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<sst xmlns="http://schemas.openxmlformats.org/spreadsheetml/2006/main" count="855" uniqueCount="302">
  <si>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Molopo-Kagisano(NW397)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</si>
  <si>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</si>
  <si>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</si>
  <si>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</si>
  <si>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</si>
  <si>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</si>
  <si>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</si>
  <si>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</si>
  <si>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</si>
  <si>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</si>
  <si>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</si>
  <si>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</si>
  <si>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</si>
  <si>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</si>
  <si>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</si>
  <si>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</si>
  <si>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</si>
  <si>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</si>
  <si>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</si>
  <si>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</si>
  <si>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</si>
  <si>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</si>
  <si>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</si>
  <si>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</si>
  <si>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</si>
  <si>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</si>
  <si>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</si>
  <si>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</si>
  <si>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</si>
  <si>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</si>
  <si>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</si>
  <si>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</si>
  <si>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</si>
  <si>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</si>
  <si>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</si>
  <si>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</si>
  <si>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</si>
  <si>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</si>
  <si>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</si>
  <si>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</si>
  <si>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</si>
  <si>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</si>
  <si>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</si>
  <si>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</si>
  <si>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</si>
  <si>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</si>
  <si>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</si>
  <si>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</si>
  <si>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</si>
  <si>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</si>
  <si>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</si>
  <si>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</si>
  <si>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</si>
  <si>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</si>
  <si>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</si>
  <si>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</si>
  <si>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</si>
  <si>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</si>
  <si>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</si>
  <si>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</si>
  <si>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</si>
  <si>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</si>
  <si>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</si>
  <si>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</si>
  <si>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</si>
  <si>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</si>
  <si>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</si>
  <si>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</si>
  <si>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</si>
  <si>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</si>
  <si>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Molopo-Kagisano(NW397)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</si>
  <si>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</si>
  <si>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</si>
  <si>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</si>
  <si>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</si>
  <si>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</si>
  <si>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</si>
  <si>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</si>
  <si>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</si>
  <si>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</si>
  <si>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</si>
  <si>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</si>
  <si>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</si>
  <si>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</si>
  <si>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</si>
  <si>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</si>
  <si>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</si>
  <si>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</si>
  <si>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</si>
  <si>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</si>
  <si>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</si>
  <si>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</si>
  <si>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</si>
  <si>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</si>
  <si>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</si>
  <si>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</si>
  <si>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</si>
  <si>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</si>
  <si>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</si>
  <si>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</si>
  <si>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Molopo-Kagisano(NW397)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</si>
  <si>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</si>
  <si>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</si>
  <si>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</si>
  <si>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</si>
  <si>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</si>
  <si>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</si>
  <si>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</si>
  <si>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</si>
  <si>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</si>
  <si>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</si>
  <si>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</si>
  <si>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</si>
  <si>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</si>
  <si>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</si>
  <si>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</si>
  <si>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</si>
  <si>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</si>
  <si>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</si>
  <si>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</si>
  <si>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</si>
  <si>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</si>
  <si>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</si>
  <si>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</si>
  <si>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</si>
  <si>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</si>
  <si>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</si>
  <si>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</si>
  <si>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</si>
  <si>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Molopo-Kagisano(NW397)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</si>
  <si>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</si>
  <si>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</si>
  <si>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</si>
  <si>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</si>
  <si>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</si>
  <si>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</si>
  <si>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</si>
  <si>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</si>
  <si>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</si>
  <si>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</si>
  <si>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Molopo-Kagisano(NW397)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</si>
  <si>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</si>
  <si>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</si>
  <si>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</si>
  <si>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</si>
  <si>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</si>
  <si>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</si>
  <si>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</si>
  <si>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</si>
  <si>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</si>
  <si>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</si>
  <si>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</si>
  <si>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</si>
  <si>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</si>
  <si>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</si>
  <si>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</si>
  <si>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</si>
  <si>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</si>
  <si>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</si>
  <si>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</si>
  <si>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</si>
  <si>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</si>
  <si>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</si>
  <si>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</si>
  <si>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</si>
  <si>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</si>
  <si>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</si>
  <si>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</si>
  <si>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</si>
  <si>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</si>
  <si>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</si>
  <si>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</si>
  <si>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</si>
  <si>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</si>
  <si>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Molopo-Kagisano(NW397)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</si>
  <si>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</si>
  <si>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</si>
  <si>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</si>
  <si>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</si>
  <si>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</si>
  <si>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</si>
  <si>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</si>
  <si>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</si>
  <si>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</si>
  <si>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</si>
  <si>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</si>
  <si>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</si>
  <si>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</si>
  <si>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</si>
  <si>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</si>
  <si>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</si>
  <si>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</si>
  <si>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</si>
  <si>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</si>
  <si>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</si>
  <si>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</si>
  <si>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</si>
  <si>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</si>
  <si>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</si>
  <si>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</si>
  <si>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</si>
  <si>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Molopo-Kagisano(NW397)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</si>
  <si>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</si>
  <si>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</si>
  <si>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</si>
  <si>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</si>
  <si>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</si>
  <si>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</si>
  <si>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</si>
  <si>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</si>
  <si>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</si>
  <si>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</si>
  <si>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</si>
  <si>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</si>
  <si>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</si>
  <si>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</si>
  <si>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</si>
  <si>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</si>
  <si>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</si>
  <si>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</si>
  <si>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</si>
  <si>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</si>
  <si>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</si>
  <si>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</si>
  <si>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</si>
  <si>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</si>
  <si>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Molopo-Kagisano(NW397)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</si>
  <si>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</si>
  <si>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</si>
  <si>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</si>
  <si>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</si>
  <si>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</si>
  <si>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</si>
  <si>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</si>
  <si>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</si>
  <si>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</si>
  <si>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</si>
  <si>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</si>
  <si>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</si>
  <si>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</si>
  <si>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</si>
  <si>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</si>
  <si>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</si>
  <si>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</si>
  <si>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</si>
  <si>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</si>
  <si>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</si>
  <si>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</si>
  <si>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</si>
  <si>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</si>
  <si>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</si>
  <si>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</si>
  <si>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</si>
  <si>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</si>
  <si>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</si>
  <si>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</si>
  <si>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</si>
  <si>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</si>
  <si>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</si>
  <si>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</si>
  <si>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</si>
  <si>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</si>
  <si>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Molopo-Kagisano(NW397)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</si>
  <si>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</si>
  <si>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</si>
  <si>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 West: Molopo-Kagisano(NW397)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</si>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</sst>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1212333</v>
      </c>
      <c r="C5" s="19"/>
      <c r="D5" s="59">
        <v>1661604</v>
      </c>
      <c r="E5" s="60">
        <v>1661604</v>
      </c>
      <c r="F5" s="60">
        <v>0</v>
      </c>
      <c r="G5" s="60">
        <v>0</v>
      </c>
      <c r="H5" s="60">
        <v>0</v>
      </c>
      <c r="I5" s="60">
        <v>0</v>
      </c>
      <c r="J5" s="60">
        <v>62067</v>
      </c>
      <c r="K5" s="60">
        <v>0</v>
      </c>
      <c r="L5" s="60">
        <v>10641</v>
      </c>
      <c r="M5" s="60">
        <v>72708</v>
      </c>
      <c r="N5" s="60">
        <v>24928</v>
      </c>
      <c r="O5" s="60">
        <v>141742</v>
      </c>
      <c r="P5" s="60">
        <v>197019</v>
      </c>
      <c r="Q5" s="60">
        <v>363689</v>
      </c>
      <c r="R5" s="60">
        <v>38593</v>
      </c>
      <c r="S5" s="60">
        <v>83651</v>
      </c>
      <c r="T5" s="60">
        <v>26206</v>
      </c>
      <c r="U5" s="60">
        <v>148450</v>
      </c>
      <c r="V5" s="60">
        <v>584847</v>
      </c>
      <c r="W5" s="60">
        <v>1661604</v>
      </c>
      <c r="X5" s="60">
        <v>-1076757</v>
      </c>
      <c r="Y5" s="61">
        <v>-64.8</v>
      </c>
      <c r="Z5" s="62">
        <v>1661604</v>
      </c>
    </row>
    <row r="6" spans="1:26" ht="13.5">
      <c r="A6" s="58" t="s">
        <v>32</v>
      </c>
      <c r="B6" s="19">
        <v>0</v>
      </c>
      <c r="C6" s="19"/>
      <c r="D6" s="59">
        <v>100000</v>
      </c>
      <c r="E6" s="60">
        <v>100000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100000</v>
      </c>
      <c r="X6" s="60">
        <v>-100000</v>
      </c>
      <c r="Y6" s="61">
        <v>-100</v>
      </c>
      <c r="Z6" s="62">
        <v>100000</v>
      </c>
    </row>
    <row r="7" spans="1:26" ht="13.5">
      <c r="A7" s="58" t="s">
        <v>33</v>
      </c>
      <c r="B7" s="19">
        <v>1748436</v>
      </c>
      <c r="C7" s="19"/>
      <c r="D7" s="59">
        <v>0</v>
      </c>
      <c r="E7" s="60">
        <v>0</v>
      </c>
      <c r="F7" s="60">
        <v>163519</v>
      </c>
      <c r="G7" s="60">
        <v>103731</v>
      </c>
      <c r="H7" s="60">
        <v>103731</v>
      </c>
      <c r="I7" s="60">
        <v>370981</v>
      </c>
      <c r="J7" s="60">
        <v>49481</v>
      </c>
      <c r="K7" s="60">
        <v>40257</v>
      </c>
      <c r="L7" s="60">
        <v>23744</v>
      </c>
      <c r="M7" s="60">
        <v>113482</v>
      </c>
      <c r="N7" s="60">
        <v>53528</v>
      </c>
      <c r="O7" s="60">
        <v>54420</v>
      </c>
      <c r="P7" s="60">
        <v>30319</v>
      </c>
      <c r="Q7" s="60">
        <v>138267</v>
      </c>
      <c r="R7" s="60">
        <v>39964</v>
      </c>
      <c r="S7" s="60">
        <v>60996</v>
      </c>
      <c r="T7" s="60">
        <v>65104</v>
      </c>
      <c r="U7" s="60">
        <v>166064</v>
      </c>
      <c r="V7" s="60">
        <v>788794</v>
      </c>
      <c r="W7" s="60">
        <v>0</v>
      </c>
      <c r="X7" s="60">
        <v>788794</v>
      </c>
      <c r="Y7" s="61">
        <v>0</v>
      </c>
      <c r="Z7" s="62">
        <v>0</v>
      </c>
    </row>
    <row r="8" spans="1:26" ht="13.5">
      <c r="A8" s="58" t="s">
        <v>34</v>
      </c>
      <c r="B8" s="19">
        <v>70410313</v>
      </c>
      <c r="C8" s="19"/>
      <c r="D8" s="59">
        <v>0</v>
      </c>
      <c r="E8" s="60">
        <v>0</v>
      </c>
      <c r="F8" s="60">
        <v>27547000</v>
      </c>
      <c r="G8" s="60">
        <v>1879272</v>
      </c>
      <c r="H8" s="60">
        <v>4937164</v>
      </c>
      <c r="I8" s="60">
        <v>34363436</v>
      </c>
      <c r="J8" s="60">
        <v>1655082</v>
      </c>
      <c r="K8" s="60">
        <v>0</v>
      </c>
      <c r="L8" s="60">
        <v>22038000</v>
      </c>
      <c r="M8" s="60">
        <v>23693082</v>
      </c>
      <c r="N8" s="60">
        <v>55230</v>
      </c>
      <c r="O8" s="60">
        <v>0</v>
      </c>
      <c r="P8" s="60">
        <v>16827999</v>
      </c>
      <c r="Q8" s="60">
        <v>16883229</v>
      </c>
      <c r="R8" s="60">
        <v>7496484</v>
      </c>
      <c r="S8" s="60">
        <v>0</v>
      </c>
      <c r="T8" s="60">
        <v>0</v>
      </c>
      <c r="U8" s="60">
        <v>7496484</v>
      </c>
      <c r="V8" s="60">
        <v>82436231</v>
      </c>
      <c r="W8" s="60">
        <v>0</v>
      </c>
      <c r="X8" s="60">
        <v>82436231</v>
      </c>
      <c r="Y8" s="61">
        <v>0</v>
      </c>
      <c r="Z8" s="62">
        <v>0</v>
      </c>
    </row>
    <row r="9" spans="1:26" ht="13.5">
      <c r="A9" s="58" t="s">
        <v>35</v>
      </c>
      <c r="B9" s="19">
        <v>1004930</v>
      </c>
      <c r="C9" s="19"/>
      <c r="D9" s="59">
        <v>117469000</v>
      </c>
      <c r="E9" s="60">
        <v>117469000</v>
      </c>
      <c r="F9" s="60">
        <v>7574</v>
      </c>
      <c r="G9" s="60">
        <v>174224</v>
      </c>
      <c r="H9" s="60">
        <v>693708</v>
      </c>
      <c r="I9" s="60">
        <v>875506</v>
      </c>
      <c r="J9" s="60">
        <v>0</v>
      </c>
      <c r="K9" s="60">
        <v>0</v>
      </c>
      <c r="L9" s="60">
        <v>0</v>
      </c>
      <c r="M9" s="60">
        <v>0</v>
      </c>
      <c r="N9" s="60">
        <v>750</v>
      </c>
      <c r="O9" s="60">
        <v>750</v>
      </c>
      <c r="P9" s="60">
        <v>18382</v>
      </c>
      <c r="Q9" s="60">
        <v>19882</v>
      </c>
      <c r="R9" s="60">
        <v>82433</v>
      </c>
      <c r="S9" s="60">
        <v>4900</v>
      </c>
      <c r="T9" s="60">
        <v>13500</v>
      </c>
      <c r="U9" s="60">
        <v>100833</v>
      </c>
      <c r="V9" s="60">
        <v>996221</v>
      </c>
      <c r="W9" s="60">
        <v>117469000</v>
      </c>
      <c r="X9" s="60">
        <v>-116472779</v>
      </c>
      <c r="Y9" s="61">
        <v>-99.15</v>
      </c>
      <c r="Z9" s="62">
        <v>117469000</v>
      </c>
    </row>
    <row r="10" spans="1:26" ht="25.5">
      <c r="A10" s="63" t="s">
        <v>277</v>
      </c>
      <c r="B10" s="64">
        <f>SUM(B5:B9)</f>
        <v>74376012</v>
      </c>
      <c r="C10" s="64">
        <f>SUM(C5:C9)</f>
        <v>0</v>
      </c>
      <c r="D10" s="65">
        <f aca="true" t="shared" si="0" ref="D10:Z10">SUM(D5:D9)</f>
        <v>119230604</v>
      </c>
      <c r="E10" s="66">
        <f t="shared" si="0"/>
        <v>119230604</v>
      </c>
      <c r="F10" s="66">
        <f t="shared" si="0"/>
        <v>27718093</v>
      </c>
      <c r="G10" s="66">
        <f t="shared" si="0"/>
        <v>2157227</v>
      </c>
      <c r="H10" s="66">
        <f t="shared" si="0"/>
        <v>5734603</v>
      </c>
      <c r="I10" s="66">
        <f t="shared" si="0"/>
        <v>35609923</v>
      </c>
      <c r="J10" s="66">
        <f t="shared" si="0"/>
        <v>1766630</v>
      </c>
      <c r="K10" s="66">
        <f t="shared" si="0"/>
        <v>40257</v>
      </c>
      <c r="L10" s="66">
        <f t="shared" si="0"/>
        <v>22072385</v>
      </c>
      <c r="M10" s="66">
        <f t="shared" si="0"/>
        <v>23879272</v>
      </c>
      <c r="N10" s="66">
        <f t="shared" si="0"/>
        <v>134436</v>
      </c>
      <c r="O10" s="66">
        <f t="shared" si="0"/>
        <v>196912</v>
      </c>
      <c r="P10" s="66">
        <f t="shared" si="0"/>
        <v>17073719</v>
      </c>
      <c r="Q10" s="66">
        <f t="shared" si="0"/>
        <v>17405067</v>
      </c>
      <c r="R10" s="66">
        <f t="shared" si="0"/>
        <v>7657474</v>
      </c>
      <c r="S10" s="66">
        <f t="shared" si="0"/>
        <v>149547</v>
      </c>
      <c r="T10" s="66">
        <f t="shared" si="0"/>
        <v>104810</v>
      </c>
      <c r="U10" s="66">
        <f t="shared" si="0"/>
        <v>7911831</v>
      </c>
      <c r="V10" s="66">
        <f t="shared" si="0"/>
        <v>84806093</v>
      </c>
      <c r="W10" s="66">
        <f t="shared" si="0"/>
        <v>119230604</v>
      </c>
      <c r="X10" s="66">
        <f t="shared" si="0"/>
        <v>-34424511</v>
      </c>
      <c r="Y10" s="67">
        <f>+IF(W10&lt;&gt;0,(X10/W10)*100,0)</f>
        <v>-28.872210527424652</v>
      </c>
      <c r="Z10" s="68">
        <f t="shared" si="0"/>
        <v>119230604</v>
      </c>
    </row>
    <row r="11" spans="1:26" ht="13.5">
      <c r="A11" s="58" t="s">
        <v>37</v>
      </c>
      <c r="B11" s="19">
        <v>18304397</v>
      </c>
      <c r="C11" s="19"/>
      <c r="D11" s="59">
        <v>30458000</v>
      </c>
      <c r="E11" s="60">
        <v>30458000</v>
      </c>
      <c r="F11" s="60">
        <v>1923485</v>
      </c>
      <c r="G11" s="60">
        <v>1502633</v>
      </c>
      <c r="H11" s="60">
        <v>1662088</v>
      </c>
      <c r="I11" s="60">
        <v>5088206</v>
      </c>
      <c r="J11" s="60">
        <v>1782249</v>
      </c>
      <c r="K11" s="60">
        <v>2499516</v>
      </c>
      <c r="L11" s="60">
        <v>1896646</v>
      </c>
      <c r="M11" s="60">
        <v>6178411</v>
      </c>
      <c r="N11" s="60">
        <v>2044886</v>
      </c>
      <c r="O11" s="60">
        <v>1621737</v>
      </c>
      <c r="P11" s="60">
        <v>1842966</v>
      </c>
      <c r="Q11" s="60">
        <v>5509589</v>
      </c>
      <c r="R11" s="60">
        <v>1680017</v>
      </c>
      <c r="S11" s="60">
        <v>1921230</v>
      </c>
      <c r="T11" s="60">
        <v>2184921</v>
      </c>
      <c r="U11" s="60">
        <v>5786168</v>
      </c>
      <c r="V11" s="60">
        <v>22562374</v>
      </c>
      <c r="W11" s="60">
        <v>30458000</v>
      </c>
      <c r="X11" s="60">
        <v>-7895626</v>
      </c>
      <c r="Y11" s="61">
        <v>-25.92</v>
      </c>
      <c r="Z11" s="62">
        <v>30458000</v>
      </c>
    </row>
    <row r="12" spans="1:26" ht="13.5">
      <c r="A12" s="58" t="s">
        <v>38</v>
      </c>
      <c r="B12" s="19">
        <v>7699186</v>
      </c>
      <c r="C12" s="19"/>
      <c r="D12" s="59">
        <v>8224000</v>
      </c>
      <c r="E12" s="60">
        <v>8224000</v>
      </c>
      <c r="F12" s="60">
        <v>100258</v>
      </c>
      <c r="G12" s="60">
        <v>390218</v>
      </c>
      <c r="H12" s="60">
        <v>399376</v>
      </c>
      <c r="I12" s="60">
        <v>889852</v>
      </c>
      <c r="J12" s="60">
        <v>420055</v>
      </c>
      <c r="K12" s="60">
        <v>393743</v>
      </c>
      <c r="L12" s="60">
        <v>392081</v>
      </c>
      <c r="M12" s="60">
        <v>1205879</v>
      </c>
      <c r="N12" s="60">
        <v>361333</v>
      </c>
      <c r="O12" s="60">
        <v>384581</v>
      </c>
      <c r="P12" s="60">
        <v>400642</v>
      </c>
      <c r="Q12" s="60">
        <v>1146556</v>
      </c>
      <c r="R12" s="60">
        <v>398578</v>
      </c>
      <c r="S12" s="60">
        <v>396818</v>
      </c>
      <c r="T12" s="60">
        <v>364526</v>
      </c>
      <c r="U12" s="60">
        <v>1159922</v>
      </c>
      <c r="V12" s="60">
        <v>4402209</v>
      </c>
      <c r="W12" s="60">
        <v>8224000</v>
      </c>
      <c r="X12" s="60">
        <v>-3821791</v>
      </c>
      <c r="Y12" s="61">
        <v>-46.47</v>
      </c>
      <c r="Z12" s="62">
        <v>8224000</v>
      </c>
    </row>
    <row r="13" spans="1:26" ht="13.5">
      <c r="A13" s="58" t="s">
        <v>278</v>
      </c>
      <c r="B13" s="19">
        <v>4240162</v>
      </c>
      <c r="C13" s="19"/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628934</v>
      </c>
      <c r="C15" s="19"/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603216</v>
      </c>
      <c r="C16" s="19"/>
      <c r="D16" s="59">
        <v>0</v>
      </c>
      <c r="E16" s="60">
        <v>0</v>
      </c>
      <c r="F16" s="60">
        <v>0</v>
      </c>
      <c r="G16" s="60">
        <v>3000000</v>
      </c>
      <c r="H16" s="60">
        <v>1256000</v>
      </c>
      <c r="I16" s="60">
        <v>4256000</v>
      </c>
      <c r="J16" s="60">
        <v>0</v>
      </c>
      <c r="K16" s="60">
        <v>2590530</v>
      </c>
      <c r="L16" s="60">
        <v>3346773</v>
      </c>
      <c r="M16" s="60">
        <v>5937303</v>
      </c>
      <c r="N16" s="60">
        <v>1110039</v>
      </c>
      <c r="O16" s="60">
        <v>0</v>
      </c>
      <c r="P16" s="60">
        <v>0</v>
      </c>
      <c r="Q16" s="60">
        <v>1110039</v>
      </c>
      <c r="R16" s="60">
        <v>6866573</v>
      </c>
      <c r="S16" s="60">
        <v>4803465</v>
      </c>
      <c r="T16" s="60">
        <v>0</v>
      </c>
      <c r="U16" s="60">
        <v>11670038</v>
      </c>
      <c r="V16" s="60">
        <v>22973380</v>
      </c>
      <c r="W16" s="60">
        <v>0</v>
      </c>
      <c r="X16" s="60">
        <v>22973380</v>
      </c>
      <c r="Y16" s="61">
        <v>0</v>
      </c>
      <c r="Z16" s="62">
        <v>0</v>
      </c>
    </row>
    <row r="17" spans="1:26" ht="13.5">
      <c r="A17" s="58" t="s">
        <v>43</v>
      </c>
      <c r="B17" s="19">
        <v>21123988</v>
      </c>
      <c r="C17" s="19"/>
      <c r="D17" s="59">
        <v>27768000</v>
      </c>
      <c r="E17" s="60">
        <v>27768000</v>
      </c>
      <c r="F17" s="60">
        <v>1392992</v>
      </c>
      <c r="G17" s="60">
        <v>1956590</v>
      </c>
      <c r="H17" s="60">
        <v>616853</v>
      </c>
      <c r="I17" s="60">
        <v>3966435</v>
      </c>
      <c r="J17" s="60">
        <v>1729712</v>
      </c>
      <c r="K17" s="60">
        <v>907744</v>
      </c>
      <c r="L17" s="60">
        <v>1115235</v>
      </c>
      <c r="M17" s="60">
        <v>3752691</v>
      </c>
      <c r="N17" s="60">
        <v>6717650</v>
      </c>
      <c r="O17" s="60">
        <v>1358266</v>
      </c>
      <c r="P17" s="60">
        <v>2252322</v>
      </c>
      <c r="Q17" s="60">
        <v>10328238</v>
      </c>
      <c r="R17" s="60">
        <v>2458388</v>
      </c>
      <c r="S17" s="60">
        <v>1435215</v>
      </c>
      <c r="T17" s="60">
        <v>1738660</v>
      </c>
      <c r="U17" s="60">
        <v>5632263</v>
      </c>
      <c r="V17" s="60">
        <v>23679627</v>
      </c>
      <c r="W17" s="60">
        <v>27768000</v>
      </c>
      <c r="X17" s="60">
        <v>-4088373</v>
      </c>
      <c r="Y17" s="61">
        <v>-14.72</v>
      </c>
      <c r="Z17" s="62">
        <v>27768000</v>
      </c>
    </row>
    <row r="18" spans="1:26" ht="13.5">
      <c r="A18" s="70" t="s">
        <v>44</v>
      </c>
      <c r="B18" s="71">
        <f>SUM(B11:B17)</f>
        <v>52599883</v>
      </c>
      <c r="C18" s="71">
        <f>SUM(C11:C17)</f>
        <v>0</v>
      </c>
      <c r="D18" s="72">
        <f aca="true" t="shared" si="1" ref="D18:Z18">SUM(D11:D17)</f>
        <v>66450000</v>
      </c>
      <c r="E18" s="73">
        <f t="shared" si="1"/>
        <v>66450000</v>
      </c>
      <c r="F18" s="73">
        <f t="shared" si="1"/>
        <v>3416735</v>
      </c>
      <c r="G18" s="73">
        <f t="shared" si="1"/>
        <v>6849441</v>
      </c>
      <c r="H18" s="73">
        <f t="shared" si="1"/>
        <v>3934317</v>
      </c>
      <c r="I18" s="73">
        <f t="shared" si="1"/>
        <v>14200493</v>
      </c>
      <c r="J18" s="73">
        <f t="shared" si="1"/>
        <v>3932016</v>
      </c>
      <c r="K18" s="73">
        <f t="shared" si="1"/>
        <v>6391533</v>
      </c>
      <c r="L18" s="73">
        <f t="shared" si="1"/>
        <v>6750735</v>
      </c>
      <c r="M18" s="73">
        <f t="shared" si="1"/>
        <v>17074284</v>
      </c>
      <c r="N18" s="73">
        <f t="shared" si="1"/>
        <v>10233908</v>
      </c>
      <c r="O18" s="73">
        <f t="shared" si="1"/>
        <v>3364584</v>
      </c>
      <c r="P18" s="73">
        <f t="shared" si="1"/>
        <v>4495930</v>
      </c>
      <c r="Q18" s="73">
        <f t="shared" si="1"/>
        <v>18094422</v>
      </c>
      <c r="R18" s="73">
        <f t="shared" si="1"/>
        <v>11403556</v>
      </c>
      <c r="S18" s="73">
        <f t="shared" si="1"/>
        <v>8556728</v>
      </c>
      <c r="T18" s="73">
        <f t="shared" si="1"/>
        <v>4288107</v>
      </c>
      <c r="U18" s="73">
        <f t="shared" si="1"/>
        <v>24248391</v>
      </c>
      <c r="V18" s="73">
        <f t="shared" si="1"/>
        <v>73617590</v>
      </c>
      <c r="W18" s="73">
        <f t="shared" si="1"/>
        <v>66450000</v>
      </c>
      <c r="X18" s="73">
        <f t="shared" si="1"/>
        <v>7167590</v>
      </c>
      <c r="Y18" s="67">
        <f>+IF(W18&lt;&gt;0,(X18/W18)*100,0)</f>
        <v>10.786440933032356</v>
      </c>
      <c r="Z18" s="74">
        <f t="shared" si="1"/>
        <v>66450000</v>
      </c>
    </row>
    <row r="19" spans="1:26" ht="13.5">
      <c r="A19" s="70" t="s">
        <v>45</v>
      </c>
      <c r="B19" s="75">
        <f>+B10-B18</f>
        <v>21776129</v>
      </c>
      <c r="C19" s="75">
        <f>+C10-C18</f>
        <v>0</v>
      </c>
      <c r="D19" s="76">
        <f aca="true" t="shared" si="2" ref="D19:Z19">+D10-D18</f>
        <v>52780604</v>
      </c>
      <c r="E19" s="77">
        <f t="shared" si="2"/>
        <v>52780604</v>
      </c>
      <c r="F19" s="77">
        <f t="shared" si="2"/>
        <v>24301358</v>
      </c>
      <c r="G19" s="77">
        <f t="shared" si="2"/>
        <v>-4692214</v>
      </c>
      <c r="H19" s="77">
        <f t="shared" si="2"/>
        <v>1800286</v>
      </c>
      <c r="I19" s="77">
        <f t="shared" si="2"/>
        <v>21409430</v>
      </c>
      <c r="J19" s="77">
        <f t="shared" si="2"/>
        <v>-2165386</v>
      </c>
      <c r="K19" s="77">
        <f t="shared" si="2"/>
        <v>-6351276</v>
      </c>
      <c r="L19" s="77">
        <f t="shared" si="2"/>
        <v>15321650</v>
      </c>
      <c r="M19" s="77">
        <f t="shared" si="2"/>
        <v>6804988</v>
      </c>
      <c r="N19" s="77">
        <f t="shared" si="2"/>
        <v>-10099472</v>
      </c>
      <c r="O19" s="77">
        <f t="shared" si="2"/>
        <v>-3167672</v>
      </c>
      <c r="P19" s="77">
        <f t="shared" si="2"/>
        <v>12577789</v>
      </c>
      <c r="Q19" s="77">
        <f t="shared" si="2"/>
        <v>-689355</v>
      </c>
      <c r="R19" s="77">
        <f t="shared" si="2"/>
        <v>-3746082</v>
      </c>
      <c r="S19" s="77">
        <f t="shared" si="2"/>
        <v>-8407181</v>
      </c>
      <c r="T19" s="77">
        <f t="shared" si="2"/>
        <v>-4183297</v>
      </c>
      <c r="U19" s="77">
        <f t="shared" si="2"/>
        <v>-16336560</v>
      </c>
      <c r="V19" s="77">
        <f t="shared" si="2"/>
        <v>11188503</v>
      </c>
      <c r="W19" s="77">
        <f>IF(E10=E18,0,W10-W18)</f>
        <v>52780604</v>
      </c>
      <c r="X19" s="77">
        <f t="shared" si="2"/>
        <v>-41592101</v>
      </c>
      <c r="Y19" s="78">
        <f>+IF(W19&lt;&gt;0,(X19/W19)*100,0)</f>
        <v>-78.8018663067971</v>
      </c>
      <c r="Z19" s="79">
        <f t="shared" si="2"/>
        <v>52780604</v>
      </c>
    </row>
    <row r="20" spans="1:26" ht="13.5">
      <c r="A20" s="58" t="s">
        <v>46</v>
      </c>
      <c r="B20" s="19">
        <v>0</v>
      </c>
      <c r="C20" s="19"/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9124000</v>
      </c>
      <c r="M20" s="60">
        <v>9124000</v>
      </c>
      <c r="N20" s="60">
        <v>0</v>
      </c>
      <c r="O20" s="60">
        <v>0</v>
      </c>
      <c r="P20" s="60">
        <v>12932000</v>
      </c>
      <c r="Q20" s="60">
        <v>12932000</v>
      </c>
      <c r="R20" s="60">
        <v>12932000</v>
      </c>
      <c r="S20" s="60">
        <v>0</v>
      </c>
      <c r="T20" s="60">
        <v>0</v>
      </c>
      <c r="U20" s="60">
        <v>12932000</v>
      </c>
      <c r="V20" s="60">
        <v>34988000</v>
      </c>
      <c r="W20" s="60">
        <v>0</v>
      </c>
      <c r="X20" s="60">
        <v>34988000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/>
      <c r="D21" s="81">
        <v>-52781000</v>
      </c>
      <c r="E21" s="82">
        <v>-52781000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-52781000</v>
      </c>
      <c r="X21" s="82">
        <v>52781000</v>
      </c>
      <c r="Y21" s="83">
        <v>-100</v>
      </c>
      <c r="Z21" s="84">
        <v>-52781000</v>
      </c>
    </row>
    <row r="22" spans="1:26" ht="25.5">
      <c r="A22" s="85" t="s">
        <v>280</v>
      </c>
      <c r="B22" s="86">
        <f>SUM(B19:B21)</f>
        <v>21776129</v>
      </c>
      <c r="C22" s="86">
        <f>SUM(C19:C21)</f>
        <v>0</v>
      </c>
      <c r="D22" s="87">
        <f aca="true" t="shared" si="3" ref="D22:Z22">SUM(D19:D21)</f>
        <v>-396</v>
      </c>
      <c r="E22" s="88">
        <f t="shared" si="3"/>
        <v>-396</v>
      </c>
      <c r="F22" s="88">
        <f t="shared" si="3"/>
        <v>24301358</v>
      </c>
      <c r="G22" s="88">
        <f t="shared" si="3"/>
        <v>-4692214</v>
      </c>
      <c r="H22" s="88">
        <f t="shared" si="3"/>
        <v>1800286</v>
      </c>
      <c r="I22" s="88">
        <f t="shared" si="3"/>
        <v>21409430</v>
      </c>
      <c r="J22" s="88">
        <f t="shared" si="3"/>
        <v>-2165386</v>
      </c>
      <c r="K22" s="88">
        <f t="shared" si="3"/>
        <v>-6351276</v>
      </c>
      <c r="L22" s="88">
        <f t="shared" si="3"/>
        <v>24445650</v>
      </c>
      <c r="M22" s="88">
        <f t="shared" si="3"/>
        <v>15928988</v>
      </c>
      <c r="N22" s="88">
        <f t="shared" si="3"/>
        <v>-10099472</v>
      </c>
      <c r="O22" s="88">
        <f t="shared" si="3"/>
        <v>-3167672</v>
      </c>
      <c r="P22" s="88">
        <f t="shared" si="3"/>
        <v>25509789</v>
      </c>
      <c r="Q22" s="88">
        <f t="shared" si="3"/>
        <v>12242645</v>
      </c>
      <c r="R22" s="88">
        <f t="shared" si="3"/>
        <v>9185918</v>
      </c>
      <c r="S22" s="88">
        <f t="shared" si="3"/>
        <v>-8407181</v>
      </c>
      <c r="T22" s="88">
        <f t="shared" si="3"/>
        <v>-4183297</v>
      </c>
      <c r="U22" s="88">
        <f t="shared" si="3"/>
        <v>-3404560</v>
      </c>
      <c r="V22" s="88">
        <f t="shared" si="3"/>
        <v>46176503</v>
      </c>
      <c r="W22" s="88">
        <f t="shared" si="3"/>
        <v>-396</v>
      </c>
      <c r="X22" s="88">
        <f t="shared" si="3"/>
        <v>46176899</v>
      </c>
      <c r="Y22" s="89">
        <f>+IF(W22&lt;&gt;0,(X22/W22)*100,0)</f>
        <v>-11660833.08080808</v>
      </c>
      <c r="Z22" s="90">
        <f t="shared" si="3"/>
        <v>-396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21776129</v>
      </c>
      <c r="C24" s="75">
        <f>SUM(C22:C23)</f>
        <v>0</v>
      </c>
      <c r="D24" s="76">
        <f aca="true" t="shared" si="4" ref="D24:Z24">SUM(D22:D23)</f>
        <v>-396</v>
      </c>
      <c r="E24" s="77">
        <f t="shared" si="4"/>
        <v>-396</v>
      </c>
      <c r="F24" s="77">
        <f t="shared" si="4"/>
        <v>24301358</v>
      </c>
      <c r="G24" s="77">
        <f t="shared" si="4"/>
        <v>-4692214</v>
      </c>
      <c r="H24" s="77">
        <f t="shared" si="4"/>
        <v>1800286</v>
      </c>
      <c r="I24" s="77">
        <f t="shared" si="4"/>
        <v>21409430</v>
      </c>
      <c r="J24" s="77">
        <f t="shared" si="4"/>
        <v>-2165386</v>
      </c>
      <c r="K24" s="77">
        <f t="shared" si="4"/>
        <v>-6351276</v>
      </c>
      <c r="L24" s="77">
        <f t="shared" si="4"/>
        <v>24445650</v>
      </c>
      <c r="M24" s="77">
        <f t="shared" si="4"/>
        <v>15928988</v>
      </c>
      <c r="N24" s="77">
        <f t="shared" si="4"/>
        <v>-10099472</v>
      </c>
      <c r="O24" s="77">
        <f t="shared" si="4"/>
        <v>-3167672</v>
      </c>
      <c r="P24" s="77">
        <f t="shared" si="4"/>
        <v>25509789</v>
      </c>
      <c r="Q24" s="77">
        <f t="shared" si="4"/>
        <v>12242645</v>
      </c>
      <c r="R24" s="77">
        <f t="shared" si="4"/>
        <v>9185918</v>
      </c>
      <c r="S24" s="77">
        <f t="shared" si="4"/>
        <v>-8407181</v>
      </c>
      <c r="T24" s="77">
        <f t="shared" si="4"/>
        <v>-4183297</v>
      </c>
      <c r="U24" s="77">
        <f t="shared" si="4"/>
        <v>-3404560</v>
      </c>
      <c r="V24" s="77">
        <f t="shared" si="4"/>
        <v>46176503</v>
      </c>
      <c r="W24" s="77">
        <f t="shared" si="4"/>
        <v>-396</v>
      </c>
      <c r="X24" s="77">
        <f t="shared" si="4"/>
        <v>46176899</v>
      </c>
      <c r="Y24" s="78">
        <f>+IF(W24&lt;&gt;0,(X24/W24)*100,0)</f>
        <v>-11660833.08080808</v>
      </c>
      <c r="Z24" s="79">
        <f t="shared" si="4"/>
        <v>-396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20838485</v>
      </c>
      <c r="C27" s="22"/>
      <c r="D27" s="99">
        <v>48281000</v>
      </c>
      <c r="E27" s="100">
        <v>48281000</v>
      </c>
      <c r="F27" s="100">
        <v>2297201</v>
      </c>
      <c r="G27" s="100">
        <v>1696095</v>
      </c>
      <c r="H27" s="100">
        <v>4746005</v>
      </c>
      <c r="I27" s="100">
        <v>8739301</v>
      </c>
      <c r="J27" s="100">
        <v>1739776</v>
      </c>
      <c r="K27" s="100">
        <v>381681</v>
      </c>
      <c r="L27" s="100">
        <v>68027</v>
      </c>
      <c r="M27" s="100">
        <v>2189484</v>
      </c>
      <c r="N27" s="100">
        <v>1062664</v>
      </c>
      <c r="O27" s="100">
        <v>1119335</v>
      </c>
      <c r="P27" s="100">
        <v>8062082</v>
      </c>
      <c r="Q27" s="100">
        <v>10244081</v>
      </c>
      <c r="R27" s="100">
        <v>7770920</v>
      </c>
      <c r="S27" s="100">
        <v>4357654</v>
      </c>
      <c r="T27" s="100">
        <v>5400203</v>
      </c>
      <c r="U27" s="100">
        <v>17528777</v>
      </c>
      <c r="V27" s="100">
        <v>38701643</v>
      </c>
      <c r="W27" s="100">
        <v>48281000</v>
      </c>
      <c r="X27" s="100">
        <v>-9579357</v>
      </c>
      <c r="Y27" s="101">
        <v>-19.84</v>
      </c>
      <c r="Z27" s="102">
        <v>48281000</v>
      </c>
    </row>
    <row r="28" spans="1:26" ht="13.5">
      <c r="A28" s="103" t="s">
        <v>46</v>
      </c>
      <c r="B28" s="19">
        <v>10977989</v>
      </c>
      <c r="C28" s="19"/>
      <c r="D28" s="59">
        <v>39100000</v>
      </c>
      <c r="E28" s="60">
        <v>39100000</v>
      </c>
      <c r="F28" s="60">
        <v>2297201</v>
      </c>
      <c r="G28" s="60">
        <v>0</v>
      </c>
      <c r="H28" s="60">
        <v>4727637</v>
      </c>
      <c r="I28" s="60">
        <v>7024838</v>
      </c>
      <c r="J28" s="60">
        <v>1221443</v>
      </c>
      <c r="K28" s="60">
        <v>298781</v>
      </c>
      <c r="L28" s="60">
        <v>25500</v>
      </c>
      <c r="M28" s="60">
        <v>1545724</v>
      </c>
      <c r="N28" s="60">
        <v>589906</v>
      </c>
      <c r="O28" s="60">
        <v>892754</v>
      </c>
      <c r="P28" s="60">
        <v>212099</v>
      </c>
      <c r="Q28" s="60">
        <v>1694759</v>
      </c>
      <c r="R28" s="60">
        <v>6866573</v>
      </c>
      <c r="S28" s="60">
        <v>4357654</v>
      </c>
      <c r="T28" s="60">
        <v>5400203</v>
      </c>
      <c r="U28" s="60">
        <v>16624430</v>
      </c>
      <c r="V28" s="60">
        <v>26889751</v>
      </c>
      <c r="W28" s="60">
        <v>39100000</v>
      </c>
      <c r="X28" s="60">
        <v>-12210249</v>
      </c>
      <c r="Y28" s="61">
        <v>-31.23</v>
      </c>
      <c r="Z28" s="62">
        <v>39100000</v>
      </c>
    </row>
    <row r="29" spans="1:26" ht="13.5">
      <c r="A29" s="58" t="s">
        <v>282</v>
      </c>
      <c r="B29" s="19">
        <v>9860496</v>
      </c>
      <c r="C29" s="19"/>
      <c r="D29" s="59">
        <v>0</v>
      </c>
      <c r="E29" s="60">
        <v>0</v>
      </c>
      <c r="F29" s="60">
        <v>0</v>
      </c>
      <c r="G29" s="60">
        <v>9000</v>
      </c>
      <c r="H29" s="60">
        <v>18368</v>
      </c>
      <c r="I29" s="60">
        <v>27368</v>
      </c>
      <c r="J29" s="60">
        <v>472758</v>
      </c>
      <c r="K29" s="60">
        <v>0</v>
      </c>
      <c r="L29" s="60">
        <v>0</v>
      </c>
      <c r="M29" s="60">
        <v>472758</v>
      </c>
      <c r="N29" s="60">
        <v>472758</v>
      </c>
      <c r="O29" s="60">
        <v>212099</v>
      </c>
      <c r="P29" s="60">
        <v>0</v>
      </c>
      <c r="Q29" s="60">
        <v>684857</v>
      </c>
      <c r="R29" s="60">
        <v>0</v>
      </c>
      <c r="S29" s="60">
        <v>0</v>
      </c>
      <c r="T29" s="60">
        <v>0</v>
      </c>
      <c r="U29" s="60">
        <v>0</v>
      </c>
      <c r="V29" s="60">
        <v>1184983</v>
      </c>
      <c r="W29" s="60">
        <v>0</v>
      </c>
      <c r="X29" s="60">
        <v>1184983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/>
      <c r="D31" s="59">
        <v>9181000</v>
      </c>
      <c r="E31" s="60">
        <v>9181000</v>
      </c>
      <c r="F31" s="60">
        <v>0</v>
      </c>
      <c r="G31" s="60">
        <v>1687095</v>
      </c>
      <c r="H31" s="60">
        <v>0</v>
      </c>
      <c r="I31" s="60">
        <v>1687095</v>
      </c>
      <c r="J31" s="60">
        <v>45575</v>
      </c>
      <c r="K31" s="60">
        <v>82900</v>
      </c>
      <c r="L31" s="60">
        <v>42527</v>
      </c>
      <c r="M31" s="60">
        <v>171002</v>
      </c>
      <c r="N31" s="60">
        <v>0</v>
      </c>
      <c r="O31" s="60">
        <v>14482</v>
      </c>
      <c r="P31" s="60">
        <v>7849983</v>
      </c>
      <c r="Q31" s="60">
        <v>7864465</v>
      </c>
      <c r="R31" s="60">
        <v>904347</v>
      </c>
      <c r="S31" s="60">
        <v>0</v>
      </c>
      <c r="T31" s="60">
        <v>0</v>
      </c>
      <c r="U31" s="60">
        <v>904347</v>
      </c>
      <c r="V31" s="60">
        <v>10626909</v>
      </c>
      <c r="W31" s="60">
        <v>9181000</v>
      </c>
      <c r="X31" s="60">
        <v>1445909</v>
      </c>
      <c r="Y31" s="61">
        <v>15.75</v>
      </c>
      <c r="Z31" s="62">
        <v>9181000</v>
      </c>
    </row>
    <row r="32" spans="1:26" ht="13.5">
      <c r="A32" s="70" t="s">
        <v>54</v>
      </c>
      <c r="B32" s="22">
        <f>SUM(B28:B31)</f>
        <v>20838485</v>
      </c>
      <c r="C32" s="22">
        <f>SUM(C28:C31)</f>
        <v>0</v>
      </c>
      <c r="D32" s="99">
        <f aca="true" t="shared" si="5" ref="D32:Z32">SUM(D28:D31)</f>
        <v>48281000</v>
      </c>
      <c r="E32" s="100">
        <f t="shared" si="5"/>
        <v>48281000</v>
      </c>
      <c r="F32" s="100">
        <f t="shared" si="5"/>
        <v>2297201</v>
      </c>
      <c r="G32" s="100">
        <f t="shared" si="5"/>
        <v>1696095</v>
      </c>
      <c r="H32" s="100">
        <f t="shared" si="5"/>
        <v>4746005</v>
      </c>
      <c r="I32" s="100">
        <f t="shared" si="5"/>
        <v>8739301</v>
      </c>
      <c r="J32" s="100">
        <f t="shared" si="5"/>
        <v>1739776</v>
      </c>
      <c r="K32" s="100">
        <f t="shared" si="5"/>
        <v>381681</v>
      </c>
      <c r="L32" s="100">
        <f t="shared" si="5"/>
        <v>68027</v>
      </c>
      <c r="M32" s="100">
        <f t="shared" si="5"/>
        <v>2189484</v>
      </c>
      <c r="N32" s="100">
        <f t="shared" si="5"/>
        <v>1062664</v>
      </c>
      <c r="O32" s="100">
        <f t="shared" si="5"/>
        <v>1119335</v>
      </c>
      <c r="P32" s="100">
        <f t="shared" si="5"/>
        <v>8062082</v>
      </c>
      <c r="Q32" s="100">
        <f t="shared" si="5"/>
        <v>10244081</v>
      </c>
      <c r="R32" s="100">
        <f t="shared" si="5"/>
        <v>7770920</v>
      </c>
      <c r="S32" s="100">
        <f t="shared" si="5"/>
        <v>4357654</v>
      </c>
      <c r="T32" s="100">
        <f t="shared" si="5"/>
        <v>5400203</v>
      </c>
      <c r="U32" s="100">
        <f t="shared" si="5"/>
        <v>17528777</v>
      </c>
      <c r="V32" s="100">
        <f t="shared" si="5"/>
        <v>38701643</v>
      </c>
      <c r="W32" s="100">
        <f t="shared" si="5"/>
        <v>48281000</v>
      </c>
      <c r="X32" s="100">
        <f t="shared" si="5"/>
        <v>-9579357</v>
      </c>
      <c r="Y32" s="101">
        <f>+IF(W32&lt;&gt;0,(X32/W32)*100,0)</f>
        <v>-19.840842153227978</v>
      </c>
      <c r="Z32" s="102">
        <f t="shared" si="5"/>
        <v>48281000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66894115</v>
      </c>
      <c r="C35" s="19"/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1">
        <v>0</v>
      </c>
      <c r="Z35" s="62">
        <v>0</v>
      </c>
    </row>
    <row r="36" spans="1:26" ht="13.5">
      <c r="A36" s="58" t="s">
        <v>57</v>
      </c>
      <c r="B36" s="19">
        <v>144003735</v>
      </c>
      <c r="C36" s="19"/>
      <c r="D36" s="59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1">
        <v>0</v>
      </c>
      <c r="Z36" s="62">
        <v>0</v>
      </c>
    </row>
    <row r="37" spans="1:26" ht="13.5">
      <c r="A37" s="58" t="s">
        <v>58</v>
      </c>
      <c r="B37" s="19">
        <v>72922612</v>
      </c>
      <c r="C37" s="19"/>
      <c r="D37" s="59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1">
        <v>0</v>
      </c>
      <c r="Z37" s="62">
        <v>0</v>
      </c>
    </row>
    <row r="38" spans="1:26" ht="13.5">
      <c r="A38" s="58" t="s">
        <v>59</v>
      </c>
      <c r="B38" s="19">
        <v>285896</v>
      </c>
      <c r="C38" s="19"/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137689342</v>
      </c>
      <c r="C39" s="19"/>
      <c r="D39" s="59">
        <v>1</v>
      </c>
      <c r="E39" s="60">
        <v>1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</v>
      </c>
      <c r="X39" s="60">
        <v>-1</v>
      </c>
      <c r="Y39" s="61">
        <v>-100</v>
      </c>
      <c r="Z39" s="62">
        <v>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82555495</v>
      </c>
      <c r="C42" s="19"/>
      <c r="D42" s="59">
        <v>1</v>
      </c>
      <c r="E42" s="60">
        <v>1</v>
      </c>
      <c r="F42" s="60">
        <v>34908974</v>
      </c>
      <c r="G42" s="60">
        <v>-15998015</v>
      </c>
      <c r="H42" s="60">
        <v>-5672832</v>
      </c>
      <c r="I42" s="60">
        <v>13238127</v>
      </c>
      <c r="J42" s="60">
        <v>-4586286</v>
      </c>
      <c r="K42" s="60">
        <v>-6707602</v>
      </c>
      <c r="L42" s="60">
        <v>26702099</v>
      </c>
      <c r="M42" s="60">
        <v>15408211</v>
      </c>
      <c r="N42" s="60">
        <v>-9563463</v>
      </c>
      <c r="O42" s="60">
        <v>-11698444</v>
      </c>
      <c r="P42" s="60">
        <v>28266652</v>
      </c>
      <c r="Q42" s="60">
        <v>7004745</v>
      </c>
      <c r="R42" s="60">
        <v>-1703831</v>
      </c>
      <c r="S42" s="60">
        <v>7873804</v>
      </c>
      <c r="T42" s="60">
        <v>-8590202</v>
      </c>
      <c r="U42" s="60">
        <v>-2420229</v>
      </c>
      <c r="V42" s="60">
        <v>33230854</v>
      </c>
      <c r="W42" s="60">
        <v>1</v>
      </c>
      <c r="X42" s="60">
        <v>33230853</v>
      </c>
      <c r="Y42" s="61">
        <v>3323085300</v>
      </c>
      <c r="Z42" s="62">
        <v>1</v>
      </c>
    </row>
    <row r="43" spans="1:26" ht="13.5">
      <c r="A43" s="58" t="s">
        <v>63</v>
      </c>
      <c r="B43" s="19">
        <v>-43896122</v>
      </c>
      <c r="C43" s="19"/>
      <c r="D43" s="59">
        <v>0</v>
      </c>
      <c r="E43" s="60">
        <v>0</v>
      </c>
      <c r="F43" s="60">
        <v>-1302993</v>
      </c>
      <c r="G43" s="60">
        <v>-199014</v>
      </c>
      <c r="H43" s="60">
        <v>-4746006</v>
      </c>
      <c r="I43" s="60">
        <v>-6248013</v>
      </c>
      <c r="J43" s="60">
        <v>-1413765</v>
      </c>
      <c r="K43" s="60">
        <v>-2186241</v>
      </c>
      <c r="L43" s="60">
        <v>-2658684</v>
      </c>
      <c r="M43" s="60">
        <v>-6258690</v>
      </c>
      <c r="N43" s="60">
        <v>-465833</v>
      </c>
      <c r="O43" s="60">
        <v>-1119336</v>
      </c>
      <c r="P43" s="60">
        <v>-2151968</v>
      </c>
      <c r="Q43" s="60">
        <v>-3737137</v>
      </c>
      <c r="R43" s="60">
        <v>-6866573</v>
      </c>
      <c r="S43" s="60">
        <v>-4357654</v>
      </c>
      <c r="T43" s="60">
        <v>-5400203</v>
      </c>
      <c r="U43" s="60">
        <v>-16624430</v>
      </c>
      <c r="V43" s="60">
        <v>-32868270</v>
      </c>
      <c r="W43" s="60">
        <v>0</v>
      </c>
      <c r="X43" s="60">
        <v>-32868270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/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50181780</v>
      </c>
      <c r="C45" s="22"/>
      <c r="D45" s="99">
        <v>1</v>
      </c>
      <c r="E45" s="100">
        <v>1</v>
      </c>
      <c r="F45" s="100">
        <v>50950947</v>
      </c>
      <c r="G45" s="100">
        <v>34753918</v>
      </c>
      <c r="H45" s="100">
        <v>24335080</v>
      </c>
      <c r="I45" s="100">
        <v>24335080</v>
      </c>
      <c r="J45" s="100">
        <v>18335029</v>
      </c>
      <c r="K45" s="100">
        <v>9441186</v>
      </c>
      <c r="L45" s="100">
        <v>33484601</v>
      </c>
      <c r="M45" s="100">
        <v>33484601</v>
      </c>
      <c r="N45" s="100">
        <v>23455305</v>
      </c>
      <c r="O45" s="100">
        <v>10637525</v>
      </c>
      <c r="P45" s="100">
        <v>36752209</v>
      </c>
      <c r="Q45" s="100">
        <v>23455305</v>
      </c>
      <c r="R45" s="100">
        <v>28181805</v>
      </c>
      <c r="S45" s="100">
        <v>31697955</v>
      </c>
      <c r="T45" s="100">
        <v>17707550</v>
      </c>
      <c r="U45" s="100">
        <v>17707550</v>
      </c>
      <c r="V45" s="100">
        <v>17707550</v>
      </c>
      <c r="W45" s="100">
        <v>1</v>
      </c>
      <c r="X45" s="100">
        <v>17707549</v>
      </c>
      <c r="Y45" s="101">
        <v>1770754900</v>
      </c>
      <c r="Z45" s="102">
        <v>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56178</v>
      </c>
      <c r="C49" s="52"/>
      <c r="D49" s="129">
        <v>53628</v>
      </c>
      <c r="E49" s="54">
        <v>42165</v>
      </c>
      <c r="F49" s="54">
        <v>0</v>
      </c>
      <c r="G49" s="54">
        <v>0</v>
      </c>
      <c r="H49" s="54">
        <v>0</v>
      </c>
      <c r="I49" s="54">
        <v>42165</v>
      </c>
      <c r="J49" s="54">
        <v>0</v>
      </c>
      <c r="K49" s="54">
        <v>0</v>
      </c>
      <c r="L49" s="54">
        <v>0</v>
      </c>
      <c r="M49" s="54">
        <v>64537</v>
      </c>
      <c r="N49" s="54">
        <v>0</v>
      </c>
      <c r="O49" s="54">
        <v>0</v>
      </c>
      <c r="P49" s="54">
        <v>0</v>
      </c>
      <c r="Q49" s="54">
        <v>47074</v>
      </c>
      <c r="R49" s="54">
        <v>0</v>
      </c>
      <c r="S49" s="54">
        <v>0</v>
      </c>
      <c r="T49" s="54">
        <v>0</v>
      </c>
      <c r="U49" s="54">
        <v>56524</v>
      </c>
      <c r="V49" s="54">
        <v>171472</v>
      </c>
      <c r="W49" s="54">
        <v>533743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59518</v>
      </c>
      <c r="C51" s="52"/>
      <c r="D51" s="129">
        <v>390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59908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74.19265168893365</v>
      </c>
      <c r="C58" s="5">
        <f>IF(C67=0,0,+(C76/C67)*100)</f>
        <v>0</v>
      </c>
      <c r="D58" s="6">
        <f aca="true" t="shared" si="6" ref="D58:Z58">IF(D67=0,0,+(D76/D67)*100)</f>
        <v>5.6766446942672696E-05</v>
      </c>
      <c r="E58" s="7">
        <f t="shared" si="6"/>
        <v>5.6766446942672696E-05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100</v>
      </c>
      <c r="K58" s="7">
        <f t="shared" si="6"/>
        <v>0</v>
      </c>
      <c r="L58" s="7">
        <f t="shared" si="6"/>
        <v>100</v>
      </c>
      <c r="M58" s="7">
        <f t="shared" si="6"/>
        <v>124.21191615778181</v>
      </c>
      <c r="N58" s="7">
        <f t="shared" si="6"/>
        <v>55.91302952503209</v>
      </c>
      <c r="O58" s="7">
        <f t="shared" si="6"/>
        <v>60.417519154520186</v>
      </c>
      <c r="P58" s="7">
        <f t="shared" si="6"/>
        <v>100</v>
      </c>
      <c r="Q58" s="7">
        <f t="shared" si="6"/>
        <v>81.55154541380135</v>
      </c>
      <c r="R58" s="7">
        <f t="shared" si="6"/>
        <v>100</v>
      </c>
      <c r="S58" s="7">
        <f t="shared" si="6"/>
        <v>100</v>
      </c>
      <c r="T58" s="7">
        <f t="shared" si="6"/>
        <v>100</v>
      </c>
      <c r="U58" s="7">
        <f t="shared" si="6"/>
        <v>100</v>
      </c>
      <c r="V58" s="7">
        <f t="shared" si="6"/>
        <v>91.53778680577997</v>
      </c>
      <c r="W58" s="7">
        <f t="shared" si="6"/>
        <v>5.6766446942672696E-05</v>
      </c>
      <c r="X58" s="7">
        <f t="shared" si="6"/>
        <v>0</v>
      </c>
      <c r="Y58" s="7">
        <f t="shared" si="6"/>
        <v>0</v>
      </c>
      <c r="Z58" s="8">
        <f t="shared" si="6"/>
        <v>5.6766446942672696E-05</v>
      </c>
    </row>
    <row r="59" spans="1:26" ht="13.5">
      <c r="A59" s="37" t="s">
        <v>31</v>
      </c>
      <c r="B59" s="9">
        <f aca="true" t="shared" si="7" ref="B59:Z66">IF(B68=0,0,+(B77/B68)*100)</f>
        <v>74.19265168893365</v>
      </c>
      <c r="C59" s="9">
        <f t="shared" si="7"/>
        <v>0</v>
      </c>
      <c r="D59" s="2">
        <f t="shared" si="7"/>
        <v>6.0182811307628054E-05</v>
      </c>
      <c r="E59" s="10">
        <f t="shared" si="7"/>
        <v>6.0182811307628054E-05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100</v>
      </c>
      <c r="K59" s="10">
        <f t="shared" si="7"/>
        <v>0</v>
      </c>
      <c r="L59" s="10">
        <f t="shared" si="7"/>
        <v>100</v>
      </c>
      <c r="M59" s="10">
        <f t="shared" si="7"/>
        <v>124.21191615778181</v>
      </c>
      <c r="N59" s="10">
        <f t="shared" si="7"/>
        <v>55.91302952503209</v>
      </c>
      <c r="O59" s="10">
        <f t="shared" si="7"/>
        <v>60.417519154520186</v>
      </c>
      <c r="P59" s="10">
        <f t="shared" si="7"/>
        <v>100</v>
      </c>
      <c r="Q59" s="10">
        <f t="shared" si="7"/>
        <v>81.55154541380135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91.53778680577997</v>
      </c>
      <c r="W59" s="10">
        <f t="shared" si="7"/>
        <v>6.0182811307628054E-05</v>
      </c>
      <c r="X59" s="10">
        <f t="shared" si="7"/>
        <v>0</v>
      </c>
      <c r="Y59" s="10">
        <f t="shared" si="7"/>
        <v>0</v>
      </c>
      <c r="Z59" s="11">
        <f t="shared" si="7"/>
        <v>6.0182811307628054E-05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1212333</v>
      </c>
      <c r="C67" s="24"/>
      <c r="D67" s="25">
        <v>1761604</v>
      </c>
      <c r="E67" s="26">
        <v>1761604</v>
      </c>
      <c r="F67" s="26"/>
      <c r="G67" s="26"/>
      <c r="H67" s="26"/>
      <c r="I67" s="26"/>
      <c r="J67" s="26">
        <v>62067</v>
      </c>
      <c r="K67" s="26"/>
      <c r="L67" s="26">
        <v>10641</v>
      </c>
      <c r="M67" s="26">
        <v>72708</v>
      </c>
      <c r="N67" s="26">
        <v>24928</v>
      </c>
      <c r="O67" s="26">
        <v>141742</v>
      </c>
      <c r="P67" s="26">
        <v>197019</v>
      </c>
      <c r="Q67" s="26">
        <v>363689</v>
      </c>
      <c r="R67" s="26">
        <v>38593</v>
      </c>
      <c r="S67" s="26">
        <v>83651</v>
      </c>
      <c r="T67" s="26">
        <v>26206</v>
      </c>
      <c r="U67" s="26">
        <v>148450</v>
      </c>
      <c r="V67" s="26">
        <v>584847</v>
      </c>
      <c r="W67" s="26">
        <v>1761604</v>
      </c>
      <c r="X67" s="26"/>
      <c r="Y67" s="25"/>
      <c r="Z67" s="27">
        <v>1761604</v>
      </c>
    </row>
    <row r="68" spans="1:26" ht="13.5" hidden="1">
      <c r="A68" s="37" t="s">
        <v>31</v>
      </c>
      <c r="B68" s="19">
        <v>1212333</v>
      </c>
      <c r="C68" s="19"/>
      <c r="D68" s="20">
        <v>1661604</v>
      </c>
      <c r="E68" s="21">
        <v>1661604</v>
      </c>
      <c r="F68" s="21"/>
      <c r="G68" s="21"/>
      <c r="H68" s="21"/>
      <c r="I68" s="21"/>
      <c r="J68" s="21">
        <v>62067</v>
      </c>
      <c r="K68" s="21"/>
      <c r="L68" s="21">
        <v>10641</v>
      </c>
      <c r="M68" s="21">
        <v>72708</v>
      </c>
      <c r="N68" s="21">
        <v>24928</v>
      </c>
      <c r="O68" s="21">
        <v>141742</v>
      </c>
      <c r="P68" s="21">
        <v>197019</v>
      </c>
      <c r="Q68" s="21">
        <v>363689</v>
      </c>
      <c r="R68" s="21">
        <v>38593</v>
      </c>
      <c r="S68" s="21">
        <v>83651</v>
      </c>
      <c r="T68" s="21">
        <v>26206</v>
      </c>
      <c r="U68" s="21">
        <v>148450</v>
      </c>
      <c r="V68" s="21">
        <v>584847</v>
      </c>
      <c r="W68" s="21">
        <v>1661604</v>
      </c>
      <c r="X68" s="21"/>
      <c r="Y68" s="20"/>
      <c r="Z68" s="23">
        <v>1661604</v>
      </c>
    </row>
    <row r="69" spans="1:26" ht="13.5" hidden="1">
      <c r="A69" s="38" t="s">
        <v>32</v>
      </c>
      <c r="B69" s="19"/>
      <c r="C69" s="19"/>
      <c r="D69" s="20">
        <v>100000</v>
      </c>
      <c r="E69" s="21">
        <v>100000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100000</v>
      </c>
      <c r="X69" s="21"/>
      <c r="Y69" s="20"/>
      <c r="Z69" s="23">
        <v>100000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100000</v>
      </c>
      <c r="E74" s="21">
        <v>100000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100000</v>
      </c>
      <c r="X74" s="21"/>
      <c r="Y74" s="20"/>
      <c r="Z74" s="23">
        <v>100000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899462</v>
      </c>
      <c r="C76" s="32"/>
      <c r="D76" s="33">
        <v>1</v>
      </c>
      <c r="E76" s="34">
        <v>1</v>
      </c>
      <c r="F76" s="34"/>
      <c r="G76" s="34"/>
      <c r="H76" s="34"/>
      <c r="I76" s="34"/>
      <c r="J76" s="34">
        <v>62067</v>
      </c>
      <c r="K76" s="34">
        <v>17604</v>
      </c>
      <c r="L76" s="34">
        <v>10641</v>
      </c>
      <c r="M76" s="34">
        <v>90312</v>
      </c>
      <c r="N76" s="34">
        <v>13938</v>
      </c>
      <c r="O76" s="34">
        <v>85637</v>
      </c>
      <c r="P76" s="34">
        <v>197019</v>
      </c>
      <c r="Q76" s="34">
        <v>296594</v>
      </c>
      <c r="R76" s="34">
        <v>38593</v>
      </c>
      <c r="S76" s="34">
        <v>83651</v>
      </c>
      <c r="T76" s="34">
        <v>26206</v>
      </c>
      <c r="U76" s="34">
        <v>148450</v>
      </c>
      <c r="V76" s="34">
        <v>535356</v>
      </c>
      <c r="W76" s="34">
        <v>1</v>
      </c>
      <c r="X76" s="34"/>
      <c r="Y76" s="33"/>
      <c r="Z76" s="35">
        <v>1</v>
      </c>
    </row>
    <row r="77" spans="1:26" ht="13.5" hidden="1">
      <c r="A77" s="37" t="s">
        <v>31</v>
      </c>
      <c r="B77" s="19">
        <v>899462</v>
      </c>
      <c r="C77" s="19"/>
      <c r="D77" s="20">
        <v>1</v>
      </c>
      <c r="E77" s="21">
        <v>1</v>
      </c>
      <c r="F77" s="21"/>
      <c r="G77" s="21"/>
      <c r="H77" s="21"/>
      <c r="I77" s="21"/>
      <c r="J77" s="21">
        <v>62067</v>
      </c>
      <c r="K77" s="21">
        <v>17604</v>
      </c>
      <c r="L77" s="21">
        <v>10641</v>
      </c>
      <c r="M77" s="21">
        <v>90312</v>
      </c>
      <c r="N77" s="21">
        <v>13938</v>
      </c>
      <c r="O77" s="21">
        <v>85637</v>
      </c>
      <c r="P77" s="21">
        <v>197019</v>
      </c>
      <c r="Q77" s="21">
        <v>296594</v>
      </c>
      <c r="R77" s="21">
        <v>38593</v>
      </c>
      <c r="S77" s="21">
        <v>83651</v>
      </c>
      <c r="T77" s="21">
        <v>26206</v>
      </c>
      <c r="U77" s="21">
        <v>148450</v>
      </c>
      <c r="V77" s="21">
        <v>535356</v>
      </c>
      <c r="W77" s="21">
        <v>1</v>
      </c>
      <c r="X77" s="21"/>
      <c r="Y77" s="20"/>
      <c r="Z77" s="23">
        <v>1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36996374</v>
      </c>
      <c r="D5" s="153">
        <f>SUM(D6:D8)</f>
        <v>0</v>
      </c>
      <c r="E5" s="154">
        <f t="shared" si="0"/>
        <v>66449604</v>
      </c>
      <c r="F5" s="100">
        <f t="shared" si="0"/>
        <v>66449604</v>
      </c>
      <c r="G5" s="100">
        <f t="shared" si="0"/>
        <v>15717216</v>
      </c>
      <c r="H5" s="100">
        <f t="shared" si="0"/>
        <v>391069</v>
      </c>
      <c r="I5" s="100">
        <f t="shared" si="0"/>
        <v>921262</v>
      </c>
      <c r="J5" s="100">
        <f t="shared" si="0"/>
        <v>17029547</v>
      </c>
      <c r="K5" s="100">
        <f t="shared" si="0"/>
        <v>224432</v>
      </c>
      <c r="L5" s="100">
        <f t="shared" si="0"/>
        <v>40257</v>
      </c>
      <c r="M5" s="100">
        <f t="shared" si="0"/>
        <v>12476783</v>
      </c>
      <c r="N5" s="100">
        <f t="shared" si="0"/>
        <v>12741472</v>
      </c>
      <c r="O5" s="100">
        <f t="shared" si="0"/>
        <v>79206</v>
      </c>
      <c r="P5" s="100">
        <f t="shared" si="0"/>
        <v>196912</v>
      </c>
      <c r="Q5" s="100">
        <f t="shared" si="0"/>
        <v>9577235</v>
      </c>
      <c r="R5" s="100">
        <f t="shared" si="0"/>
        <v>9853353</v>
      </c>
      <c r="S5" s="100">
        <f t="shared" si="0"/>
        <v>160990</v>
      </c>
      <c r="T5" s="100">
        <f t="shared" si="0"/>
        <v>149547</v>
      </c>
      <c r="U5" s="100">
        <f t="shared" si="0"/>
        <v>104810</v>
      </c>
      <c r="V5" s="100">
        <f t="shared" si="0"/>
        <v>415347</v>
      </c>
      <c r="W5" s="100">
        <f t="shared" si="0"/>
        <v>40039719</v>
      </c>
      <c r="X5" s="100">
        <f t="shared" si="0"/>
        <v>66449604</v>
      </c>
      <c r="Y5" s="100">
        <f t="shared" si="0"/>
        <v>-26409885</v>
      </c>
      <c r="Z5" s="137">
        <f>+IF(X5&lt;&gt;0,+(Y5/X5)*100,0)</f>
        <v>-39.744232335831526</v>
      </c>
      <c r="AA5" s="153">
        <f>SUM(AA6:AA8)</f>
        <v>66449604</v>
      </c>
    </row>
    <row r="6" spans="1:27" ht="13.5">
      <c r="A6" s="138" t="s">
        <v>75</v>
      </c>
      <c r="B6" s="136"/>
      <c r="C6" s="155">
        <v>15313510</v>
      </c>
      <c r="D6" s="155"/>
      <c r="E6" s="156"/>
      <c r="F6" s="60"/>
      <c r="G6" s="60">
        <v>7210469</v>
      </c>
      <c r="H6" s="60"/>
      <c r="I6" s="60"/>
      <c r="J6" s="60">
        <v>7210469</v>
      </c>
      <c r="K6" s="60"/>
      <c r="L6" s="60"/>
      <c r="M6" s="60">
        <v>5768480</v>
      </c>
      <c r="N6" s="60">
        <v>5768480</v>
      </c>
      <c r="O6" s="60"/>
      <c r="P6" s="60"/>
      <c r="Q6" s="60">
        <v>4326229</v>
      </c>
      <c r="R6" s="60">
        <v>4326229</v>
      </c>
      <c r="S6" s="60"/>
      <c r="T6" s="60"/>
      <c r="U6" s="60"/>
      <c r="V6" s="60"/>
      <c r="W6" s="60">
        <v>17305178</v>
      </c>
      <c r="X6" s="60"/>
      <c r="Y6" s="60">
        <v>17305178</v>
      </c>
      <c r="Z6" s="140">
        <v>0</v>
      </c>
      <c r="AA6" s="155"/>
    </row>
    <row r="7" spans="1:27" ht="13.5">
      <c r="A7" s="138" t="s">
        <v>76</v>
      </c>
      <c r="B7" s="136"/>
      <c r="C7" s="157">
        <v>6229601</v>
      </c>
      <c r="D7" s="157"/>
      <c r="E7" s="158">
        <v>66449604</v>
      </c>
      <c r="F7" s="159">
        <v>66449604</v>
      </c>
      <c r="G7" s="159">
        <v>1230475</v>
      </c>
      <c r="H7" s="159">
        <v>383543</v>
      </c>
      <c r="I7" s="159">
        <v>913736</v>
      </c>
      <c r="J7" s="159">
        <v>2527754</v>
      </c>
      <c r="K7" s="159">
        <v>224432</v>
      </c>
      <c r="L7" s="159">
        <v>40257</v>
      </c>
      <c r="M7" s="159">
        <v>887180</v>
      </c>
      <c r="N7" s="159">
        <v>1151869</v>
      </c>
      <c r="O7" s="159">
        <v>79206</v>
      </c>
      <c r="P7" s="159">
        <v>196912</v>
      </c>
      <c r="Q7" s="159">
        <v>885296</v>
      </c>
      <c r="R7" s="159">
        <v>1161414</v>
      </c>
      <c r="S7" s="159">
        <v>160990</v>
      </c>
      <c r="T7" s="159">
        <v>149547</v>
      </c>
      <c r="U7" s="159">
        <v>104810</v>
      </c>
      <c r="V7" s="159">
        <v>415347</v>
      </c>
      <c r="W7" s="159">
        <v>5256384</v>
      </c>
      <c r="X7" s="159">
        <v>66449604</v>
      </c>
      <c r="Y7" s="159">
        <v>-61193220</v>
      </c>
      <c r="Z7" s="141">
        <v>-92.09</v>
      </c>
      <c r="AA7" s="157">
        <v>66449604</v>
      </c>
    </row>
    <row r="8" spans="1:27" ht="13.5">
      <c r="A8" s="138" t="s">
        <v>77</v>
      </c>
      <c r="B8" s="136"/>
      <c r="C8" s="155">
        <v>15453263</v>
      </c>
      <c r="D8" s="155"/>
      <c r="E8" s="156"/>
      <c r="F8" s="60"/>
      <c r="G8" s="60">
        <v>7276272</v>
      </c>
      <c r="H8" s="60">
        <v>7526</v>
      </c>
      <c r="I8" s="60">
        <v>7526</v>
      </c>
      <c r="J8" s="60">
        <v>7291324</v>
      </c>
      <c r="K8" s="60"/>
      <c r="L8" s="60"/>
      <c r="M8" s="60">
        <v>5821123</v>
      </c>
      <c r="N8" s="60">
        <v>5821123</v>
      </c>
      <c r="O8" s="60"/>
      <c r="P8" s="60"/>
      <c r="Q8" s="60">
        <v>4365710</v>
      </c>
      <c r="R8" s="60">
        <v>4365710</v>
      </c>
      <c r="S8" s="60"/>
      <c r="T8" s="60"/>
      <c r="U8" s="60"/>
      <c r="V8" s="60"/>
      <c r="W8" s="60">
        <v>17478157</v>
      </c>
      <c r="X8" s="60"/>
      <c r="Y8" s="60">
        <v>17478157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10251987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4827217</v>
      </c>
      <c r="H9" s="100">
        <f t="shared" si="1"/>
        <v>116265</v>
      </c>
      <c r="I9" s="100">
        <f t="shared" si="1"/>
        <v>94953</v>
      </c>
      <c r="J9" s="100">
        <f t="shared" si="1"/>
        <v>5038435</v>
      </c>
      <c r="K9" s="100">
        <f t="shared" si="1"/>
        <v>128433</v>
      </c>
      <c r="L9" s="100">
        <f t="shared" si="1"/>
        <v>0</v>
      </c>
      <c r="M9" s="100">
        <f t="shared" si="1"/>
        <v>3861843</v>
      </c>
      <c r="N9" s="100">
        <f t="shared" si="1"/>
        <v>3990276</v>
      </c>
      <c r="O9" s="100">
        <f t="shared" si="1"/>
        <v>55230</v>
      </c>
      <c r="P9" s="100">
        <f t="shared" si="1"/>
        <v>0</v>
      </c>
      <c r="Q9" s="100">
        <f t="shared" si="1"/>
        <v>3196295</v>
      </c>
      <c r="R9" s="100">
        <f t="shared" si="1"/>
        <v>3251525</v>
      </c>
      <c r="S9" s="100">
        <f t="shared" si="1"/>
        <v>3196295</v>
      </c>
      <c r="T9" s="100">
        <f t="shared" si="1"/>
        <v>0</v>
      </c>
      <c r="U9" s="100">
        <f t="shared" si="1"/>
        <v>0</v>
      </c>
      <c r="V9" s="100">
        <f t="shared" si="1"/>
        <v>3196295</v>
      </c>
      <c r="W9" s="100">
        <f t="shared" si="1"/>
        <v>15476531</v>
      </c>
      <c r="X9" s="100">
        <f t="shared" si="1"/>
        <v>0</v>
      </c>
      <c r="Y9" s="100">
        <f t="shared" si="1"/>
        <v>15476531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>
        <v>10251987</v>
      </c>
      <c r="D10" s="155"/>
      <c r="E10" s="156"/>
      <c r="F10" s="60"/>
      <c r="G10" s="60">
        <v>4827217</v>
      </c>
      <c r="H10" s="60">
        <v>116265</v>
      </c>
      <c r="I10" s="60">
        <v>94953</v>
      </c>
      <c r="J10" s="60">
        <v>5038435</v>
      </c>
      <c r="K10" s="60">
        <v>128433</v>
      </c>
      <c r="L10" s="60"/>
      <c r="M10" s="60">
        <v>3861843</v>
      </c>
      <c r="N10" s="60">
        <v>3990276</v>
      </c>
      <c r="O10" s="60">
        <v>55230</v>
      </c>
      <c r="P10" s="60"/>
      <c r="Q10" s="60">
        <v>3196295</v>
      </c>
      <c r="R10" s="60">
        <v>3251525</v>
      </c>
      <c r="S10" s="60">
        <v>3196295</v>
      </c>
      <c r="T10" s="60"/>
      <c r="U10" s="60"/>
      <c r="V10" s="60">
        <v>3196295</v>
      </c>
      <c r="W10" s="60">
        <v>15476531</v>
      </c>
      <c r="X10" s="60"/>
      <c r="Y10" s="60">
        <v>15476531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27127651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7173660</v>
      </c>
      <c r="H15" s="100">
        <f t="shared" si="2"/>
        <v>1649893</v>
      </c>
      <c r="I15" s="100">
        <f t="shared" si="2"/>
        <v>4718388</v>
      </c>
      <c r="J15" s="100">
        <f t="shared" si="2"/>
        <v>13541941</v>
      </c>
      <c r="K15" s="100">
        <f t="shared" si="2"/>
        <v>1413765</v>
      </c>
      <c r="L15" s="100">
        <f t="shared" si="2"/>
        <v>0</v>
      </c>
      <c r="M15" s="100">
        <f t="shared" si="2"/>
        <v>14857759</v>
      </c>
      <c r="N15" s="100">
        <f t="shared" si="2"/>
        <v>16271524</v>
      </c>
      <c r="O15" s="100">
        <f t="shared" si="2"/>
        <v>0</v>
      </c>
      <c r="P15" s="100">
        <f t="shared" si="2"/>
        <v>0</v>
      </c>
      <c r="Q15" s="100">
        <f t="shared" si="2"/>
        <v>17232189</v>
      </c>
      <c r="R15" s="100">
        <f t="shared" si="2"/>
        <v>17232189</v>
      </c>
      <c r="S15" s="100">
        <f t="shared" si="2"/>
        <v>17232189</v>
      </c>
      <c r="T15" s="100">
        <f t="shared" si="2"/>
        <v>0</v>
      </c>
      <c r="U15" s="100">
        <f t="shared" si="2"/>
        <v>0</v>
      </c>
      <c r="V15" s="100">
        <f t="shared" si="2"/>
        <v>17232189</v>
      </c>
      <c r="W15" s="100">
        <f t="shared" si="2"/>
        <v>64277843</v>
      </c>
      <c r="X15" s="100">
        <f t="shared" si="2"/>
        <v>0</v>
      </c>
      <c r="Y15" s="100">
        <f t="shared" si="2"/>
        <v>64277843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>
        <v>27127651</v>
      </c>
      <c r="D16" s="155"/>
      <c r="E16" s="156"/>
      <c r="F16" s="60"/>
      <c r="G16" s="60">
        <v>7173660</v>
      </c>
      <c r="H16" s="60">
        <v>1649893</v>
      </c>
      <c r="I16" s="60">
        <v>4718388</v>
      </c>
      <c r="J16" s="60">
        <v>13541941</v>
      </c>
      <c r="K16" s="60">
        <v>1413765</v>
      </c>
      <c r="L16" s="60"/>
      <c r="M16" s="60">
        <v>14857759</v>
      </c>
      <c r="N16" s="60">
        <v>16271524</v>
      </c>
      <c r="O16" s="60"/>
      <c r="P16" s="60"/>
      <c r="Q16" s="60">
        <v>17232189</v>
      </c>
      <c r="R16" s="60">
        <v>17232189</v>
      </c>
      <c r="S16" s="60">
        <v>17232189</v>
      </c>
      <c r="T16" s="60"/>
      <c r="U16" s="60"/>
      <c r="V16" s="60">
        <v>17232189</v>
      </c>
      <c r="W16" s="60">
        <v>64277843</v>
      </c>
      <c r="X16" s="60"/>
      <c r="Y16" s="60">
        <v>64277843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74376012</v>
      </c>
      <c r="D25" s="168">
        <f>+D5+D9+D15+D19+D24</f>
        <v>0</v>
      </c>
      <c r="E25" s="169">
        <f t="shared" si="4"/>
        <v>66449604</v>
      </c>
      <c r="F25" s="73">
        <f t="shared" si="4"/>
        <v>66449604</v>
      </c>
      <c r="G25" s="73">
        <f t="shared" si="4"/>
        <v>27718093</v>
      </c>
      <c r="H25" s="73">
        <f t="shared" si="4"/>
        <v>2157227</v>
      </c>
      <c r="I25" s="73">
        <f t="shared" si="4"/>
        <v>5734603</v>
      </c>
      <c r="J25" s="73">
        <f t="shared" si="4"/>
        <v>35609923</v>
      </c>
      <c r="K25" s="73">
        <f t="shared" si="4"/>
        <v>1766630</v>
      </c>
      <c r="L25" s="73">
        <f t="shared" si="4"/>
        <v>40257</v>
      </c>
      <c r="M25" s="73">
        <f t="shared" si="4"/>
        <v>31196385</v>
      </c>
      <c r="N25" s="73">
        <f t="shared" si="4"/>
        <v>33003272</v>
      </c>
      <c r="O25" s="73">
        <f t="shared" si="4"/>
        <v>134436</v>
      </c>
      <c r="P25" s="73">
        <f t="shared" si="4"/>
        <v>196912</v>
      </c>
      <c r="Q25" s="73">
        <f t="shared" si="4"/>
        <v>30005719</v>
      </c>
      <c r="R25" s="73">
        <f t="shared" si="4"/>
        <v>30337067</v>
      </c>
      <c r="S25" s="73">
        <f t="shared" si="4"/>
        <v>20589474</v>
      </c>
      <c r="T25" s="73">
        <f t="shared" si="4"/>
        <v>149547</v>
      </c>
      <c r="U25" s="73">
        <f t="shared" si="4"/>
        <v>104810</v>
      </c>
      <c r="V25" s="73">
        <f t="shared" si="4"/>
        <v>20843831</v>
      </c>
      <c r="W25" s="73">
        <f t="shared" si="4"/>
        <v>119794093</v>
      </c>
      <c r="X25" s="73">
        <f t="shared" si="4"/>
        <v>66449604</v>
      </c>
      <c r="Y25" s="73">
        <f t="shared" si="4"/>
        <v>53344489</v>
      </c>
      <c r="Z25" s="170">
        <f>+IF(X25&lt;&gt;0,+(Y25/X25)*100,0)</f>
        <v>80.27811422322397</v>
      </c>
      <c r="AA25" s="168">
        <f>+AA5+AA9+AA15+AA19+AA24</f>
        <v>66449604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46468258</v>
      </c>
      <c r="D28" s="153">
        <f>SUM(D29:D31)</f>
        <v>0</v>
      </c>
      <c r="E28" s="154">
        <f t="shared" si="5"/>
        <v>50038855</v>
      </c>
      <c r="F28" s="100">
        <f t="shared" si="5"/>
        <v>50038855</v>
      </c>
      <c r="G28" s="100">
        <f t="shared" si="5"/>
        <v>2399453</v>
      </c>
      <c r="H28" s="100">
        <f t="shared" si="5"/>
        <v>6292657</v>
      </c>
      <c r="I28" s="100">
        <f t="shared" si="5"/>
        <v>2050392</v>
      </c>
      <c r="J28" s="100">
        <f t="shared" si="5"/>
        <v>10742502</v>
      </c>
      <c r="K28" s="100">
        <f t="shared" si="5"/>
        <v>3093006</v>
      </c>
      <c r="L28" s="100">
        <f t="shared" si="5"/>
        <v>2634899</v>
      </c>
      <c r="M28" s="100">
        <f t="shared" si="5"/>
        <v>2326095</v>
      </c>
      <c r="N28" s="100">
        <f t="shared" si="5"/>
        <v>8054000</v>
      </c>
      <c r="O28" s="100">
        <f t="shared" si="5"/>
        <v>7412035</v>
      </c>
      <c r="P28" s="100">
        <f t="shared" si="5"/>
        <v>2086343</v>
      </c>
      <c r="Q28" s="100">
        <f t="shared" si="5"/>
        <v>3182430</v>
      </c>
      <c r="R28" s="100">
        <f t="shared" si="5"/>
        <v>12680808</v>
      </c>
      <c r="S28" s="100">
        <f t="shared" si="5"/>
        <v>3012715</v>
      </c>
      <c r="T28" s="100">
        <f t="shared" si="5"/>
        <v>2375198</v>
      </c>
      <c r="U28" s="100">
        <f t="shared" si="5"/>
        <v>3126803</v>
      </c>
      <c r="V28" s="100">
        <f t="shared" si="5"/>
        <v>8514716</v>
      </c>
      <c r="W28" s="100">
        <f t="shared" si="5"/>
        <v>39992026</v>
      </c>
      <c r="X28" s="100">
        <f t="shared" si="5"/>
        <v>50038855</v>
      </c>
      <c r="Y28" s="100">
        <f t="shared" si="5"/>
        <v>-10046829</v>
      </c>
      <c r="Z28" s="137">
        <f>+IF(X28&lt;&gt;0,+(Y28/X28)*100,0)</f>
        <v>-20.078055343192805</v>
      </c>
      <c r="AA28" s="153">
        <f>SUM(AA29:AA31)</f>
        <v>50038855</v>
      </c>
    </row>
    <row r="29" spans="1:27" ht="13.5">
      <c r="A29" s="138" t="s">
        <v>75</v>
      </c>
      <c r="B29" s="136"/>
      <c r="C29" s="155">
        <v>11485518</v>
      </c>
      <c r="D29" s="155"/>
      <c r="E29" s="156">
        <v>10103274</v>
      </c>
      <c r="F29" s="60">
        <v>10103274</v>
      </c>
      <c r="G29" s="60">
        <v>1176130</v>
      </c>
      <c r="H29" s="60">
        <v>1264589</v>
      </c>
      <c r="I29" s="60">
        <v>897859</v>
      </c>
      <c r="J29" s="60">
        <v>3338578</v>
      </c>
      <c r="K29" s="60">
        <v>941142</v>
      </c>
      <c r="L29" s="60">
        <v>1029244</v>
      </c>
      <c r="M29" s="60">
        <v>1096340</v>
      </c>
      <c r="N29" s="60">
        <v>3066726</v>
      </c>
      <c r="O29" s="60">
        <v>1437752</v>
      </c>
      <c r="P29" s="60">
        <v>879898</v>
      </c>
      <c r="Q29" s="60">
        <v>1248465</v>
      </c>
      <c r="R29" s="60">
        <v>3566115</v>
      </c>
      <c r="S29" s="60">
        <v>1117371</v>
      </c>
      <c r="T29" s="60">
        <v>1329933</v>
      </c>
      <c r="U29" s="60">
        <v>2265968</v>
      </c>
      <c r="V29" s="60">
        <v>4713272</v>
      </c>
      <c r="W29" s="60">
        <v>14684691</v>
      </c>
      <c r="X29" s="60">
        <v>10103274</v>
      </c>
      <c r="Y29" s="60">
        <v>4581417</v>
      </c>
      <c r="Z29" s="140">
        <v>45.35</v>
      </c>
      <c r="AA29" s="155">
        <v>10103274</v>
      </c>
    </row>
    <row r="30" spans="1:27" ht="13.5">
      <c r="A30" s="138" t="s">
        <v>76</v>
      </c>
      <c r="B30" s="136"/>
      <c r="C30" s="157">
        <v>917454</v>
      </c>
      <c r="D30" s="157"/>
      <c r="E30" s="158">
        <v>9530547</v>
      </c>
      <c r="F30" s="159">
        <v>9530547</v>
      </c>
      <c r="G30" s="159">
        <v>358070</v>
      </c>
      <c r="H30" s="159">
        <v>3335940</v>
      </c>
      <c r="I30" s="159">
        <v>457758</v>
      </c>
      <c r="J30" s="159">
        <v>4151768</v>
      </c>
      <c r="K30" s="159">
        <v>1176803</v>
      </c>
      <c r="L30" s="159">
        <v>904022</v>
      </c>
      <c r="M30" s="159">
        <v>512199</v>
      </c>
      <c r="N30" s="159">
        <v>2593024</v>
      </c>
      <c r="O30" s="159">
        <v>4866801</v>
      </c>
      <c r="P30" s="159">
        <v>338311</v>
      </c>
      <c r="Q30" s="159">
        <v>338311</v>
      </c>
      <c r="R30" s="159">
        <v>5543423</v>
      </c>
      <c r="S30" s="159">
        <v>299748</v>
      </c>
      <c r="T30" s="159">
        <v>402460</v>
      </c>
      <c r="U30" s="159">
        <v>347904</v>
      </c>
      <c r="V30" s="159">
        <v>1050112</v>
      </c>
      <c r="W30" s="159">
        <v>13338327</v>
      </c>
      <c r="X30" s="159">
        <v>9530547</v>
      </c>
      <c r="Y30" s="159">
        <v>3807780</v>
      </c>
      <c r="Z30" s="141">
        <v>39.95</v>
      </c>
      <c r="AA30" s="157">
        <v>9530547</v>
      </c>
    </row>
    <row r="31" spans="1:27" ht="13.5">
      <c r="A31" s="138" t="s">
        <v>77</v>
      </c>
      <c r="B31" s="136"/>
      <c r="C31" s="155">
        <v>34065286</v>
      </c>
      <c r="D31" s="155"/>
      <c r="E31" s="156">
        <v>30405034</v>
      </c>
      <c r="F31" s="60">
        <v>30405034</v>
      </c>
      <c r="G31" s="60">
        <v>865253</v>
      </c>
      <c r="H31" s="60">
        <v>1692128</v>
      </c>
      <c r="I31" s="60">
        <v>694775</v>
      </c>
      <c r="J31" s="60">
        <v>3252156</v>
      </c>
      <c r="K31" s="60">
        <v>975061</v>
      </c>
      <c r="L31" s="60">
        <v>701633</v>
      </c>
      <c r="M31" s="60">
        <v>717556</v>
      </c>
      <c r="N31" s="60">
        <v>2394250</v>
      </c>
      <c r="O31" s="60">
        <v>1107482</v>
      </c>
      <c r="P31" s="60">
        <v>868134</v>
      </c>
      <c r="Q31" s="60">
        <v>1595654</v>
      </c>
      <c r="R31" s="60">
        <v>3571270</v>
      </c>
      <c r="S31" s="60">
        <v>1595596</v>
      </c>
      <c r="T31" s="60">
        <v>642805</v>
      </c>
      <c r="U31" s="60">
        <v>512931</v>
      </c>
      <c r="V31" s="60">
        <v>2751332</v>
      </c>
      <c r="W31" s="60">
        <v>11969008</v>
      </c>
      <c r="X31" s="60">
        <v>30405034</v>
      </c>
      <c r="Y31" s="60">
        <v>-18436026</v>
      </c>
      <c r="Z31" s="140">
        <v>-60.63</v>
      </c>
      <c r="AA31" s="155">
        <v>30405034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8677554</v>
      </c>
      <c r="F32" s="100">
        <f t="shared" si="6"/>
        <v>8677554</v>
      </c>
      <c r="G32" s="100">
        <f t="shared" si="6"/>
        <v>334090</v>
      </c>
      <c r="H32" s="100">
        <f t="shared" si="6"/>
        <v>332868</v>
      </c>
      <c r="I32" s="100">
        <f t="shared" si="6"/>
        <v>1592101</v>
      </c>
      <c r="J32" s="100">
        <f t="shared" si="6"/>
        <v>2259059</v>
      </c>
      <c r="K32" s="100">
        <f t="shared" si="6"/>
        <v>358093</v>
      </c>
      <c r="L32" s="100">
        <f t="shared" si="6"/>
        <v>882587</v>
      </c>
      <c r="M32" s="100">
        <f t="shared" si="6"/>
        <v>605559</v>
      </c>
      <c r="N32" s="100">
        <f t="shared" si="6"/>
        <v>1846239</v>
      </c>
      <c r="O32" s="100">
        <f t="shared" si="6"/>
        <v>406900</v>
      </c>
      <c r="P32" s="100">
        <f t="shared" si="6"/>
        <v>351882</v>
      </c>
      <c r="Q32" s="100">
        <f t="shared" si="6"/>
        <v>357926</v>
      </c>
      <c r="R32" s="100">
        <f t="shared" si="6"/>
        <v>1116708</v>
      </c>
      <c r="S32" s="100">
        <f t="shared" si="6"/>
        <v>350426</v>
      </c>
      <c r="T32" s="100">
        <f t="shared" si="6"/>
        <v>849516</v>
      </c>
      <c r="U32" s="100">
        <f t="shared" si="6"/>
        <v>341495</v>
      </c>
      <c r="V32" s="100">
        <f t="shared" si="6"/>
        <v>1541437</v>
      </c>
      <c r="W32" s="100">
        <f t="shared" si="6"/>
        <v>6763443</v>
      </c>
      <c r="X32" s="100">
        <f t="shared" si="6"/>
        <v>8677554</v>
      </c>
      <c r="Y32" s="100">
        <f t="shared" si="6"/>
        <v>-1914111</v>
      </c>
      <c r="Z32" s="137">
        <f>+IF(X32&lt;&gt;0,+(Y32/X32)*100,0)</f>
        <v>-22.058185981902273</v>
      </c>
      <c r="AA32" s="153">
        <f>SUM(AA33:AA37)</f>
        <v>8677554</v>
      </c>
    </row>
    <row r="33" spans="1:27" ht="13.5">
      <c r="A33" s="138" t="s">
        <v>79</v>
      </c>
      <c r="B33" s="136"/>
      <c r="C33" s="155"/>
      <c r="D33" s="155"/>
      <c r="E33" s="156">
        <v>8677554</v>
      </c>
      <c r="F33" s="60">
        <v>8677554</v>
      </c>
      <c r="G33" s="60">
        <v>334090</v>
      </c>
      <c r="H33" s="60">
        <v>332868</v>
      </c>
      <c r="I33" s="60">
        <v>1592101</v>
      </c>
      <c r="J33" s="60">
        <v>2259059</v>
      </c>
      <c r="K33" s="60">
        <v>358093</v>
      </c>
      <c r="L33" s="60">
        <v>882587</v>
      </c>
      <c r="M33" s="60">
        <v>605559</v>
      </c>
      <c r="N33" s="60">
        <v>1846239</v>
      </c>
      <c r="O33" s="60">
        <v>406900</v>
      </c>
      <c r="P33" s="60">
        <v>351882</v>
      </c>
      <c r="Q33" s="60">
        <v>357926</v>
      </c>
      <c r="R33" s="60">
        <v>1116708</v>
      </c>
      <c r="S33" s="60">
        <v>350426</v>
      </c>
      <c r="T33" s="60">
        <v>849516</v>
      </c>
      <c r="U33" s="60">
        <v>341495</v>
      </c>
      <c r="V33" s="60">
        <v>1541437</v>
      </c>
      <c r="W33" s="60">
        <v>6763443</v>
      </c>
      <c r="X33" s="60">
        <v>8677554</v>
      </c>
      <c r="Y33" s="60">
        <v>-1914111</v>
      </c>
      <c r="Z33" s="140">
        <v>-22.06</v>
      </c>
      <c r="AA33" s="155">
        <v>8677554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6131625</v>
      </c>
      <c r="D38" s="153">
        <f>SUM(D39:D41)</f>
        <v>0</v>
      </c>
      <c r="E38" s="154">
        <f t="shared" si="7"/>
        <v>7733591</v>
      </c>
      <c r="F38" s="100">
        <f t="shared" si="7"/>
        <v>7733591</v>
      </c>
      <c r="G38" s="100">
        <f t="shared" si="7"/>
        <v>683192</v>
      </c>
      <c r="H38" s="100">
        <f t="shared" si="7"/>
        <v>223916</v>
      </c>
      <c r="I38" s="100">
        <f t="shared" si="7"/>
        <v>291824</v>
      </c>
      <c r="J38" s="100">
        <f t="shared" si="7"/>
        <v>1198932</v>
      </c>
      <c r="K38" s="100">
        <f t="shared" si="7"/>
        <v>480917</v>
      </c>
      <c r="L38" s="100">
        <f t="shared" si="7"/>
        <v>2874047</v>
      </c>
      <c r="M38" s="100">
        <f t="shared" si="7"/>
        <v>3819081</v>
      </c>
      <c r="N38" s="100">
        <f t="shared" si="7"/>
        <v>7174045</v>
      </c>
      <c r="O38" s="100">
        <f t="shared" si="7"/>
        <v>2414973</v>
      </c>
      <c r="P38" s="100">
        <f t="shared" si="7"/>
        <v>926359</v>
      </c>
      <c r="Q38" s="100">
        <f t="shared" si="7"/>
        <v>955574</v>
      </c>
      <c r="R38" s="100">
        <f t="shared" si="7"/>
        <v>4296906</v>
      </c>
      <c r="S38" s="100">
        <f t="shared" si="7"/>
        <v>8040415</v>
      </c>
      <c r="T38" s="100">
        <f t="shared" si="7"/>
        <v>5332014</v>
      </c>
      <c r="U38" s="100">
        <f t="shared" si="7"/>
        <v>819809</v>
      </c>
      <c r="V38" s="100">
        <f t="shared" si="7"/>
        <v>14192238</v>
      </c>
      <c r="W38" s="100">
        <f t="shared" si="7"/>
        <v>26862121</v>
      </c>
      <c r="X38" s="100">
        <f t="shared" si="7"/>
        <v>7733591</v>
      </c>
      <c r="Y38" s="100">
        <f t="shared" si="7"/>
        <v>19128530</v>
      </c>
      <c r="Z38" s="137">
        <f>+IF(X38&lt;&gt;0,+(Y38/X38)*100,0)</f>
        <v>247.34343980694092</v>
      </c>
      <c r="AA38" s="153">
        <f>SUM(AA39:AA41)</f>
        <v>7733591</v>
      </c>
    </row>
    <row r="39" spans="1:27" ht="13.5">
      <c r="A39" s="138" t="s">
        <v>85</v>
      </c>
      <c r="B39" s="136"/>
      <c r="C39" s="155">
        <v>6131625</v>
      </c>
      <c r="D39" s="155"/>
      <c r="E39" s="156">
        <v>7733591</v>
      </c>
      <c r="F39" s="60">
        <v>7733591</v>
      </c>
      <c r="G39" s="60">
        <v>683192</v>
      </c>
      <c r="H39" s="60">
        <v>223916</v>
      </c>
      <c r="I39" s="60">
        <v>291824</v>
      </c>
      <c r="J39" s="60">
        <v>1198932</v>
      </c>
      <c r="K39" s="60">
        <v>480917</v>
      </c>
      <c r="L39" s="60">
        <v>2874047</v>
      </c>
      <c r="M39" s="60">
        <v>3819081</v>
      </c>
      <c r="N39" s="60">
        <v>7174045</v>
      </c>
      <c r="O39" s="60">
        <v>2414973</v>
      </c>
      <c r="P39" s="60">
        <v>926359</v>
      </c>
      <c r="Q39" s="60">
        <v>955574</v>
      </c>
      <c r="R39" s="60">
        <v>4296906</v>
      </c>
      <c r="S39" s="60">
        <v>8040415</v>
      </c>
      <c r="T39" s="60">
        <v>5332014</v>
      </c>
      <c r="U39" s="60">
        <v>819809</v>
      </c>
      <c r="V39" s="60">
        <v>14192238</v>
      </c>
      <c r="W39" s="60">
        <v>26862121</v>
      </c>
      <c r="X39" s="60">
        <v>7733591</v>
      </c>
      <c r="Y39" s="60">
        <v>19128530</v>
      </c>
      <c r="Z39" s="140">
        <v>247.34</v>
      </c>
      <c r="AA39" s="155">
        <v>7733591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52599883</v>
      </c>
      <c r="D48" s="168">
        <f>+D28+D32+D38+D42+D47</f>
        <v>0</v>
      </c>
      <c r="E48" s="169">
        <f t="shared" si="9"/>
        <v>66450000</v>
      </c>
      <c r="F48" s="73">
        <f t="shared" si="9"/>
        <v>66450000</v>
      </c>
      <c r="G48" s="73">
        <f t="shared" si="9"/>
        <v>3416735</v>
      </c>
      <c r="H48" s="73">
        <f t="shared" si="9"/>
        <v>6849441</v>
      </c>
      <c r="I48" s="73">
        <f t="shared" si="9"/>
        <v>3934317</v>
      </c>
      <c r="J48" s="73">
        <f t="shared" si="9"/>
        <v>14200493</v>
      </c>
      <c r="K48" s="73">
        <f t="shared" si="9"/>
        <v>3932016</v>
      </c>
      <c r="L48" s="73">
        <f t="shared" si="9"/>
        <v>6391533</v>
      </c>
      <c r="M48" s="73">
        <f t="shared" si="9"/>
        <v>6750735</v>
      </c>
      <c r="N48" s="73">
        <f t="shared" si="9"/>
        <v>17074284</v>
      </c>
      <c r="O48" s="73">
        <f t="shared" si="9"/>
        <v>10233908</v>
      </c>
      <c r="P48" s="73">
        <f t="shared" si="9"/>
        <v>3364584</v>
      </c>
      <c r="Q48" s="73">
        <f t="shared" si="9"/>
        <v>4495930</v>
      </c>
      <c r="R48" s="73">
        <f t="shared" si="9"/>
        <v>18094422</v>
      </c>
      <c r="S48" s="73">
        <f t="shared" si="9"/>
        <v>11403556</v>
      </c>
      <c r="T48" s="73">
        <f t="shared" si="9"/>
        <v>8556728</v>
      </c>
      <c r="U48" s="73">
        <f t="shared" si="9"/>
        <v>4288107</v>
      </c>
      <c r="V48" s="73">
        <f t="shared" si="9"/>
        <v>24248391</v>
      </c>
      <c r="W48" s="73">
        <f t="shared" si="9"/>
        <v>73617590</v>
      </c>
      <c r="X48" s="73">
        <f t="shared" si="9"/>
        <v>66450000</v>
      </c>
      <c r="Y48" s="73">
        <f t="shared" si="9"/>
        <v>7167590</v>
      </c>
      <c r="Z48" s="170">
        <f>+IF(X48&lt;&gt;0,+(Y48/X48)*100,0)</f>
        <v>10.786440933032356</v>
      </c>
      <c r="AA48" s="168">
        <f>+AA28+AA32+AA38+AA42+AA47</f>
        <v>66450000</v>
      </c>
    </row>
    <row r="49" spans="1:27" ht="13.5">
      <c r="A49" s="148" t="s">
        <v>49</v>
      </c>
      <c r="B49" s="149"/>
      <c r="C49" s="171">
        <f aca="true" t="shared" si="10" ref="C49:Y49">+C25-C48</f>
        <v>21776129</v>
      </c>
      <c r="D49" s="171">
        <f>+D25-D48</f>
        <v>0</v>
      </c>
      <c r="E49" s="172">
        <f t="shared" si="10"/>
        <v>-396</v>
      </c>
      <c r="F49" s="173">
        <f t="shared" si="10"/>
        <v>-396</v>
      </c>
      <c r="G49" s="173">
        <f t="shared" si="10"/>
        <v>24301358</v>
      </c>
      <c r="H49" s="173">
        <f t="shared" si="10"/>
        <v>-4692214</v>
      </c>
      <c r="I49" s="173">
        <f t="shared" si="10"/>
        <v>1800286</v>
      </c>
      <c r="J49" s="173">
        <f t="shared" si="10"/>
        <v>21409430</v>
      </c>
      <c r="K49" s="173">
        <f t="shared" si="10"/>
        <v>-2165386</v>
      </c>
      <c r="L49" s="173">
        <f t="shared" si="10"/>
        <v>-6351276</v>
      </c>
      <c r="M49" s="173">
        <f t="shared" si="10"/>
        <v>24445650</v>
      </c>
      <c r="N49" s="173">
        <f t="shared" si="10"/>
        <v>15928988</v>
      </c>
      <c r="O49" s="173">
        <f t="shared" si="10"/>
        <v>-10099472</v>
      </c>
      <c r="P49" s="173">
        <f t="shared" si="10"/>
        <v>-3167672</v>
      </c>
      <c r="Q49" s="173">
        <f t="shared" si="10"/>
        <v>25509789</v>
      </c>
      <c r="R49" s="173">
        <f t="shared" si="10"/>
        <v>12242645</v>
      </c>
      <c r="S49" s="173">
        <f t="shared" si="10"/>
        <v>9185918</v>
      </c>
      <c r="T49" s="173">
        <f t="shared" si="10"/>
        <v>-8407181</v>
      </c>
      <c r="U49" s="173">
        <f t="shared" si="10"/>
        <v>-4183297</v>
      </c>
      <c r="V49" s="173">
        <f t="shared" si="10"/>
        <v>-3404560</v>
      </c>
      <c r="W49" s="173">
        <f t="shared" si="10"/>
        <v>46176503</v>
      </c>
      <c r="X49" s="173">
        <f>IF(F25=F48,0,X25-X48)</f>
        <v>-396</v>
      </c>
      <c r="Y49" s="173">
        <f t="shared" si="10"/>
        <v>46176899</v>
      </c>
      <c r="Z49" s="174">
        <f>+IF(X49&lt;&gt;0,+(Y49/X49)*100,0)</f>
        <v>-11660833.08080808</v>
      </c>
      <c r="AA49" s="171">
        <f>+AA25-AA48</f>
        <v>-396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1212333</v>
      </c>
      <c r="D5" s="155"/>
      <c r="E5" s="156">
        <v>1661604</v>
      </c>
      <c r="F5" s="60">
        <v>1661604</v>
      </c>
      <c r="G5" s="60">
        <v>0</v>
      </c>
      <c r="H5" s="60">
        <v>0</v>
      </c>
      <c r="I5" s="60">
        <v>0</v>
      </c>
      <c r="J5" s="60">
        <v>0</v>
      </c>
      <c r="K5" s="60">
        <v>62067</v>
      </c>
      <c r="L5" s="60">
        <v>0</v>
      </c>
      <c r="M5" s="60">
        <v>10641</v>
      </c>
      <c r="N5" s="60">
        <v>72708</v>
      </c>
      <c r="O5" s="60">
        <v>24928</v>
      </c>
      <c r="P5" s="60">
        <v>141742</v>
      </c>
      <c r="Q5" s="60">
        <v>197019</v>
      </c>
      <c r="R5" s="60">
        <v>363689</v>
      </c>
      <c r="S5" s="60">
        <v>38593</v>
      </c>
      <c r="T5" s="60">
        <v>83651</v>
      </c>
      <c r="U5" s="60">
        <v>26206</v>
      </c>
      <c r="V5" s="60">
        <v>148450</v>
      </c>
      <c r="W5" s="60">
        <v>584847</v>
      </c>
      <c r="X5" s="60">
        <v>1661604</v>
      </c>
      <c r="Y5" s="60">
        <v>-1076757</v>
      </c>
      <c r="Z5" s="140">
        <v>-64.8</v>
      </c>
      <c r="AA5" s="155">
        <v>1661604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/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/>
      <c r="E11" s="156">
        <v>100000</v>
      </c>
      <c r="F11" s="60">
        <v>100000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100000</v>
      </c>
      <c r="Y11" s="60">
        <v>-100000</v>
      </c>
      <c r="Z11" s="140">
        <v>-100</v>
      </c>
      <c r="AA11" s="155">
        <v>100000</v>
      </c>
    </row>
    <row r="12" spans="1:27" ht="13.5">
      <c r="A12" s="183" t="s">
        <v>108</v>
      </c>
      <c r="B12" s="185"/>
      <c r="C12" s="155">
        <v>899462</v>
      </c>
      <c r="D12" s="155"/>
      <c r="E12" s="156">
        <v>0</v>
      </c>
      <c r="F12" s="60">
        <v>0</v>
      </c>
      <c r="G12" s="60">
        <v>229</v>
      </c>
      <c r="H12" s="60">
        <v>229</v>
      </c>
      <c r="I12" s="60">
        <v>0</v>
      </c>
      <c r="J12" s="60">
        <v>458</v>
      </c>
      <c r="K12" s="60">
        <v>0</v>
      </c>
      <c r="L12" s="60">
        <v>0</v>
      </c>
      <c r="M12" s="60">
        <v>0</v>
      </c>
      <c r="N12" s="60">
        <v>0</v>
      </c>
      <c r="O12" s="60">
        <v>750</v>
      </c>
      <c r="P12" s="60">
        <v>750</v>
      </c>
      <c r="Q12" s="60">
        <v>18382</v>
      </c>
      <c r="R12" s="60">
        <v>19882</v>
      </c>
      <c r="S12" s="60">
        <v>81463</v>
      </c>
      <c r="T12" s="60">
        <v>4900</v>
      </c>
      <c r="U12" s="60">
        <v>13500</v>
      </c>
      <c r="V12" s="60">
        <v>99863</v>
      </c>
      <c r="W12" s="60">
        <v>120203</v>
      </c>
      <c r="X12" s="60">
        <v>0</v>
      </c>
      <c r="Y12" s="60">
        <v>120203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1748436</v>
      </c>
      <c r="D13" s="155"/>
      <c r="E13" s="156">
        <v>0</v>
      </c>
      <c r="F13" s="60">
        <v>0</v>
      </c>
      <c r="G13" s="60">
        <v>163519</v>
      </c>
      <c r="H13" s="60">
        <v>103731</v>
      </c>
      <c r="I13" s="60">
        <v>103731</v>
      </c>
      <c r="J13" s="60">
        <v>370981</v>
      </c>
      <c r="K13" s="60">
        <v>49481</v>
      </c>
      <c r="L13" s="60">
        <v>40257</v>
      </c>
      <c r="M13" s="60">
        <v>23744</v>
      </c>
      <c r="N13" s="60">
        <v>113482</v>
      </c>
      <c r="O13" s="60">
        <v>53528</v>
      </c>
      <c r="P13" s="60">
        <v>54420</v>
      </c>
      <c r="Q13" s="60">
        <v>30319</v>
      </c>
      <c r="R13" s="60">
        <v>138267</v>
      </c>
      <c r="S13" s="60">
        <v>39964</v>
      </c>
      <c r="T13" s="60">
        <v>60996</v>
      </c>
      <c r="U13" s="60">
        <v>65104</v>
      </c>
      <c r="V13" s="60">
        <v>166064</v>
      </c>
      <c r="W13" s="60">
        <v>788794</v>
      </c>
      <c r="X13" s="60">
        <v>0</v>
      </c>
      <c r="Y13" s="60">
        <v>788794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/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/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/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70410313</v>
      </c>
      <c r="D19" s="155"/>
      <c r="E19" s="156">
        <v>0</v>
      </c>
      <c r="F19" s="60">
        <v>0</v>
      </c>
      <c r="G19" s="60">
        <v>27547000</v>
      </c>
      <c r="H19" s="60">
        <v>1879272</v>
      </c>
      <c r="I19" s="60">
        <v>4937164</v>
      </c>
      <c r="J19" s="60">
        <v>34363436</v>
      </c>
      <c r="K19" s="60">
        <v>1655082</v>
      </c>
      <c r="L19" s="60">
        <v>0</v>
      </c>
      <c r="M19" s="60">
        <v>22038000</v>
      </c>
      <c r="N19" s="60">
        <v>23693082</v>
      </c>
      <c r="O19" s="60">
        <v>55230</v>
      </c>
      <c r="P19" s="60">
        <v>0</v>
      </c>
      <c r="Q19" s="60">
        <v>16827999</v>
      </c>
      <c r="R19" s="60">
        <v>16883229</v>
      </c>
      <c r="S19" s="60">
        <v>7496484</v>
      </c>
      <c r="T19" s="60">
        <v>0</v>
      </c>
      <c r="U19" s="60">
        <v>0</v>
      </c>
      <c r="V19" s="60">
        <v>7496484</v>
      </c>
      <c r="W19" s="60">
        <v>82436231</v>
      </c>
      <c r="X19" s="60">
        <v>0</v>
      </c>
      <c r="Y19" s="60">
        <v>82436231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105468</v>
      </c>
      <c r="D20" s="155"/>
      <c r="E20" s="156">
        <v>117469000</v>
      </c>
      <c r="F20" s="54">
        <v>117469000</v>
      </c>
      <c r="G20" s="54">
        <v>7345</v>
      </c>
      <c r="H20" s="54">
        <v>173995</v>
      </c>
      <c r="I20" s="54">
        <v>693708</v>
      </c>
      <c r="J20" s="54">
        <v>875048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970</v>
      </c>
      <c r="T20" s="54">
        <v>0</v>
      </c>
      <c r="U20" s="54">
        <v>0</v>
      </c>
      <c r="V20" s="54">
        <v>970</v>
      </c>
      <c r="W20" s="54">
        <v>876018</v>
      </c>
      <c r="X20" s="54">
        <v>117469000</v>
      </c>
      <c r="Y20" s="54">
        <v>-116592982</v>
      </c>
      <c r="Z20" s="184">
        <v>-99.25</v>
      </c>
      <c r="AA20" s="130">
        <v>117469000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74376012</v>
      </c>
      <c r="D22" s="188">
        <f>SUM(D5:D21)</f>
        <v>0</v>
      </c>
      <c r="E22" s="189">
        <f t="shared" si="0"/>
        <v>119230604</v>
      </c>
      <c r="F22" s="190">
        <f t="shared" si="0"/>
        <v>119230604</v>
      </c>
      <c r="G22" s="190">
        <f t="shared" si="0"/>
        <v>27718093</v>
      </c>
      <c r="H22" s="190">
        <f t="shared" si="0"/>
        <v>2157227</v>
      </c>
      <c r="I22" s="190">
        <f t="shared" si="0"/>
        <v>5734603</v>
      </c>
      <c r="J22" s="190">
        <f t="shared" si="0"/>
        <v>35609923</v>
      </c>
      <c r="K22" s="190">
        <f t="shared" si="0"/>
        <v>1766630</v>
      </c>
      <c r="L22" s="190">
        <f t="shared" si="0"/>
        <v>40257</v>
      </c>
      <c r="M22" s="190">
        <f t="shared" si="0"/>
        <v>22072385</v>
      </c>
      <c r="N22" s="190">
        <f t="shared" si="0"/>
        <v>23879272</v>
      </c>
      <c r="O22" s="190">
        <f t="shared" si="0"/>
        <v>134436</v>
      </c>
      <c r="P22" s="190">
        <f t="shared" si="0"/>
        <v>196912</v>
      </c>
      <c r="Q22" s="190">
        <f t="shared" si="0"/>
        <v>17073719</v>
      </c>
      <c r="R22" s="190">
        <f t="shared" si="0"/>
        <v>17405067</v>
      </c>
      <c r="S22" s="190">
        <f t="shared" si="0"/>
        <v>7657474</v>
      </c>
      <c r="T22" s="190">
        <f t="shared" si="0"/>
        <v>149547</v>
      </c>
      <c r="U22" s="190">
        <f t="shared" si="0"/>
        <v>104810</v>
      </c>
      <c r="V22" s="190">
        <f t="shared" si="0"/>
        <v>7911831</v>
      </c>
      <c r="W22" s="190">
        <f t="shared" si="0"/>
        <v>84806093</v>
      </c>
      <c r="X22" s="190">
        <f t="shared" si="0"/>
        <v>119230604</v>
      </c>
      <c r="Y22" s="190">
        <f t="shared" si="0"/>
        <v>-34424511</v>
      </c>
      <c r="Z22" s="191">
        <f>+IF(X22&lt;&gt;0,+(Y22/X22)*100,0)</f>
        <v>-28.872210527424652</v>
      </c>
      <c r="AA22" s="188">
        <f>SUM(AA5:AA21)</f>
        <v>119230604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18304397</v>
      </c>
      <c r="D25" s="155"/>
      <c r="E25" s="156">
        <v>30458000</v>
      </c>
      <c r="F25" s="60">
        <v>30458000</v>
      </c>
      <c r="G25" s="60">
        <v>1923485</v>
      </c>
      <c r="H25" s="60">
        <v>1502633</v>
      </c>
      <c r="I25" s="60">
        <v>1662088</v>
      </c>
      <c r="J25" s="60">
        <v>5088206</v>
      </c>
      <c r="K25" s="60">
        <v>1782249</v>
      </c>
      <c r="L25" s="60">
        <v>2499516</v>
      </c>
      <c r="M25" s="60">
        <v>1896646</v>
      </c>
      <c r="N25" s="60">
        <v>6178411</v>
      </c>
      <c r="O25" s="60">
        <v>2044886</v>
      </c>
      <c r="P25" s="60">
        <v>1621737</v>
      </c>
      <c r="Q25" s="60">
        <v>1842966</v>
      </c>
      <c r="R25" s="60">
        <v>5509589</v>
      </c>
      <c r="S25" s="60">
        <v>1680017</v>
      </c>
      <c r="T25" s="60">
        <v>1921230</v>
      </c>
      <c r="U25" s="60">
        <v>2184921</v>
      </c>
      <c r="V25" s="60">
        <v>5786168</v>
      </c>
      <c r="W25" s="60">
        <v>22562374</v>
      </c>
      <c r="X25" s="60">
        <v>30458000</v>
      </c>
      <c r="Y25" s="60">
        <v>-7895626</v>
      </c>
      <c r="Z25" s="140">
        <v>-25.92</v>
      </c>
      <c r="AA25" s="155">
        <v>30458000</v>
      </c>
    </row>
    <row r="26" spans="1:27" ht="13.5">
      <c r="A26" s="183" t="s">
        <v>38</v>
      </c>
      <c r="B26" s="182"/>
      <c r="C26" s="155">
        <v>7699186</v>
      </c>
      <c r="D26" s="155"/>
      <c r="E26" s="156">
        <v>8224000</v>
      </c>
      <c r="F26" s="60">
        <v>8224000</v>
      </c>
      <c r="G26" s="60">
        <v>100258</v>
      </c>
      <c r="H26" s="60">
        <v>390218</v>
      </c>
      <c r="I26" s="60">
        <v>399376</v>
      </c>
      <c r="J26" s="60">
        <v>889852</v>
      </c>
      <c r="K26" s="60">
        <v>420055</v>
      </c>
      <c r="L26" s="60">
        <v>393743</v>
      </c>
      <c r="M26" s="60">
        <v>392081</v>
      </c>
      <c r="N26" s="60">
        <v>1205879</v>
      </c>
      <c r="O26" s="60">
        <v>361333</v>
      </c>
      <c r="P26" s="60">
        <v>384581</v>
      </c>
      <c r="Q26" s="60">
        <v>400642</v>
      </c>
      <c r="R26" s="60">
        <v>1146556</v>
      </c>
      <c r="S26" s="60">
        <v>398578</v>
      </c>
      <c r="T26" s="60">
        <v>396818</v>
      </c>
      <c r="U26" s="60">
        <v>364526</v>
      </c>
      <c r="V26" s="60">
        <v>1159922</v>
      </c>
      <c r="W26" s="60">
        <v>4402209</v>
      </c>
      <c r="X26" s="60">
        <v>8224000</v>
      </c>
      <c r="Y26" s="60">
        <v>-3821791</v>
      </c>
      <c r="Z26" s="140">
        <v>-46.47</v>
      </c>
      <c r="AA26" s="155">
        <v>8224000</v>
      </c>
    </row>
    <row r="27" spans="1:27" ht="13.5">
      <c r="A27" s="183" t="s">
        <v>118</v>
      </c>
      <c r="B27" s="182"/>
      <c r="C27" s="155">
        <v>541762</v>
      </c>
      <c r="D27" s="155"/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4240162</v>
      </c>
      <c r="D28" s="155"/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/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/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628934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2218738</v>
      </c>
      <c r="D32" s="155"/>
      <c r="E32" s="156">
        <v>7089000</v>
      </c>
      <c r="F32" s="60">
        <v>7089000</v>
      </c>
      <c r="G32" s="60">
        <v>199113</v>
      </c>
      <c r="H32" s="60">
        <v>0</v>
      </c>
      <c r="I32" s="60">
        <v>0</v>
      </c>
      <c r="J32" s="60">
        <v>199113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199113</v>
      </c>
      <c r="X32" s="60">
        <v>7089000</v>
      </c>
      <c r="Y32" s="60">
        <v>-6889887</v>
      </c>
      <c r="Z32" s="140">
        <v>-97.19</v>
      </c>
      <c r="AA32" s="155">
        <v>7089000</v>
      </c>
    </row>
    <row r="33" spans="1:27" ht="13.5">
      <c r="A33" s="183" t="s">
        <v>42</v>
      </c>
      <c r="B33" s="182"/>
      <c r="C33" s="155">
        <v>603216</v>
      </c>
      <c r="D33" s="155"/>
      <c r="E33" s="156">
        <v>0</v>
      </c>
      <c r="F33" s="60">
        <v>0</v>
      </c>
      <c r="G33" s="60">
        <v>0</v>
      </c>
      <c r="H33" s="60">
        <v>3000000</v>
      </c>
      <c r="I33" s="60">
        <v>1256000</v>
      </c>
      <c r="J33" s="60">
        <v>4256000</v>
      </c>
      <c r="K33" s="60">
        <v>0</v>
      </c>
      <c r="L33" s="60">
        <v>2590530</v>
      </c>
      <c r="M33" s="60">
        <v>3346773</v>
      </c>
      <c r="N33" s="60">
        <v>5937303</v>
      </c>
      <c r="O33" s="60">
        <v>1110039</v>
      </c>
      <c r="P33" s="60">
        <v>0</v>
      </c>
      <c r="Q33" s="60">
        <v>0</v>
      </c>
      <c r="R33" s="60">
        <v>1110039</v>
      </c>
      <c r="S33" s="60">
        <v>6866573</v>
      </c>
      <c r="T33" s="60">
        <v>4803465</v>
      </c>
      <c r="U33" s="60">
        <v>0</v>
      </c>
      <c r="V33" s="60">
        <v>11670038</v>
      </c>
      <c r="W33" s="60">
        <v>22973380</v>
      </c>
      <c r="X33" s="60">
        <v>0</v>
      </c>
      <c r="Y33" s="60">
        <v>22973380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18363488</v>
      </c>
      <c r="D34" s="155"/>
      <c r="E34" s="156">
        <v>20679000</v>
      </c>
      <c r="F34" s="60">
        <v>20679000</v>
      </c>
      <c r="G34" s="60">
        <v>1193879</v>
      </c>
      <c r="H34" s="60">
        <v>1956590</v>
      </c>
      <c r="I34" s="60">
        <v>616853</v>
      </c>
      <c r="J34" s="60">
        <v>3767322</v>
      </c>
      <c r="K34" s="60">
        <v>1729712</v>
      </c>
      <c r="L34" s="60">
        <v>907744</v>
      </c>
      <c r="M34" s="60">
        <v>967335</v>
      </c>
      <c r="N34" s="60">
        <v>3604791</v>
      </c>
      <c r="O34" s="60">
        <v>6585868</v>
      </c>
      <c r="P34" s="60">
        <v>1358266</v>
      </c>
      <c r="Q34" s="60">
        <v>2252322</v>
      </c>
      <c r="R34" s="60">
        <v>10196456</v>
      </c>
      <c r="S34" s="60">
        <v>2458388</v>
      </c>
      <c r="T34" s="60">
        <v>1435215</v>
      </c>
      <c r="U34" s="60">
        <v>1738660</v>
      </c>
      <c r="V34" s="60">
        <v>5632263</v>
      </c>
      <c r="W34" s="60">
        <v>23200832</v>
      </c>
      <c r="X34" s="60">
        <v>20679000</v>
      </c>
      <c r="Y34" s="60">
        <v>2521832</v>
      </c>
      <c r="Z34" s="140">
        <v>12.2</v>
      </c>
      <c r="AA34" s="155">
        <v>20679000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147900</v>
      </c>
      <c r="N35" s="60">
        <v>147900</v>
      </c>
      <c r="O35" s="60">
        <v>131782</v>
      </c>
      <c r="P35" s="60">
        <v>0</v>
      </c>
      <c r="Q35" s="60">
        <v>0</v>
      </c>
      <c r="R35" s="60">
        <v>131782</v>
      </c>
      <c r="S35" s="60">
        <v>0</v>
      </c>
      <c r="T35" s="60">
        <v>0</v>
      </c>
      <c r="U35" s="60">
        <v>0</v>
      </c>
      <c r="V35" s="60">
        <v>0</v>
      </c>
      <c r="W35" s="60">
        <v>279682</v>
      </c>
      <c r="X35" s="60">
        <v>0</v>
      </c>
      <c r="Y35" s="60">
        <v>279682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52599883</v>
      </c>
      <c r="D36" s="188">
        <f>SUM(D25:D35)</f>
        <v>0</v>
      </c>
      <c r="E36" s="189">
        <f t="shared" si="1"/>
        <v>66450000</v>
      </c>
      <c r="F36" s="190">
        <f t="shared" si="1"/>
        <v>66450000</v>
      </c>
      <c r="G36" s="190">
        <f t="shared" si="1"/>
        <v>3416735</v>
      </c>
      <c r="H36" s="190">
        <f t="shared" si="1"/>
        <v>6849441</v>
      </c>
      <c r="I36" s="190">
        <f t="shared" si="1"/>
        <v>3934317</v>
      </c>
      <c r="J36" s="190">
        <f t="shared" si="1"/>
        <v>14200493</v>
      </c>
      <c r="K36" s="190">
        <f t="shared" si="1"/>
        <v>3932016</v>
      </c>
      <c r="L36" s="190">
        <f t="shared" si="1"/>
        <v>6391533</v>
      </c>
      <c r="M36" s="190">
        <f t="shared" si="1"/>
        <v>6750735</v>
      </c>
      <c r="N36" s="190">
        <f t="shared" si="1"/>
        <v>17074284</v>
      </c>
      <c r="O36" s="190">
        <f t="shared" si="1"/>
        <v>10233908</v>
      </c>
      <c r="P36" s="190">
        <f t="shared" si="1"/>
        <v>3364584</v>
      </c>
      <c r="Q36" s="190">
        <f t="shared" si="1"/>
        <v>4495930</v>
      </c>
      <c r="R36" s="190">
        <f t="shared" si="1"/>
        <v>18094422</v>
      </c>
      <c r="S36" s="190">
        <f t="shared" si="1"/>
        <v>11403556</v>
      </c>
      <c r="T36" s="190">
        <f t="shared" si="1"/>
        <v>8556728</v>
      </c>
      <c r="U36" s="190">
        <f t="shared" si="1"/>
        <v>4288107</v>
      </c>
      <c r="V36" s="190">
        <f t="shared" si="1"/>
        <v>24248391</v>
      </c>
      <c r="W36" s="190">
        <f t="shared" si="1"/>
        <v>73617590</v>
      </c>
      <c r="X36" s="190">
        <f t="shared" si="1"/>
        <v>66450000</v>
      </c>
      <c r="Y36" s="190">
        <f t="shared" si="1"/>
        <v>7167590</v>
      </c>
      <c r="Z36" s="191">
        <f>+IF(X36&lt;&gt;0,+(Y36/X36)*100,0)</f>
        <v>10.786440933032356</v>
      </c>
      <c r="AA36" s="188">
        <f>SUM(AA25:AA35)</f>
        <v>66450000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21776129</v>
      </c>
      <c r="D38" s="199">
        <f>+D22-D36</f>
        <v>0</v>
      </c>
      <c r="E38" s="200">
        <f t="shared" si="2"/>
        <v>52780604</v>
      </c>
      <c r="F38" s="106">
        <f t="shared" si="2"/>
        <v>52780604</v>
      </c>
      <c r="G38" s="106">
        <f t="shared" si="2"/>
        <v>24301358</v>
      </c>
      <c r="H38" s="106">
        <f t="shared" si="2"/>
        <v>-4692214</v>
      </c>
      <c r="I38" s="106">
        <f t="shared" si="2"/>
        <v>1800286</v>
      </c>
      <c r="J38" s="106">
        <f t="shared" si="2"/>
        <v>21409430</v>
      </c>
      <c r="K38" s="106">
        <f t="shared" si="2"/>
        <v>-2165386</v>
      </c>
      <c r="L38" s="106">
        <f t="shared" si="2"/>
        <v>-6351276</v>
      </c>
      <c r="M38" s="106">
        <f t="shared" si="2"/>
        <v>15321650</v>
      </c>
      <c r="N38" s="106">
        <f t="shared" si="2"/>
        <v>6804988</v>
      </c>
      <c r="O38" s="106">
        <f t="shared" si="2"/>
        <v>-10099472</v>
      </c>
      <c r="P38" s="106">
        <f t="shared" si="2"/>
        <v>-3167672</v>
      </c>
      <c r="Q38" s="106">
        <f t="shared" si="2"/>
        <v>12577789</v>
      </c>
      <c r="R38" s="106">
        <f t="shared" si="2"/>
        <v>-689355</v>
      </c>
      <c r="S38" s="106">
        <f t="shared" si="2"/>
        <v>-3746082</v>
      </c>
      <c r="T38" s="106">
        <f t="shared" si="2"/>
        <v>-8407181</v>
      </c>
      <c r="U38" s="106">
        <f t="shared" si="2"/>
        <v>-4183297</v>
      </c>
      <c r="V38" s="106">
        <f t="shared" si="2"/>
        <v>-16336560</v>
      </c>
      <c r="W38" s="106">
        <f t="shared" si="2"/>
        <v>11188503</v>
      </c>
      <c r="X38" s="106">
        <f>IF(F22=F36,0,X22-X36)</f>
        <v>52780604</v>
      </c>
      <c r="Y38" s="106">
        <f t="shared" si="2"/>
        <v>-41592101</v>
      </c>
      <c r="Z38" s="201">
        <f>+IF(X38&lt;&gt;0,+(Y38/X38)*100,0)</f>
        <v>-78.8018663067971</v>
      </c>
      <c r="AA38" s="199">
        <f>+AA22-AA36</f>
        <v>52780604</v>
      </c>
    </row>
    <row r="39" spans="1:27" ht="13.5">
      <c r="A39" s="181" t="s">
        <v>46</v>
      </c>
      <c r="B39" s="185"/>
      <c r="C39" s="155">
        <v>0</v>
      </c>
      <c r="D39" s="155"/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9124000</v>
      </c>
      <c r="N39" s="60">
        <v>9124000</v>
      </c>
      <c r="O39" s="60">
        <v>0</v>
      </c>
      <c r="P39" s="60">
        <v>0</v>
      </c>
      <c r="Q39" s="60">
        <v>12932000</v>
      </c>
      <c r="R39" s="60">
        <v>12932000</v>
      </c>
      <c r="S39" s="60">
        <v>12932000</v>
      </c>
      <c r="T39" s="60">
        <v>0</v>
      </c>
      <c r="U39" s="60">
        <v>0</v>
      </c>
      <c r="V39" s="60">
        <v>12932000</v>
      </c>
      <c r="W39" s="60">
        <v>34988000</v>
      </c>
      <c r="X39" s="60">
        <v>0</v>
      </c>
      <c r="Y39" s="60">
        <v>34988000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-52781000</v>
      </c>
      <c r="F41" s="60">
        <v>-52781000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-52781000</v>
      </c>
      <c r="Y41" s="202">
        <v>52781000</v>
      </c>
      <c r="Z41" s="203">
        <v>-100</v>
      </c>
      <c r="AA41" s="204">
        <v>-52781000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21776129</v>
      </c>
      <c r="D42" s="206">
        <f>SUM(D38:D41)</f>
        <v>0</v>
      </c>
      <c r="E42" s="207">
        <f t="shared" si="3"/>
        <v>-396</v>
      </c>
      <c r="F42" s="88">
        <f t="shared" si="3"/>
        <v>-396</v>
      </c>
      <c r="G42" s="88">
        <f t="shared" si="3"/>
        <v>24301358</v>
      </c>
      <c r="H42" s="88">
        <f t="shared" si="3"/>
        <v>-4692214</v>
      </c>
      <c r="I42" s="88">
        <f t="shared" si="3"/>
        <v>1800286</v>
      </c>
      <c r="J42" s="88">
        <f t="shared" si="3"/>
        <v>21409430</v>
      </c>
      <c r="K42" s="88">
        <f t="shared" si="3"/>
        <v>-2165386</v>
      </c>
      <c r="L42" s="88">
        <f t="shared" si="3"/>
        <v>-6351276</v>
      </c>
      <c r="M42" s="88">
        <f t="shared" si="3"/>
        <v>24445650</v>
      </c>
      <c r="N42" s="88">
        <f t="shared" si="3"/>
        <v>15928988</v>
      </c>
      <c r="O42" s="88">
        <f t="shared" si="3"/>
        <v>-10099472</v>
      </c>
      <c r="P42" s="88">
        <f t="shared" si="3"/>
        <v>-3167672</v>
      </c>
      <c r="Q42" s="88">
        <f t="shared" si="3"/>
        <v>25509789</v>
      </c>
      <c r="R42" s="88">
        <f t="shared" si="3"/>
        <v>12242645</v>
      </c>
      <c r="S42" s="88">
        <f t="shared" si="3"/>
        <v>9185918</v>
      </c>
      <c r="T42" s="88">
        <f t="shared" si="3"/>
        <v>-8407181</v>
      </c>
      <c r="U42" s="88">
        <f t="shared" si="3"/>
        <v>-4183297</v>
      </c>
      <c r="V42" s="88">
        <f t="shared" si="3"/>
        <v>-3404560</v>
      </c>
      <c r="W42" s="88">
        <f t="shared" si="3"/>
        <v>46176503</v>
      </c>
      <c r="X42" s="88">
        <f t="shared" si="3"/>
        <v>-396</v>
      </c>
      <c r="Y42" s="88">
        <f t="shared" si="3"/>
        <v>46176899</v>
      </c>
      <c r="Z42" s="208">
        <f>+IF(X42&lt;&gt;0,+(Y42/X42)*100,0)</f>
        <v>-11660833.08080808</v>
      </c>
      <c r="AA42" s="206">
        <f>SUM(AA38:AA41)</f>
        <v>-396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21776129</v>
      </c>
      <c r="D44" s="210">
        <f>+D42-D43</f>
        <v>0</v>
      </c>
      <c r="E44" s="211">
        <f t="shared" si="4"/>
        <v>-396</v>
      </c>
      <c r="F44" s="77">
        <f t="shared" si="4"/>
        <v>-396</v>
      </c>
      <c r="G44" s="77">
        <f t="shared" si="4"/>
        <v>24301358</v>
      </c>
      <c r="H44" s="77">
        <f t="shared" si="4"/>
        <v>-4692214</v>
      </c>
      <c r="I44" s="77">
        <f t="shared" si="4"/>
        <v>1800286</v>
      </c>
      <c r="J44" s="77">
        <f t="shared" si="4"/>
        <v>21409430</v>
      </c>
      <c r="K44" s="77">
        <f t="shared" si="4"/>
        <v>-2165386</v>
      </c>
      <c r="L44" s="77">
        <f t="shared" si="4"/>
        <v>-6351276</v>
      </c>
      <c r="M44" s="77">
        <f t="shared" si="4"/>
        <v>24445650</v>
      </c>
      <c r="N44" s="77">
        <f t="shared" si="4"/>
        <v>15928988</v>
      </c>
      <c r="O44" s="77">
        <f t="shared" si="4"/>
        <v>-10099472</v>
      </c>
      <c r="P44" s="77">
        <f t="shared" si="4"/>
        <v>-3167672</v>
      </c>
      <c r="Q44" s="77">
        <f t="shared" si="4"/>
        <v>25509789</v>
      </c>
      <c r="R44" s="77">
        <f t="shared" si="4"/>
        <v>12242645</v>
      </c>
      <c r="S44" s="77">
        <f t="shared" si="4"/>
        <v>9185918</v>
      </c>
      <c r="T44" s="77">
        <f t="shared" si="4"/>
        <v>-8407181</v>
      </c>
      <c r="U44" s="77">
        <f t="shared" si="4"/>
        <v>-4183297</v>
      </c>
      <c r="V44" s="77">
        <f t="shared" si="4"/>
        <v>-3404560</v>
      </c>
      <c r="W44" s="77">
        <f t="shared" si="4"/>
        <v>46176503</v>
      </c>
      <c r="X44" s="77">
        <f t="shared" si="4"/>
        <v>-396</v>
      </c>
      <c r="Y44" s="77">
        <f t="shared" si="4"/>
        <v>46176899</v>
      </c>
      <c r="Z44" s="212">
        <f>+IF(X44&lt;&gt;0,+(Y44/X44)*100,0)</f>
        <v>-11660833.08080808</v>
      </c>
      <c r="AA44" s="210">
        <f>+AA42-AA43</f>
        <v>-396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21776129</v>
      </c>
      <c r="D46" s="206">
        <f>SUM(D44:D45)</f>
        <v>0</v>
      </c>
      <c r="E46" s="207">
        <f t="shared" si="5"/>
        <v>-396</v>
      </c>
      <c r="F46" s="88">
        <f t="shared" si="5"/>
        <v>-396</v>
      </c>
      <c r="G46" s="88">
        <f t="shared" si="5"/>
        <v>24301358</v>
      </c>
      <c r="H46" s="88">
        <f t="shared" si="5"/>
        <v>-4692214</v>
      </c>
      <c r="I46" s="88">
        <f t="shared" si="5"/>
        <v>1800286</v>
      </c>
      <c r="J46" s="88">
        <f t="shared" si="5"/>
        <v>21409430</v>
      </c>
      <c r="K46" s="88">
        <f t="shared" si="5"/>
        <v>-2165386</v>
      </c>
      <c r="L46" s="88">
        <f t="shared" si="5"/>
        <v>-6351276</v>
      </c>
      <c r="M46" s="88">
        <f t="shared" si="5"/>
        <v>24445650</v>
      </c>
      <c r="N46" s="88">
        <f t="shared" si="5"/>
        <v>15928988</v>
      </c>
      <c r="O46" s="88">
        <f t="shared" si="5"/>
        <v>-10099472</v>
      </c>
      <c r="P46" s="88">
        <f t="shared" si="5"/>
        <v>-3167672</v>
      </c>
      <c r="Q46" s="88">
        <f t="shared" si="5"/>
        <v>25509789</v>
      </c>
      <c r="R46" s="88">
        <f t="shared" si="5"/>
        <v>12242645</v>
      </c>
      <c r="S46" s="88">
        <f t="shared" si="5"/>
        <v>9185918</v>
      </c>
      <c r="T46" s="88">
        <f t="shared" si="5"/>
        <v>-8407181</v>
      </c>
      <c r="U46" s="88">
        <f t="shared" si="5"/>
        <v>-4183297</v>
      </c>
      <c r="V46" s="88">
        <f t="shared" si="5"/>
        <v>-3404560</v>
      </c>
      <c r="W46" s="88">
        <f t="shared" si="5"/>
        <v>46176503</v>
      </c>
      <c r="X46" s="88">
        <f t="shared" si="5"/>
        <v>-396</v>
      </c>
      <c r="Y46" s="88">
        <f t="shared" si="5"/>
        <v>46176899</v>
      </c>
      <c r="Z46" s="208">
        <f>+IF(X46&lt;&gt;0,+(Y46/X46)*100,0)</f>
        <v>-11660833.08080808</v>
      </c>
      <c r="AA46" s="206">
        <f>SUM(AA44:AA45)</f>
        <v>-396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21776129</v>
      </c>
      <c r="D48" s="217">
        <f>SUM(D46:D47)</f>
        <v>0</v>
      </c>
      <c r="E48" s="218">
        <f t="shared" si="6"/>
        <v>-396</v>
      </c>
      <c r="F48" s="219">
        <f t="shared" si="6"/>
        <v>-396</v>
      </c>
      <c r="G48" s="219">
        <f t="shared" si="6"/>
        <v>24301358</v>
      </c>
      <c r="H48" s="220">
        <f t="shared" si="6"/>
        <v>-4692214</v>
      </c>
      <c r="I48" s="220">
        <f t="shared" si="6"/>
        <v>1800286</v>
      </c>
      <c r="J48" s="220">
        <f t="shared" si="6"/>
        <v>21409430</v>
      </c>
      <c r="K48" s="220">
        <f t="shared" si="6"/>
        <v>-2165386</v>
      </c>
      <c r="L48" s="220">
        <f t="shared" si="6"/>
        <v>-6351276</v>
      </c>
      <c r="M48" s="219">
        <f t="shared" si="6"/>
        <v>24445650</v>
      </c>
      <c r="N48" s="219">
        <f t="shared" si="6"/>
        <v>15928988</v>
      </c>
      <c r="O48" s="220">
        <f t="shared" si="6"/>
        <v>-10099472</v>
      </c>
      <c r="P48" s="220">
        <f t="shared" si="6"/>
        <v>-3167672</v>
      </c>
      <c r="Q48" s="220">
        <f t="shared" si="6"/>
        <v>25509789</v>
      </c>
      <c r="R48" s="220">
        <f t="shared" si="6"/>
        <v>12242645</v>
      </c>
      <c r="S48" s="220">
        <f t="shared" si="6"/>
        <v>9185918</v>
      </c>
      <c r="T48" s="219">
        <f t="shared" si="6"/>
        <v>-8407181</v>
      </c>
      <c r="U48" s="219">
        <f t="shared" si="6"/>
        <v>-4183297</v>
      </c>
      <c r="V48" s="220">
        <f t="shared" si="6"/>
        <v>-3404560</v>
      </c>
      <c r="W48" s="220">
        <f t="shared" si="6"/>
        <v>46176503</v>
      </c>
      <c r="X48" s="220">
        <f t="shared" si="6"/>
        <v>-396</v>
      </c>
      <c r="Y48" s="220">
        <f t="shared" si="6"/>
        <v>46176899</v>
      </c>
      <c r="Z48" s="221">
        <f>+IF(X48&lt;&gt;0,+(Y48/X48)*100,0)</f>
        <v>-11660833.08080808</v>
      </c>
      <c r="AA48" s="222">
        <f>SUM(AA46:AA47)</f>
        <v>-396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20838485</v>
      </c>
      <c r="D5" s="153">
        <f>SUM(D6:D8)</f>
        <v>0</v>
      </c>
      <c r="E5" s="154">
        <f t="shared" si="0"/>
        <v>2700000</v>
      </c>
      <c r="F5" s="100">
        <f t="shared" si="0"/>
        <v>2700000</v>
      </c>
      <c r="G5" s="100">
        <f t="shared" si="0"/>
        <v>0</v>
      </c>
      <c r="H5" s="100">
        <f t="shared" si="0"/>
        <v>28764</v>
      </c>
      <c r="I5" s="100">
        <f t="shared" si="0"/>
        <v>1599</v>
      </c>
      <c r="J5" s="100">
        <f t="shared" si="0"/>
        <v>30363</v>
      </c>
      <c r="K5" s="100">
        <f t="shared" si="0"/>
        <v>192322</v>
      </c>
      <c r="L5" s="100">
        <f t="shared" si="0"/>
        <v>341481</v>
      </c>
      <c r="M5" s="100">
        <f t="shared" si="0"/>
        <v>42527</v>
      </c>
      <c r="N5" s="100">
        <f t="shared" si="0"/>
        <v>576330</v>
      </c>
      <c r="O5" s="100">
        <f t="shared" si="0"/>
        <v>192322</v>
      </c>
      <c r="P5" s="100">
        <f t="shared" si="0"/>
        <v>14482</v>
      </c>
      <c r="Q5" s="100">
        <f t="shared" si="0"/>
        <v>2899818</v>
      </c>
      <c r="R5" s="100">
        <f t="shared" si="0"/>
        <v>3106622</v>
      </c>
      <c r="S5" s="100">
        <f t="shared" si="0"/>
        <v>904347</v>
      </c>
      <c r="T5" s="100">
        <f t="shared" si="0"/>
        <v>311387</v>
      </c>
      <c r="U5" s="100">
        <f t="shared" si="0"/>
        <v>0</v>
      </c>
      <c r="V5" s="100">
        <f t="shared" si="0"/>
        <v>1215734</v>
      </c>
      <c r="W5" s="100">
        <f t="shared" si="0"/>
        <v>4929049</v>
      </c>
      <c r="X5" s="100">
        <f t="shared" si="0"/>
        <v>2700000</v>
      </c>
      <c r="Y5" s="100">
        <f t="shared" si="0"/>
        <v>2229049</v>
      </c>
      <c r="Z5" s="137">
        <f>+IF(X5&lt;&gt;0,+(Y5/X5)*100,0)</f>
        <v>82.55737037037038</v>
      </c>
      <c r="AA5" s="153">
        <f>SUM(AA6:AA8)</f>
        <v>2700000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>
        <v>1599</v>
      </c>
      <c r="J6" s="60">
        <v>1599</v>
      </c>
      <c r="K6" s="60">
        <v>192322</v>
      </c>
      <c r="L6" s="60">
        <v>18420</v>
      </c>
      <c r="M6" s="60"/>
      <c r="N6" s="60">
        <v>210742</v>
      </c>
      <c r="O6" s="60">
        <v>192322</v>
      </c>
      <c r="P6" s="60"/>
      <c r="Q6" s="60"/>
      <c r="R6" s="60">
        <v>192322</v>
      </c>
      <c r="S6" s="60"/>
      <c r="T6" s="60"/>
      <c r="U6" s="60"/>
      <c r="V6" s="60"/>
      <c r="W6" s="60">
        <v>404663</v>
      </c>
      <c r="X6" s="60"/>
      <c r="Y6" s="60">
        <v>404663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>
        <v>28764</v>
      </c>
      <c r="I7" s="159"/>
      <c r="J7" s="159">
        <v>28764</v>
      </c>
      <c r="K7" s="159"/>
      <c r="L7" s="159">
        <v>304061</v>
      </c>
      <c r="M7" s="159">
        <v>32547</v>
      </c>
      <c r="N7" s="159">
        <v>336608</v>
      </c>
      <c r="O7" s="159"/>
      <c r="P7" s="159">
        <v>14482</v>
      </c>
      <c r="Q7" s="159"/>
      <c r="R7" s="159">
        <v>14482</v>
      </c>
      <c r="S7" s="159"/>
      <c r="T7" s="159"/>
      <c r="U7" s="159"/>
      <c r="V7" s="159"/>
      <c r="W7" s="159">
        <v>379854</v>
      </c>
      <c r="X7" s="159"/>
      <c r="Y7" s="159">
        <v>379854</v>
      </c>
      <c r="Z7" s="141"/>
      <c r="AA7" s="225"/>
    </row>
    <row r="8" spans="1:27" ht="13.5">
      <c r="A8" s="138" t="s">
        <v>77</v>
      </c>
      <c r="B8" s="136"/>
      <c r="C8" s="155">
        <v>20838485</v>
      </c>
      <c r="D8" s="155"/>
      <c r="E8" s="156">
        <v>2700000</v>
      </c>
      <c r="F8" s="60">
        <v>2700000</v>
      </c>
      <c r="G8" s="60"/>
      <c r="H8" s="60"/>
      <c r="I8" s="60"/>
      <c r="J8" s="60"/>
      <c r="K8" s="60"/>
      <c r="L8" s="60">
        <v>19000</v>
      </c>
      <c r="M8" s="60">
        <v>9980</v>
      </c>
      <c r="N8" s="60">
        <v>28980</v>
      </c>
      <c r="O8" s="60"/>
      <c r="P8" s="60"/>
      <c r="Q8" s="60">
        <v>2899818</v>
      </c>
      <c r="R8" s="60">
        <v>2899818</v>
      </c>
      <c r="S8" s="60">
        <v>904347</v>
      </c>
      <c r="T8" s="60">
        <v>311387</v>
      </c>
      <c r="U8" s="60"/>
      <c r="V8" s="60">
        <v>1215734</v>
      </c>
      <c r="W8" s="60">
        <v>4144532</v>
      </c>
      <c r="X8" s="60">
        <v>2700000</v>
      </c>
      <c r="Y8" s="60">
        <v>1444532</v>
      </c>
      <c r="Z8" s="140">
        <v>53.5</v>
      </c>
      <c r="AA8" s="62">
        <v>2700000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28476554</v>
      </c>
      <c r="F9" s="100">
        <f t="shared" si="1"/>
        <v>28476554</v>
      </c>
      <c r="G9" s="100">
        <f t="shared" si="1"/>
        <v>0</v>
      </c>
      <c r="H9" s="100">
        <f t="shared" si="1"/>
        <v>17667</v>
      </c>
      <c r="I9" s="100">
        <f t="shared" si="1"/>
        <v>26019</v>
      </c>
      <c r="J9" s="100">
        <f t="shared" si="1"/>
        <v>43686</v>
      </c>
      <c r="K9" s="100">
        <f t="shared" si="1"/>
        <v>326011</v>
      </c>
      <c r="L9" s="100">
        <f t="shared" si="1"/>
        <v>1600</v>
      </c>
      <c r="M9" s="100">
        <f t="shared" si="1"/>
        <v>0</v>
      </c>
      <c r="N9" s="100">
        <f t="shared" si="1"/>
        <v>327611</v>
      </c>
      <c r="O9" s="100">
        <f t="shared" si="1"/>
        <v>326011</v>
      </c>
      <c r="P9" s="100">
        <f t="shared" si="1"/>
        <v>212099</v>
      </c>
      <c r="Q9" s="100">
        <f t="shared" si="1"/>
        <v>212099</v>
      </c>
      <c r="R9" s="100">
        <f t="shared" si="1"/>
        <v>750209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1121506</v>
      </c>
      <c r="X9" s="100">
        <f t="shared" si="1"/>
        <v>28476554</v>
      </c>
      <c r="Y9" s="100">
        <f t="shared" si="1"/>
        <v>-27355048</v>
      </c>
      <c r="Z9" s="137">
        <f>+IF(X9&lt;&gt;0,+(Y9/X9)*100,0)</f>
        <v>-96.0616512798564</v>
      </c>
      <c r="AA9" s="102">
        <f>SUM(AA10:AA14)</f>
        <v>28476554</v>
      </c>
    </row>
    <row r="10" spans="1:27" ht="13.5">
      <c r="A10" s="138" t="s">
        <v>79</v>
      </c>
      <c r="B10" s="136"/>
      <c r="C10" s="155"/>
      <c r="D10" s="155"/>
      <c r="E10" s="156">
        <v>28476554</v>
      </c>
      <c r="F10" s="60">
        <v>28476554</v>
      </c>
      <c r="G10" s="60"/>
      <c r="H10" s="60">
        <v>17667</v>
      </c>
      <c r="I10" s="60">
        <v>26019</v>
      </c>
      <c r="J10" s="60">
        <v>43686</v>
      </c>
      <c r="K10" s="60">
        <v>326011</v>
      </c>
      <c r="L10" s="60">
        <v>1600</v>
      </c>
      <c r="M10" s="60"/>
      <c r="N10" s="60">
        <v>327611</v>
      </c>
      <c r="O10" s="60">
        <v>326011</v>
      </c>
      <c r="P10" s="60">
        <v>212099</v>
      </c>
      <c r="Q10" s="60">
        <v>212099</v>
      </c>
      <c r="R10" s="60">
        <v>750209</v>
      </c>
      <c r="S10" s="60"/>
      <c r="T10" s="60"/>
      <c r="U10" s="60"/>
      <c r="V10" s="60"/>
      <c r="W10" s="60">
        <v>1121506</v>
      </c>
      <c r="X10" s="60">
        <v>28476554</v>
      </c>
      <c r="Y10" s="60">
        <v>-27355048</v>
      </c>
      <c r="Z10" s="140">
        <v>-96.06</v>
      </c>
      <c r="AA10" s="62">
        <v>28476554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17104446</v>
      </c>
      <c r="F15" s="100">
        <f t="shared" si="2"/>
        <v>17104446</v>
      </c>
      <c r="G15" s="100">
        <f t="shared" si="2"/>
        <v>2297201</v>
      </c>
      <c r="H15" s="100">
        <f t="shared" si="2"/>
        <v>1649664</v>
      </c>
      <c r="I15" s="100">
        <f t="shared" si="2"/>
        <v>4718387</v>
      </c>
      <c r="J15" s="100">
        <f t="shared" si="2"/>
        <v>8665252</v>
      </c>
      <c r="K15" s="100">
        <f t="shared" si="2"/>
        <v>1221443</v>
      </c>
      <c r="L15" s="100">
        <f t="shared" si="2"/>
        <v>38600</v>
      </c>
      <c r="M15" s="100">
        <f t="shared" si="2"/>
        <v>25500</v>
      </c>
      <c r="N15" s="100">
        <f t="shared" si="2"/>
        <v>1285543</v>
      </c>
      <c r="O15" s="100">
        <f t="shared" si="2"/>
        <v>544331</v>
      </c>
      <c r="P15" s="100">
        <f t="shared" si="2"/>
        <v>892754</v>
      </c>
      <c r="Q15" s="100">
        <f t="shared" si="2"/>
        <v>4950165</v>
      </c>
      <c r="R15" s="100">
        <f t="shared" si="2"/>
        <v>6387250</v>
      </c>
      <c r="S15" s="100">
        <f t="shared" si="2"/>
        <v>6866573</v>
      </c>
      <c r="T15" s="100">
        <f t="shared" si="2"/>
        <v>4046267</v>
      </c>
      <c r="U15" s="100">
        <f t="shared" si="2"/>
        <v>5400203</v>
      </c>
      <c r="V15" s="100">
        <f t="shared" si="2"/>
        <v>16313043</v>
      </c>
      <c r="W15" s="100">
        <f t="shared" si="2"/>
        <v>32651088</v>
      </c>
      <c r="X15" s="100">
        <f t="shared" si="2"/>
        <v>17104446</v>
      </c>
      <c r="Y15" s="100">
        <f t="shared" si="2"/>
        <v>15546642</v>
      </c>
      <c r="Z15" s="137">
        <f>+IF(X15&lt;&gt;0,+(Y15/X15)*100,0)</f>
        <v>90.89240306292294</v>
      </c>
      <c r="AA15" s="102">
        <f>SUM(AA16:AA18)</f>
        <v>17104446</v>
      </c>
    </row>
    <row r="16" spans="1:27" ht="13.5">
      <c r="A16" s="138" t="s">
        <v>85</v>
      </c>
      <c r="B16" s="136"/>
      <c r="C16" s="155"/>
      <c r="D16" s="155"/>
      <c r="E16" s="156">
        <v>17104446</v>
      </c>
      <c r="F16" s="60">
        <v>17104446</v>
      </c>
      <c r="G16" s="60">
        <v>2297201</v>
      </c>
      <c r="H16" s="60">
        <v>1649664</v>
      </c>
      <c r="I16" s="60">
        <v>4718387</v>
      </c>
      <c r="J16" s="60">
        <v>8665252</v>
      </c>
      <c r="K16" s="60">
        <v>1221443</v>
      </c>
      <c r="L16" s="60">
        <v>38600</v>
      </c>
      <c r="M16" s="60">
        <v>25500</v>
      </c>
      <c r="N16" s="60">
        <v>1285543</v>
      </c>
      <c r="O16" s="60">
        <v>544331</v>
      </c>
      <c r="P16" s="60">
        <v>892754</v>
      </c>
      <c r="Q16" s="60">
        <v>4950165</v>
      </c>
      <c r="R16" s="60">
        <v>6387250</v>
      </c>
      <c r="S16" s="60">
        <v>6866573</v>
      </c>
      <c r="T16" s="60">
        <v>4046267</v>
      </c>
      <c r="U16" s="60">
        <v>5400203</v>
      </c>
      <c r="V16" s="60">
        <v>16313043</v>
      </c>
      <c r="W16" s="60">
        <v>32651088</v>
      </c>
      <c r="X16" s="60">
        <v>17104446</v>
      </c>
      <c r="Y16" s="60">
        <v>15546642</v>
      </c>
      <c r="Z16" s="140">
        <v>90.89</v>
      </c>
      <c r="AA16" s="62">
        <v>17104446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20838485</v>
      </c>
      <c r="D25" s="217">
        <f>+D5+D9+D15+D19+D24</f>
        <v>0</v>
      </c>
      <c r="E25" s="230">
        <f t="shared" si="4"/>
        <v>48281000</v>
      </c>
      <c r="F25" s="219">
        <f t="shared" si="4"/>
        <v>48281000</v>
      </c>
      <c r="G25" s="219">
        <f t="shared" si="4"/>
        <v>2297201</v>
      </c>
      <c r="H25" s="219">
        <f t="shared" si="4"/>
        <v>1696095</v>
      </c>
      <c r="I25" s="219">
        <f t="shared" si="4"/>
        <v>4746005</v>
      </c>
      <c r="J25" s="219">
        <f t="shared" si="4"/>
        <v>8739301</v>
      </c>
      <c r="K25" s="219">
        <f t="shared" si="4"/>
        <v>1739776</v>
      </c>
      <c r="L25" s="219">
        <f t="shared" si="4"/>
        <v>381681</v>
      </c>
      <c r="M25" s="219">
        <f t="shared" si="4"/>
        <v>68027</v>
      </c>
      <c r="N25" s="219">
        <f t="shared" si="4"/>
        <v>2189484</v>
      </c>
      <c r="O25" s="219">
        <f t="shared" si="4"/>
        <v>1062664</v>
      </c>
      <c r="P25" s="219">
        <f t="shared" si="4"/>
        <v>1119335</v>
      </c>
      <c r="Q25" s="219">
        <f t="shared" si="4"/>
        <v>8062082</v>
      </c>
      <c r="R25" s="219">
        <f t="shared" si="4"/>
        <v>10244081</v>
      </c>
      <c r="S25" s="219">
        <f t="shared" si="4"/>
        <v>7770920</v>
      </c>
      <c r="T25" s="219">
        <f t="shared" si="4"/>
        <v>4357654</v>
      </c>
      <c r="U25" s="219">
        <f t="shared" si="4"/>
        <v>5400203</v>
      </c>
      <c r="V25" s="219">
        <f t="shared" si="4"/>
        <v>17528777</v>
      </c>
      <c r="W25" s="219">
        <f t="shared" si="4"/>
        <v>38701643</v>
      </c>
      <c r="X25" s="219">
        <f t="shared" si="4"/>
        <v>48281000</v>
      </c>
      <c r="Y25" s="219">
        <f t="shared" si="4"/>
        <v>-9579357</v>
      </c>
      <c r="Z25" s="231">
        <f>+IF(X25&lt;&gt;0,+(Y25/X25)*100,0)</f>
        <v>-19.840842153227978</v>
      </c>
      <c r="AA25" s="232">
        <f>+AA5+AA9+AA15+AA19+AA24</f>
        <v>48281000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10977989</v>
      </c>
      <c r="D28" s="155"/>
      <c r="E28" s="156">
        <v>39100000</v>
      </c>
      <c r="F28" s="60">
        <v>39100000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>
        <v>4357654</v>
      </c>
      <c r="U28" s="60">
        <v>5400203</v>
      </c>
      <c r="V28" s="60">
        <v>9757857</v>
      </c>
      <c r="W28" s="60">
        <v>9757857</v>
      </c>
      <c r="X28" s="60">
        <v>39100000</v>
      </c>
      <c r="Y28" s="60">
        <v>-29342143</v>
      </c>
      <c r="Z28" s="140">
        <v>-75.04</v>
      </c>
      <c r="AA28" s="155">
        <v>39100000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2297201</v>
      </c>
      <c r="H29" s="60"/>
      <c r="I29" s="60">
        <v>4727637</v>
      </c>
      <c r="J29" s="60">
        <v>7024838</v>
      </c>
      <c r="K29" s="60">
        <v>1221443</v>
      </c>
      <c r="L29" s="60">
        <v>298781</v>
      </c>
      <c r="M29" s="60">
        <v>25500</v>
      </c>
      <c r="N29" s="60">
        <v>1545724</v>
      </c>
      <c r="O29" s="60">
        <v>589906</v>
      </c>
      <c r="P29" s="60">
        <v>892754</v>
      </c>
      <c r="Q29" s="60">
        <v>212099</v>
      </c>
      <c r="R29" s="60">
        <v>1694759</v>
      </c>
      <c r="S29" s="60">
        <v>6866573</v>
      </c>
      <c r="T29" s="60"/>
      <c r="U29" s="60"/>
      <c r="V29" s="60">
        <v>6866573</v>
      </c>
      <c r="W29" s="60">
        <v>17131894</v>
      </c>
      <c r="X29" s="60"/>
      <c r="Y29" s="60">
        <v>17131894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10977989</v>
      </c>
      <c r="D32" s="210">
        <f>SUM(D28:D31)</f>
        <v>0</v>
      </c>
      <c r="E32" s="211">
        <f t="shared" si="5"/>
        <v>39100000</v>
      </c>
      <c r="F32" s="77">
        <f t="shared" si="5"/>
        <v>39100000</v>
      </c>
      <c r="G32" s="77">
        <f t="shared" si="5"/>
        <v>2297201</v>
      </c>
      <c r="H32" s="77">
        <f t="shared" si="5"/>
        <v>0</v>
      </c>
      <c r="I32" s="77">
        <f t="shared" si="5"/>
        <v>4727637</v>
      </c>
      <c r="J32" s="77">
        <f t="shared" si="5"/>
        <v>7024838</v>
      </c>
      <c r="K32" s="77">
        <f t="shared" si="5"/>
        <v>1221443</v>
      </c>
      <c r="L32" s="77">
        <f t="shared" si="5"/>
        <v>298781</v>
      </c>
      <c r="M32" s="77">
        <f t="shared" si="5"/>
        <v>25500</v>
      </c>
      <c r="N32" s="77">
        <f t="shared" si="5"/>
        <v>1545724</v>
      </c>
      <c r="O32" s="77">
        <f t="shared" si="5"/>
        <v>589906</v>
      </c>
      <c r="P32" s="77">
        <f t="shared" si="5"/>
        <v>892754</v>
      </c>
      <c r="Q32" s="77">
        <f t="shared" si="5"/>
        <v>212099</v>
      </c>
      <c r="R32" s="77">
        <f t="shared" si="5"/>
        <v>1694759</v>
      </c>
      <c r="S32" s="77">
        <f t="shared" si="5"/>
        <v>6866573</v>
      </c>
      <c r="T32" s="77">
        <f t="shared" si="5"/>
        <v>4357654</v>
      </c>
      <c r="U32" s="77">
        <f t="shared" si="5"/>
        <v>5400203</v>
      </c>
      <c r="V32" s="77">
        <f t="shared" si="5"/>
        <v>16624430</v>
      </c>
      <c r="W32" s="77">
        <f t="shared" si="5"/>
        <v>26889751</v>
      </c>
      <c r="X32" s="77">
        <f t="shared" si="5"/>
        <v>39100000</v>
      </c>
      <c r="Y32" s="77">
        <f t="shared" si="5"/>
        <v>-12210249</v>
      </c>
      <c r="Z32" s="212">
        <f>+IF(X32&lt;&gt;0,+(Y32/X32)*100,0)</f>
        <v>-31.22825831202046</v>
      </c>
      <c r="AA32" s="79">
        <f>SUM(AA28:AA31)</f>
        <v>39100000</v>
      </c>
    </row>
    <row r="33" spans="1:27" ht="13.5">
      <c r="A33" s="237" t="s">
        <v>51</v>
      </c>
      <c r="B33" s="136" t="s">
        <v>137</v>
      </c>
      <c r="C33" s="155">
        <v>9860496</v>
      </c>
      <c r="D33" s="155"/>
      <c r="E33" s="156"/>
      <c r="F33" s="60"/>
      <c r="G33" s="60"/>
      <c r="H33" s="60">
        <v>9000</v>
      </c>
      <c r="I33" s="60">
        <v>18368</v>
      </c>
      <c r="J33" s="60">
        <v>27368</v>
      </c>
      <c r="K33" s="60">
        <v>472758</v>
      </c>
      <c r="L33" s="60"/>
      <c r="M33" s="60"/>
      <c r="N33" s="60">
        <v>472758</v>
      </c>
      <c r="O33" s="60">
        <v>472758</v>
      </c>
      <c r="P33" s="60">
        <v>212099</v>
      </c>
      <c r="Q33" s="60"/>
      <c r="R33" s="60">
        <v>684857</v>
      </c>
      <c r="S33" s="60"/>
      <c r="T33" s="60"/>
      <c r="U33" s="60"/>
      <c r="V33" s="60"/>
      <c r="W33" s="60">
        <v>1184983</v>
      </c>
      <c r="X33" s="60"/>
      <c r="Y33" s="60">
        <v>1184983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9181000</v>
      </c>
      <c r="F35" s="60">
        <v>9181000</v>
      </c>
      <c r="G35" s="60"/>
      <c r="H35" s="60">
        <v>1687095</v>
      </c>
      <c r="I35" s="60"/>
      <c r="J35" s="60">
        <v>1687095</v>
      </c>
      <c r="K35" s="60">
        <v>45575</v>
      </c>
      <c r="L35" s="60">
        <v>82900</v>
      </c>
      <c r="M35" s="60">
        <v>42527</v>
      </c>
      <c r="N35" s="60">
        <v>171002</v>
      </c>
      <c r="O35" s="60"/>
      <c r="P35" s="60">
        <v>14482</v>
      </c>
      <c r="Q35" s="60">
        <v>7849983</v>
      </c>
      <c r="R35" s="60">
        <v>7864465</v>
      </c>
      <c r="S35" s="60">
        <v>904347</v>
      </c>
      <c r="T35" s="60"/>
      <c r="U35" s="60"/>
      <c r="V35" s="60">
        <v>904347</v>
      </c>
      <c r="W35" s="60">
        <v>10626909</v>
      </c>
      <c r="X35" s="60">
        <v>9181000</v>
      </c>
      <c r="Y35" s="60">
        <v>1445909</v>
      </c>
      <c r="Z35" s="140">
        <v>15.75</v>
      </c>
      <c r="AA35" s="62">
        <v>9181000</v>
      </c>
    </row>
    <row r="36" spans="1:27" ht="13.5">
      <c r="A36" s="238" t="s">
        <v>139</v>
      </c>
      <c r="B36" s="149"/>
      <c r="C36" s="222">
        <f aca="true" t="shared" si="6" ref="C36:Y36">SUM(C32:C35)</f>
        <v>20838485</v>
      </c>
      <c r="D36" s="222">
        <f>SUM(D32:D35)</f>
        <v>0</v>
      </c>
      <c r="E36" s="218">
        <f t="shared" si="6"/>
        <v>48281000</v>
      </c>
      <c r="F36" s="220">
        <f t="shared" si="6"/>
        <v>48281000</v>
      </c>
      <c r="G36" s="220">
        <f t="shared" si="6"/>
        <v>2297201</v>
      </c>
      <c r="H36" s="220">
        <f t="shared" si="6"/>
        <v>1696095</v>
      </c>
      <c r="I36" s="220">
        <f t="shared" si="6"/>
        <v>4746005</v>
      </c>
      <c r="J36" s="220">
        <f t="shared" si="6"/>
        <v>8739301</v>
      </c>
      <c r="K36" s="220">
        <f t="shared" si="6"/>
        <v>1739776</v>
      </c>
      <c r="L36" s="220">
        <f t="shared" si="6"/>
        <v>381681</v>
      </c>
      <c r="M36" s="220">
        <f t="shared" si="6"/>
        <v>68027</v>
      </c>
      <c r="N36" s="220">
        <f t="shared" si="6"/>
        <v>2189484</v>
      </c>
      <c r="O36" s="220">
        <f t="shared" si="6"/>
        <v>1062664</v>
      </c>
      <c r="P36" s="220">
        <f t="shared" si="6"/>
        <v>1119335</v>
      </c>
      <c r="Q36" s="220">
        <f t="shared" si="6"/>
        <v>8062082</v>
      </c>
      <c r="R36" s="220">
        <f t="shared" si="6"/>
        <v>10244081</v>
      </c>
      <c r="S36" s="220">
        <f t="shared" si="6"/>
        <v>7770920</v>
      </c>
      <c r="T36" s="220">
        <f t="shared" si="6"/>
        <v>4357654</v>
      </c>
      <c r="U36" s="220">
        <f t="shared" si="6"/>
        <v>5400203</v>
      </c>
      <c r="V36" s="220">
        <f t="shared" si="6"/>
        <v>17528777</v>
      </c>
      <c r="W36" s="220">
        <f t="shared" si="6"/>
        <v>38701643</v>
      </c>
      <c r="X36" s="220">
        <f t="shared" si="6"/>
        <v>48281000</v>
      </c>
      <c r="Y36" s="220">
        <f t="shared" si="6"/>
        <v>-9579357</v>
      </c>
      <c r="Z36" s="221">
        <f>+IF(X36&lt;&gt;0,+(Y36/X36)*100,0)</f>
        <v>-19.840842153227978</v>
      </c>
      <c r="AA36" s="239">
        <f>SUM(AA32:AA35)</f>
        <v>48281000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50181780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3794528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12917807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66894115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0</v>
      </c>
      <c r="Y12" s="73">
        <f t="shared" si="0"/>
        <v>0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29940672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114063063</v>
      </c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144003735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0</v>
      </c>
      <c r="Y24" s="77">
        <f t="shared" si="1"/>
        <v>0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210897850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0</v>
      </c>
      <c r="Y25" s="73">
        <f t="shared" si="2"/>
        <v>0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72912292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165</v>
      </c>
      <c r="B33" s="182"/>
      <c r="C33" s="155">
        <v>10320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72922612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0</v>
      </c>
      <c r="Y34" s="73">
        <f t="shared" si="3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285896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285896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73208508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0</v>
      </c>
      <c r="Y40" s="73">
        <f t="shared" si="5"/>
        <v>0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137689342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0</v>
      </c>
      <c r="Y42" s="259">
        <f t="shared" si="6"/>
        <v>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137689342</v>
      </c>
      <c r="D45" s="155"/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139"/>
      <c r="AA45" s="62"/>
    </row>
    <row r="46" spans="1:27" ht="13.5">
      <c r="A46" s="249" t="s">
        <v>171</v>
      </c>
      <c r="B46" s="182"/>
      <c r="C46" s="155"/>
      <c r="D46" s="155"/>
      <c r="E46" s="59">
        <v>1</v>
      </c>
      <c r="F46" s="60">
        <v>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</v>
      </c>
      <c r="Y46" s="60">
        <v>-1</v>
      </c>
      <c r="Z46" s="139">
        <v>-100</v>
      </c>
      <c r="AA46" s="62">
        <v>1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137689342</v>
      </c>
      <c r="D48" s="217">
        <f>SUM(D45:D47)</f>
        <v>0</v>
      </c>
      <c r="E48" s="264">
        <f t="shared" si="7"/>
        <v>1</v>
      </c>
      <c r="F48" s="219">
        <f t="shared" si="7"/>
        <v>1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</v>
      </c>
      <c r="Y48" s="219">
        <f t="shared" si="7"/>
        <v>-1</v>
      </c>
      <c r="Z48" s="265">
        <f>+IF(X48&lt;&gt;0,+(Y48/X48)*100,0)</f>
        <v>-100</v>
      </c>
      <c r="AA48" s="232">
        <f>SUM(AA45:AA47)</f>
        <v>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899462</v>
      </c>
      <c r="D6" s="155"/>
      <c r="E6" s="59">
        <v>1</v>
      </c>
      <c r="F6" s="60">
        <v>1</v>
      </c>
      <c r="G6" s="60">
        <v>90889</v>
      </c>
      <c r="H6" s="60">
        <v>570232</v>
      </c>
      <c r="I6" s="60">
        <v>686683</v>
      </c>
      <c r="J6" s="60">
        <v>1347804</v>
      </c>
      <c r="K6" s="60">
        <v>62067</v>
      </c>
      <c r="L6" s="60">
        <v>123663</v>
      </c>
      <c r="M6" s="60">
        <v>107567</v>
      </c>
      <c r="N6" s="60">
        <v>293297</v>
      </c>
      <c r="O6" s="60">
        <v>93008</v>
      </c>
      <c r="P6" s="60">
        <v>564866</v>
      </c>
      <c r="Q6" s="60">
        <v>19117971</v>
      </c>
      <c r="R6" s="60">
        <v>19775845</v>
      </c>
      <c r="S6" s="60">
        <v>422384</v>
      </c>
      <c r="T6" s="60">
        <v>18295134</v>
      </c>
      <c r="U6" s="60">
        <v>107966</v>
      </c>
      <c r="V6" s="60">
        <v>18825484</v>
      </c>
      <c r="W6" s="60">
        <v>40242430</v>
      </c>
      <c r="X6" s="60">
        <v>1</v>
      </c>
      <c r="Y6" s="60">
        <v>40242429</v>
      </c>
      <c r="Z6" s="140">
        <v>4024242900</v>
      </c>
      <c r="AA6" s="62">
        <v>1</v>
      </c>
    </row>
    <row r="7" spans="1:27" ht="13.5">
      <c r="A7" s="249" t="s">
        <v>178</v>
      </c>
      <c r="B7" s="182"/>
      <c r="C7" s="155">
        <v>127725556</v>
      </c>
      <c r="D7" s="155"/>
      <c r="E7" s="59"/>
      <c r="F7" s="60"/>
      <c r="G7" s="60"/>
      <c r="H7" s="60">
        <v>3000000</v>
      </c>
      <c r="I7" s="60">
        <v>1256000</v>
      </c>
      <c r="J7" s="60">
        <v>4256000</v>
      </c>
      <c r="K7" s="60"/>
      <c r="L7" s="60">
        <v>300000</v>
      </c>
      <c r="M7" s="60">
        <v>22038000</v>
      </c>
      <c r="N7" s="60">
        <v>22338000</v>
      </c>
      <c r="O7" s="60"/>
      <c r="P7" s="60"/>
      <c r="Q7" s="60">
        <v>24760000</v>
      </c>
      <c r="R7" s="60">
        <v>24760000</v>
      </c>
      <c r="S7" s="60">
        <v>650000</v>
      </c>
      <c r="T7" s="60"/>
      <c r="U7" s="60">
        <v>5639</v>
      </c>
      <c r="V7" s="60">
        <v>655639</v>
      </c>
      <c r="W7" s="60">
        <v>52009639</v>
      </c>
      <c r="X7" s="60"/>
      <c r="Y7" s="60">
        <v>52009639</v>
      </c>
      <c r="Z7" s="140"/>
      <c r="AA7" s="62"/>
    </row>
    <row r="8" spans="1:27" ht="13.5">
      <c r="A8" s="249" t="s">
        <v>179</v>
      </c>
      <c r="B8" s="182"/>
      <c r="C8" s="155"/>
      <c r="D8" s="155"/>
      <c r="E8" s="59"/>
      <c r="F8" s="60"/>
      <c r="G8" s="60">
        <v>40347000</v>
      </c>
      <c r="H8" s="60"/>
      <c r="I8" s="60"/>
      <c r="J8" s="60">
        <v>40347000</v>
      </c>
      <c r="K8" s="60"/>
      <c r="L8" s="60"/>
      <c r="M8" s="60">
        <v>9124000</v>
      </c>
      <c r="N8" s="60">
        <v>9124000</v>
      </c>
      <c r="O8" s="60"/>
      <c r="P8" s="60"/>
      <c r="Q8" s="60"/>
      <c r="R8" s="60"/>
      <c r="S8" s="60"/>
      <c r="T8" s="60"/>
      <c r="U8" s="60"/>
      <c r="V8" s="60"/>
      <c r="W8" s="60">
        <v>49471000</v>
      </c>
      <c r="X8" s="60"/>
      <c r="Y8" s="60">
        <v>49471000</v>
      </c>
      <c r="Z8" s="140"/>
      <c r="AA8" s="62"/>
    </row>
    <row r="9" spans="1:27" ht="13.5">
      <c r="A9" s="249" t="s">
        <v>180</v>
      </c>
      <c r="B9" s="182"/>
      <c r="C9" s="155">
        <v>1748436</v>
      </c>
      <c r="D9" s="155"/>
      <c r="E9" s="59"/>
      <c r="F9" s="60"/>
      <c r="G9" s="60">
        <v>163519</v>
      </c>
      <c r="H9" s="60"/>
      <c r="I9" s="60"/>
      <c r="J9" s="60">
        <v>163519</v>
      </c>
      <c r="K9" s="60">
        <v>49481</v>
      </c>
      <c r="L9" s="60">
        <v>40257</v>
      </c>
      <c r="M9" s="60">
        <v>23744</v>
      </c>
      <c r="N9" s="60">
        <v>113482</v>
      </c>
      <c r="O9" s="60"/>
      <c r="P9" s="60">
        <v>54420</v>
      </c>
      <c r="Q9" s="60">
        <v>30319</v>
      </c>
      <c r="R9" s="60">
        <v>84739</v>
      </c>
      <c r="S9" s="60">
        <v>25364</v>
      </c>
      <c r="T9" s="60">
        <v>60996</v>
      </c>
      <c r="U9" s="60">
        <v>65104</v>
      </c>
      <c r="V9" s="60">
        <v>151464</v>
      </c>
      <c r="W9" s="60">
        <v>513204</v>
      </c>
      <c r="X9" s="60"/>
      <c r="Y9" s="60">
        <v>513204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-47817959</v>
      </c>
      <c r="D12" s="155"/>
      <c r="E12" s="59"/>
      <c r="F12" s="60"/>
      <c r="G12" s="60">
        <v>-5692434</v>
      </c>
      <c r="H12" s="60">
        <v>-19568247</v>
      </c>
      <c r="I12" s="60">
        <v>-7615515</v>
      </c>
      <c r="J12" s="60">
        <v>-32876196</v>
      </c>
      <c r="K12" s="60">
        <v>-4697834</v>
      </c>
      <c r="L12" s="60">
        <v>-7171522</v>
      </c>
      <c r="M12" s="60">
        <v>-4591212</v>
      </c>
      <c r="N12" s="60">
        <v>-16460568</v>
      </c>
      <c r="O12" s="60">
        <v>-9656471</v>
      </c>
      <c r="P12" s="60">
        <v>-12317730</v>
      </c>
      <c r="Q12" s="60">
        <v>-15641638</v>
      </c>
      <c r="R12" s="60">
        <v>-37615839</v>
      </c>
      <c r="S12" s="60">
        <v>-2801579</v>
      </c>
      <c r="T12" s="60">
        <v>-10482326</v>
      </c>
      <c r="U12" s="60">
        <v>-8768911</v>
      </c>
      <c r="V12" s="60">
        <v>-22052816</v>
      </c>
      <c r="W12" s="60">
        <v>-109005419</v>
      </c>
      <c r="X12" s="60"/>
      <c r="Y12" s="60">
        <v>-109005419</v>
      </c>
      <c r="Z12" s="140"/>
      <c r="AA12" s="62"/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82555495</v>
      </c>
      <c r="D15" s="168">
        <f>SUM(D6:D14)</f>
        <v>0</v>
      </c>
      <c r="E15" s="72">
        <f t="shared" si="0"/>
        <v>1</v>
      </c>
      <c r="F15" s="73">
        <f t="shared" si="0"/>
        <v>1</v>
      </c>
      <c r="G15" s="73">
        <f t="shared" si="0"/>
        <v>34908974</v>
      </c>
      <c r="H15" s="73">
        <f t="shared" si="0"/>
        <v>-15998015</v>
      </c>
      <c r="I15" s="73">
        <f t="shared" si="0"/>
        <v>-5672832</v>
      </c>
      <c r="J15" s="73">
        <f t="shared" si="0"/>
        <v>13238127</v>
      </c>
      <c r="K15" s="73">
        <f t="shared" si="0"/>
        <v>-4586286</v>
      </c>
      <c r="L15" s="73">
        <f t="shared" si="0"/>
        <v>-6707602</v>
      </c>
      <c r="M15" s="73">
        <f t="shared" si="0"/>
        <v>26702099</v>
      </c>
      <c r="N15" s="73">
        <f t="shared" si="0"/>
        <v>15408211</v>
      </c>
      <c r="O15" s="73">
        <f t="shared" si="0"/>
        <v>-9563463</v>
      </c>
      <c r="P15" s="73">
        <f t="shared" si="0"/>
        <v>-11698444</v>
      </c>
      <c r="Q15" s="73">
        <f t="shared" si="0"/>
        <v>28266652</v>
      </c>
      <c r="R15" s="73">
        <f t="shared" si="0"/>
        <v>7004745</v>
      </c>
      <c r="S15" s="73">
        <f t="shared" si="0"/>
        <v>-1703831</v>
      </c>
      <c r="T15" s="73">
        <f t="shared" si="0"/>
        <v>7873804</v>
      </c>
      <c r="U15" s="73">
        <f t="shared" si="0"/>
        <v>-8590202</v>
      </c>
      <c r="V15" s="73">
        <f t="shared" si="0"/>
        <v>-2420229</v>
      </c>
      <c r="W15" s="73">
        <f t="shared" si="0"/>
        <v>33230854</v>
      </c>
      <c r="X15" s="73">
        <f t="shared" si="0"/>
        <v>1</v>
      </c>
      <c r="Y15" s="73">
        <f t="shared" si="0"/>
        <v>33230853</v>
      </c>
      <c r="Z15" s="170">
        <f>+IF(X15&lt;&gt;0,+(Y15/X15)*100,0)</f>
        <v>3323085300</v>
      </c>
      <c r="AA15" s="74">
        <f>SUM(AA6:AA14)</f>
        <v>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>
        <v>-465833</v>
      </c>
      <c r="P21" s="159"/>
      <c r="Q21" s="60"/>
      <c r="R21" s="159">
        <v>-465833</v>
      </c>
      <c r="S21" s="159"/>
      <c r="T21" s="60"/>
      <c r="U21" s="159"/>
      <c r="V21" s="159"/>
      <c r="W21" s="159">
        <v>-465833</v>
      </c>
      <c r="X21" s="60"/>
      <c r="Y21" s="159">
        <v>-465833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-43896122</v>
      </c>
      <c r="D24" s="155"/>
      <c r="E24" s="59"/>
      <c r="F24" s="60"/>
      <c r="G24" s="60">
        <v>-1302993</v>
      </c>
      <c r="H24" s="60">
        <v>-199014</v>
      </c>
      <c r="I24" s="60">
        <v>-4746006</v>
      </c>
      <c r="J24" s="60">
        <v>-6248013</v>
      </c>
      <c r="K24" s="60">
        <v>-1413765</v>
      </c>
      <c r="L24" s="60">
        <v>-2186241</v>
      </c>
      <c r="M24" s="60">
        <v>-2658684</v>
      </c>
      <c r="N24" s="60">
        <v>-6258690</v>
      </c>
      <c r="O24" s="60"/>
      <c r="P24" s="60">
        <v>-1119336</v>
      </c>
      <c r="Q24" s="60">
        <v>-2151968</v>
      </c>
      <c r="R24" s="60">
        <v>-3271304</v>
      </c>
      <c r="S24" s="60">
        <v>-6866573</v>
      </c>
      <c r="T24" s="60">
        <v>-4357654</v>
      </c>
      <c r="U24" s="60">
        <v>-5400203</v>
      </c>
      <c r="V24" s="60">
        <v>-16624430</v>
      </c>
      <c r="W24" s="60">
        <v>-32402437</v>
      </c>
      <c r="X24" s="60"/>
      <c r="Y24" s="60">
        <v>-32402437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-43896122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-1302993</v>
      </c>
      <c r="H25" s="73">
        <f t="shared" si="1"/>
        <v>-199014</v>
      </c>
      <c r="I25" s="73">
        <f t="shared" si="1"/>
        <v>-4746006</v>
      </c>
      <c r="J25" s="73">
        <f t="shared" si="1"/>
        <v>-6248013</v>
      </c>
      <c r="K25" s="73">
        <f t="shared" si="1"/>
        <v>-1413765</v>
      </c>
      <c r="L25" s="73">
        <f t="shared" si="1"/>
        <v>-2186241</v>
      </c>
      <c r="M25" s="73">
        <f t="shared" si="1"/>
        <v>-2658684</v>
      </c>
      <c r="N25" s="73">
        <f t="shared" si="1"/>
        <v>-6258690</v>
      </c>
      <c r="O25" s="73">
        <f t="shared" si="1"/>
        <v>-465833</v>
      </c>
      <c r="P25" s="73">
        <f t="shared" si="1"/>
        <v>-1119336</v>
      </c>
      <c r="Q25" s="73">
        <f t="shared" si="1"/>
        <v>-2151968</v>
      </c>
      <c r="R25" s="73">
        <f t="shared" si="1"/>
        <v>-3737137</v>
      </c>
      <c r="S25" s="73">
        <f t="shared" si="1"/>
        <v>-6866573</v>
      </c>
      <c r="T25" s="73">
        <f t="shared" si="1"/>
        <v>-4357654</v>
      </c>
      <c r="U25" s="73">
        <f t="shared" si="1"/>
        <v>-5400203</v>
      </c>
      <c r="V25" s="73">
        <f t="shared" si="1"/>
        <v>-16624430</v>
      </c>
      <c r="W25" s="73">
        <f t="shared" si="1"/>
        <v>-32868270</v>
      </c>
      <c r="X25" s="73">
        <f t="shared" si="1"/>
        <v>0</v>
      </c>
      <c r="Y25" s="73">
        <f t="shared" si="1"/>
        <v>-32868270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38659373</v>
      </c>
      <c r="D36" s="153">
        <f>+D15+D25+D34</f>
        <v>0</v>
      </c>
      <c r="E36" s="99">
        <f t="shared" si="3"/>
        <v>1</v>
      </c>
      <c r="F36" s="100">
        <f t="shared" si="3"/>
        <v>1</v>
      </c>
      <c r="G36" s="100">
        <f t="shared" si="3"/>
        <v>33605981</v>
      </c>
      <c r="H36" s="100">
        <f t="shared" si="3"/>
        <v>-16197029</v>
      </c>
      <c r="I36" s="100">
        <f t="shared" si="3"/>
        <v>-10418838</v>
      </c>
      <c r="J36" s="100">
        <f t="shared" si="3"/>
        <v>6990114</v>
      </c>
      <c r="K36" s="100">
        <f t="shared" si="3"/>
        <v>-6000051</v>
      </c>
      <c r="L36" s="100">
        <f t="shared" si="3"/>
        <v>-8893843</v>
      </c>
      <c r="M36" s="100">
        <f t="shared" si="3"/>
        <v>24043415</v>
      </c>
      <c r="N36" s="100">
        <f t="shared" si="3"/>
        <v>9149521</v>
      </c>
      <c r="O36" s="100">
        <f t="shared" si="3"/>
        <v>-10029296</v>
      </c>
      <c r="P36" s="100">
        <f t="shared" si="3"/>
        <v>-12817780</v>
      </c>
      <c r="Q36" s="100">
        <f t="shared" si="3"/>
        <v>26114684</v>
      </c>
      <c r="R36" s="100">
        <f t="shared" si="3"/>
        <v>3267608</v>
      </c>
      <c r="S36" s="100">
        <f t="shared" si="3"/>
        <v>-8570404</v>
      </c>
      <c r="T36" s="100">
        <f t="shared" si="3"/>
        <v>3516150</v>
      </c>
      <c r="U36" s="100">
        <f t="shared" si="3"/>
        <v>-13990405</v>
      </c>
      <c r="V36" s="100">
        <f t="shared" si="3"/>
        <v>-19044659</v>
      </c>
      <c r="W36" s="100">
        <f t="shared" si="3"/>
        <v>362584</v>
      </c>
      <c r="X36" s="100">
        <f t="shared" si="3"/>
        <v>1</v>
      </c>
      <c r="Y36" s="100">
        <f t="shared" si="3"/>
        <v>362583</v>
      </c>
      <c r="Z36" s="137">
        <f>+IF(X36&lt;&gt;0,+(Y36/X36)*100,0)</f>
        <v>36258300</v>
      </c>
      <c r="AA36" s="102">
        <f>+AA15+AA25+AA34</f>
        <v>1</v>
      </c>
    </row>
    <row r="37" spans="1:27" ht="13.5">
      <c r="A37" s="249" t="s">
        <v>199</v>
      </c>
      <c r="B37" s="182"/>
      <c r="C37" s="153">
        <v>11522407</v>
      </c>
      <c r="D37" s="153"/>
      <c r="E37" s="99"/>
      <c r="F37" s="100"/>
      <c r="G37" s="100">
        <v>17344966</v>
      </c>
      <c r="H37" s="100">
        <v>50950947</v>
      </c>
      <c r="I37" s="100">
        <v>34753918</v>
      </c>
      <c r="J37" s="100">
        <v>17344966</v>
      </c>
      <c r="K37" s="100">
        <v>24335080</v>
      </c>
      <c r="L37" s="100">
        <v>18335029</v>
      </c>
      <c r="M37" s="100">
        <v>9441186</v>
      </c>
      <c r="N37" s="100">
        <v>24335080</v>
      </c>
      <c r="O37" s="100">
        <v>33484601</v>
      </c>
      <c r="P37" s="100">
        <v>23455305</v>
      </c>
      <c r="Q37" s="100">
        <v>10637525</v>
      </c>
      <c r="R37" s="100">
        <v>33484601</v>
      </c>
      <c r="S37" s="100">
        <v>36752209</v>
      </c>
      <c r="T37" s="100">
        <v>28181805</v>
      </c>
      <c r="U37" s="100">
        <v>31697955</v>
      </c>
      <c r="V37" s="100">
        <v>36752209</v>
      </c>
      <c r="W37" s="100">
        <v>17344966</v>
      </c>
      <c r="X37" s="100"/>
      <c r="Y37" s="100">
        <v>17344966</v>
      </c>
      <c r="Z37" s="137"/>
      <c r="AA37" s="102"/>
    </row>
    <row r="38" spans="1:27" ht="13.5">
      <c r="A38" s="269" t="s">
        <v>200</v>
      </c>
      <c r="B38" s="256"/>
      <c r="C38" s="257">
        <v>50181780</v>
      </c>
      <c r="D38" s="257"/>
      <c r="E38" s="258">
        <v>1</v>
      </c>
      <c r="F38" s="259">
        <v>1</v>
      </c>
      <c r="G38" s="259">
        <v>50950947</v>
      </c>
      <c r="H38" s="259">
        <v>34753918</v>
      </c>
      <c r="I38" s="259">
        <v>24335080</v>
      </c>
      <c r="J38" s="259">
        <v>24335080</v>
      </c>
      <c r="K38" s="259">
        <v>18335029</v>
      </c>
      <c r="L38" s="259">
        <v>9441186</v>
      </c>
      <c r="M38" s="259">
        <v>33484601</v>
      </c>
      <c r="N38" s="259">
        <v>33484601</v>
      </c>
      <c r="O38" s="259">
        <v>23455305</v>
      </c>
      <c r="P38" s="259">
        <v>10637525</v>
      </c>
      <c r="Q38" s="259">
        <v>36752209</v>
      </c>
      <c r="R38" s="259">
        <v>23455305</v>
      </c>
      <c r="S38" s="259">
        <v>28181805</v>
      </c>
      <c r="T38" s="259">
        <v>31697955</v>
      </c>
      <c r="U38" s="259">
        <v>17707550</v>
      </c>
      <c r="V38" s="259">
        <v>17707550</v>
      </c>
      <c r="W38" s="259">
        <v>17707550</v>
      </c>
      <c r="X38" s="259">
        <v>1</v>
      </c>
      <c r="Y38" s="259">
        <v>17707549</v>
      </c>
      <c r="Z38" s="260">
        <v>1770754900</v>
      </c>
      <c r="AA38" s="261">
        <v>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20838485</v>
      </c>
      <c r="D5" s="200">
        <f t="shared" si="0"/>
        <v>0</v>
      </c>
      <c r="E5" s="106">
        <f t="shared" si="0"/>
        <v>48281000</v>
      </c>
      <c r="F5" s="106">
        <f t="shared" si="0"/>
        <v>48281000</v>
      </c>
      <c r="G5" s="106">
        <f t="shared" si="0"/>
        <v>2297201</v>
      </c>
      <c r="H5" s="106">
        <f t="shared" si="0"/>
        <v>1696095</v>
      </c>
      <c r="I5" s="106">
        <f t="shared" si="0"/>
        <v>4746005</v>
      </c>
      <c r="J5" s="106">
        <f t="shared" si="0"/>
        <v>8739301</v>
      </c>
      <c r="K5" s="106">
        <f t="shared" si="0"/>
        <v>1739776</v>
      </c>
      <c r="L5" s="106">
        <f t="shared" si="0"/>
        <v>381681</v>
      </c>
      <c r="M5" s="106">
        <f t="shared" si="0"/>
        <v>68027</v>
      </c>
      <c r="N5" s="106">
        <f t="shared" si="0"/>
        <v>2189484</v>
      </c>
      <c r="O5" s="106">
        <f t="shared" si="0"/>
        <v>1062664</v>
      </c>
      <c r="P5" s="106">
        <f t="shared" si="0"/>
        <v>1119335</v>
      </c>
      <c r="Q5" s="106">
        <f t="shared" si="0"/>
        <v>8062082</v>
      </c>
      <c r="R5" s="106">
        <f t="shared" si="0"/>
        <v>10244081</v>
      </c>
      <c r="S5" s="106">
        <f t="shared" si="0"/>
        <v>7770920</v>
      </c>
      <c r="T5" s="106">
        <f t="shared" si="0"/>
        <v>4357654</v>
      </c>
      <c r="U5" s="106">
        <f t="shared" si="0"/>
        <v>5400203</v>
      </c>
      <c r="V5" s="106">
        <f t="shared" si="0"/>
        <v>17528777</v>
      </c>
      <c r="W5" s="106">
        <f t="shared" si="0"/>
        <v>38701643</v>
      </c>
      <c r="X5" s="106">
        <f t="shared" si="0"/>
        <v>48281000</v>
      </c>
      <c r="Y5" s="106">
        <f t="shared" si="0"/>
        <v>-9579357</v>
      </c>
      <c r="Z5" s="201">
        <f>+IF(X5&lt;&gt;0,+(Y5/X5)*100,0)</f>
        <v>-19.840842153227978</v>
      </c>
      <c r="AA5" s="199">
        <f>SUM(AA11:AA18)</f>
        <v>48281000</v>
      </c>
    </row>
    <row r="6" spans="1:27" ht="13.5">
      <c r="A6" s="291" t="s">
        <v>204</v>
      </c>
      <c r="B6" s="142"/>
      <c r="C6" s="62"/>
      <c r="D6" s="156"/>
      <c r="E6" s="60">
        <v>11900000</v>
      </c>
      <c r="F6" s="60">
        <v>11900000</v>
      </c>
      <c r="G6" s="60">
        <v>2297201</v>
      </c>
      <c r="H6" s="60"/>
      <c r="I6" s="60">
        <v>2884027</v>
      </c>
      <c r="J6" s="60">
        <v>5181228</v>
      </c>
      <c r="K6" s="60">
        <v>157585</v>
      </c>
      <c r="L6" s="60"/>
      <c r="M6" s="60"/>
      <c r="N6" s="60">
        <v>157585</v>
      </c>
      <c r="O6" s="60"/>
      <c r="P6" s="60">
        <v>302078</v>
      </c>
      <c r="Q6" s="60">
        <v>3899505</v>
      </c>
      <c r="R6" s="60">
        <v>4201583</v>
      </c>
      <c r="S6" s="60">
        <v>3230081</v>
      </c>
      <c r="T6" s="60">
        <v>923129</v>
      </c>
      <c r="U6" s="60">
        <v>1441538</v>
      </c>
      <c r="V6" s="60">
        <v>5594748</v>
      </c>
      <c r="W6" s="60">
        <v>15135144</v>
      </c>
      <c r="X6" s="60">
        <v>11900000</v>
      </c>
      <c r="Y6" s="60">
        <v>3235144</v>
      </c>
      <c r="Z6" s="140">
        <v>27.19</v>
      </c>
      <c r="AA6" s="155">
        <v>11900000</v>
      </c>
    </row>
    <row r="7" spans="1:27" ht="13.5">
      <c r="A7" s="291" t="s">
        <v>205</v>
      </c>
      <c r="B7" s="142"/>
      <c r="C7" s="62"/>
      <c r="D7" s="156"/>
      <c r="E7" s="60">
        <v>5204446</v>
      </c>
      <c r="F7" s="60">
        <v>5204446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5204446</v>
      </c>
      <c r="Y7" s="60">
        <v>-5204446</v>
      </c>
      <c r="Z7" s="140">
        <v>-100</v>
      </c>
      <c r="AA7" s="155">
        <v>5204446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>
        <v>931936</v>
      </c>
      <c r="I8" s="60"/>
      <c r="J8" s="60">
        <v>931936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931936</v>
      </c>
      <c r="X8" s="60"/>
      <c r="Y8" s="60">
        <v>931936</v>
      </c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16766473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16766473</v>
      </c>
      <c r="D11" s="294">
        <f t="shared" si="1"/>
        <v>0</v>
      </c>
      <c r="E11" s="295">
        <f t="shared" si="1"/>
        <v>17104446</v>
      </c>
      <c r="F11" s="295">
        <f t="shared" si="1"/>
        <v>17104446</v>
      </c>
      <c r="G11" s="295">
        <f t="shared" si="1"/>
        <v>2297201</v>
      </c>
      <c r="H11" s="295">
        <f t="shared" si="1"/>
        <v>931936</v>
      </c>
      <c r="I11" s="295">
        <f t="shared" si="1"/>
        <v>2884027</v>
      </c>
      <c r="J11" s="295">
        <f t="shared" si="1"/>
        <v>6113164</v>
      </c>
      <c r="K11" s="295">
        <f t="shared" si="1"/>
        <v>157585</v>
      </c>
      <c r="L11" s="295">
        <f t="shared" si="1"/>
        <v>0</v>
      </c>
      <c r="M11" s="295">
        <f t="shared" si="1"/>
        <v>0</v>
      </c>
      <c r="N11" s="295">
        <f t="shared" si="1"/>
        <v>157585</v>
      </c>
      <c r="O11" s="295">
        <f t="shared" si="1"/>
        <v>0</v>
      </c>
      <c r="P11" s="295">
        <f t="shared" si="1"/>
        <v>302078</v>
      </c>
      <c r="Q11" s="295">
        <f t="shared" si="1"/>
        <v>3899505</v>
      </c>
      <c r="R11" s="295">
        <f t="shared" si="1"/>
        <v>4201583</v>
      </c>
      <c r="S11" s="295">
        <f t="shared" si="1"/>
        <v>3230081</v>
      </c>
      <c r="T11" s="295">
        <f t="shared" si="1"/>
        <v>923129</v>
      </c>
      <c r="U11" s="295">
        <f t="shared" si="1"/>
        <v>1441538</v>
      </c>
      <c r="V11" s="295">
        <f t="shared" si="1"/>
        <v>5594748</v>
      </c>
      <c r="W11" s="295">
        <f t="shared" si="1"/>
        <v>16067080</v>
      </c>
      <c r="X11" s="295">
        <f t="shared" si="1"/>
        <v>17104446</v>
      </c>
      <c r="Y11" s="295">
        <f t="shared" si="1"/>
        <v>-1037366</v>
      </c>
      <c r="Z11" s="296">
        <f>+IF(X11&lt;&gt;0,+(Y11/X11)*100,0)</f>
        <v>-6.064890964606513</v>
      </c>
      <c r="AA11" s="297">
        <f>SUM(AA6:AA10)</f>
        <v>17104446</v>
      </c>
    </row>
    <row r="12" spans="1:27" ht="13.5">
      <c r="A12" s="298" t="s">
        <v>210</v>
      </c>
      <c r="B12" s="136"/>
      <c r="C12" s="62">
        <v>190627</v>
      </c>
      <c r="D12" s="156"/>
      <c r="E12" s="60">
        <v>26476554</v>
      </c>
      <c r="F12" s="60">
        <v>26476554</v>
      </c>
      <c r="G12" s="60"/>
      <c r="H12" s="60">
        <v>717728</v>
      </c>
      <c r="I12" s="60">
        <v>1835959</v>
      </c>
      <c r="J12" s="60">
        <v>2553687</v>
      </c>
      <c r="K12" s="60">
        <v>1256180</v>
      </c>
      <c r="L12" s="60">
        <v>38600</v>
      </c>
      <c r="M12" s="60">
        <v>25500</v>
      </c>
      <c r="N12" s="60">
        <v>1320280</v>
      </c>
      <c r="O12" s="60">
        <v>697969</v>
      </c>
      <c r="P12" s="60">
        <v>590676</v>
      </c>
      <c r="Q12" s="60">
        <v>1050660</v>
      </c>
      <c r="R12" s="60">
        <v>2339305</v>
      </c>
      <c r="S12" s="60">
        <v>3636492</v>
      </c>
      <c r="T12" s="60">
        <v>3123138</v>
      </c>
      <c r="U12" s="60">
        <v>3958665</v>
      </c>
      <c r="V12" s="60">
        <v>10718295</v>
      </c>
      <c r="W12" s="60">
        <v>16931567</v>
      </c>
      <c r="X12" s="60">
        <v>26476554</v>
      </c>
      <c r="Y12" s="60">
        <v>-9544987</v>
      </c>
      <c r="Z12" s="140">
        <v>-36.05</v>
      </c>
      <c r="AA12" s="155">
        <v>26476554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3881385</v>
      </c>
      <c r="D15" s="156"/>
      <c r="E15" s="60">
        <v>2700000</v>
      </c>
      <c r="F15" s="60">
        <v>2700000</v>
      </c>
      <c r="G15" s="60"/>
      <c r="H15" s="60">
        <v>46431</v>
      </c>
      <c r="I15" s="60">
        <v>26019</v>
      </c>
      <c r="J15" s="60">
        <v>72450</v>
      </c>
      <c r="K15" s="60">
        <v>326011</v>
      </c>
      <c r="L15" s="60">
        <v>44300</v>
      </c>
      <c r="M15" s="60">
        <v>42527</v>
      </c>
      <c r="N15" s="60">
        <v>412838</v>
      </c>
      <c r="O15" s="60">
        <v>364695</v>
      </c>
      <c r="P15" s="60">
        <v>226581</v>
      </c>
      <c r="Q15" s="60">
        <v>3111917</v>
      </c>
      <c r="R15" s="60">
        <v>3703193</v>
      </c>
      <c r="S15" s="60">
        <v>904347</v>
      </c>
      <c r="T15" s="60">
        <v>311387</v>
      </c>
      <c r="U15" s="60"/>
      <c r="V15" s="60">
        <v>1215734</v>
      </c>
      <c r="W15" s="60">
        <v>5404215</v>
      </c>
      <c r="X15" s="60">
        <v>2700000</v>
      </c>
      <c r="Y15" s="60">
        <v>2704215</v>
      </c>
      <c r="Z15" s="140">
        <v>100.16</v>
      </c>
      <c r="AA15" s="155">
        <v>2700000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2000000</v>
      </c>
      <c r="F18" s="82">
        <v>2000000</v>
      </c>
      <c r="G18" s="82"/>
      <c r="H18" s="82"/>
      <c r="I18" s="82"/>
      <c r="J18" s="82"/>
      <c r="K18" s="82"/>
      <c r="L18" s="82">
        <v>298781</v>
      </c>
      <c r="M18" s="82"/>
      <c r="N18" s="82">
        <v>298781</v>
      </c>
      <c r="O18" s="82"/>
      <c r="P18" s="82"/>
      <c r="Q18" s="82"/>
      <c r="R18" s="82"/>
      <c r="S18" s="82"/>
      <c r="T18" s="82"/>
      <c r="U18" s="82"/>
      <c r="V18" s="82"/>
      <c r="W18" s="82">
        <v>298781</v>
      </c>
      <c r="X18" s="82">
        <v>2000000</v>
      </c>
      <c r="Y18" s="82">
        <v>-1701219</v>
      </c>
      <c r="Z18" s="270">
        <v>-85.06</v>
      </c>
      <c r="AA18" s="278">
        <v>2000000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11900000</v>
      </c>
      <c r="F36" s="60">
        <f t="shared" si="4"/>
        <v>11900000</v>
      </c>
      <c r="G36" s="60">
        <f t="shared" si="4"/>
        <v>2297201</v>
      </c>
      <c r="H36" s="60">
        <f t="shared" si="4"/>
        <v>0</v>
      </c>
      <c r="I36" s="60">
        <f t="shared" si="4"/>
        <v>2884027</v>
      </c>
      <c r="J36" s="60">
        <f t="shared" si="4"/>
        <v>5181228</v>
      </c>
      <c r="K36" s="60">
        <f t="shared" si="4"/>
        <v>157585</v>
      </c>
      <c r="L36" s="60">
        <f t="shared" si="4"/>
        <v>0</v>
      </c>
      <c r="M36" s="60">
        <f t="shared" si="4"/>
        <v>0</v>
      </c>
      <c r="N36" s="60">
        <f t="shared" si="4"/>
        <v>157585</v>
      </c>
      <c r="O36" s="60">
        <f t="shared" si="4"/>
        <v>0</v>
      </c>
      <c r="P36" s="60">
        <f t="shared" si="4"/>
        <v>302078</v>
      </c>
      <c r="Q36" s="60">
        <f t="shared" si="4"/>
        <v>3899505</v>
      </c>
      <c r="R36" s="60">
        <f t="shared" si="4"/>
        <v>4201583</v>
      </c>
      <c r="S36" s="60">
        <f t="shared" si="4"/>
        <v>3230081</v>
      </c>
      <c r="T36" s="60">
        <f t="shared" si="4"/>
        <v>923129</v>
      </c>
      <c r="U36" s="60">
        <f t="shared" si="4"/>
        <v>1441538</v>
      </c>
      <c r="V36" s="60">
        <f t="shared" si="4"/>
        <v>5594748</v>
      </c>
      <c r="W36" s="60">
        <f t="shared" si="4"/>
        <v>15135144</v>
      </c>
      <c r="X36" s="60">
        <f t="shared" si="4"/>
        <v>11900000</v>
      </c>
      <c r="Y36" s="60">
        <f t="shared" si="4"/>
        <v>3235144</v>
      </c>
      <c r="Z36" s="140">
        <f aca="true" t="shared" si="5" ref="Z36:Z49">+IF(X36&lt;&gt;0,+(Y36/X36)*100,0)</f>
        <v>27.186084033613444</v>
      </c>
      <c r="AA36" s="155">
        <f>AA6+AA21</f>
        <v>11900000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5204446</v>
      </c>
      <c r="F37" s="60">
        <f t="shared" si="4"/>
        <v>5204446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5204446</v>
      </c>
      <c r="Y37" s="60">
        <f t="shared" si="4"/>
        <v>-5204446</v>
      </c>
      <c r="Z37" s="140">
        <f t="shared" si="5"/>
        <v>-100</v>
      </c>
      <c r="AA37" s="155">
        <f>AA7+AA22</f>
        <v>5204446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931936</v>
      </c>
      <c r="I38" s="60">
        <f t="shared" si="4"/>
        <v>0</v>
      </c>
      <c r="J38" s="60">
        <f t="shared" si="4"/>
        <v>931936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931936</v>
      </c>
      <c r="X38" s="60">
        <f t="shared" si="4"/>
        <v>0</v>
      </c>
      <c r="Y38" s="60">
        <f t="shared" si="4"/>
        <v>931936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16766473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16766473</v>
      </c>
      <c r="D41" s="294">
        <f t="shared" si="6"/>
        <v>0</v>
      </c>
      <c r="E41" s="295">
        <f t="shared" si="6"/>
        <v>17104446</v>
      </c>
      <c r="F41" s="295">
        <f t="shared" si="6"/>
        <v>17104446</v>
      </c>
      <c r="G41" s="295">
        <f t="shared" si="6"/>
        <v>2297201</v>
      </c>
      <c r="H41" s="295">
        <f t="shared" si="6"/>
        <v>931936</v>
      </c>
      <c r="I41" s="295">
        <f t="shared" si="6"/>
        <v>2884027</v>
      </c>
      <c r="J41" s="295">
        <f t="shared" si="6"/>
        <v>6113164</v>
      </c>
      <c r="K41" s="295">
        <f t="shared" si="6"/>
        <v>157585</v>
      </c>
      <c r="L41" s="295">
        <f t="shared" si="6"/>
        <v>0</v>
      </c>
      <c r="M41" s="295">
        <f t="shared" si="6"/>
        <v>0</v>
      </c>
      <c r="N41" s="295">
        <f t="shared" si="6"/>
        <v>157585</v>
      </c>
      <c r="O41" s="295">
        <f t="shared" si="6"/>
        <v>0</v>
      </c>
      <c r="P41" s="295">
        <f t="shared" si="6"/>
        <v>302078</v>
      </c>
      <c r="Q41" s="295">
        <f t="shared" si="6"/>
        <v>3899505</v>
      </c>
      <c r="R41" s="295">
        <f t="shared" si="6"/>
        <v>4201583</v>
      </c>
      <c r="S41" s="295">
        <f t="shared" si="6"/>
        <v>3230081</v>
      </c>
      <c r="T41" s="295">
        <f t="shared" si="6"/>
        <v>923129</v>
      </c>
      <c r="U41" s="295">
        <f t="shared" si="6"/>
        <v>1441538</v>
      </c>
      <c r="V41" s="295">
        <f t="shared" si="6"/>
        <v>5594748</v>
      </c>
      <c r="W41" s="295">
        <f t="shared" si="6"/>
        <v>16067080</v>
      </c>
      <c r="X41" s="295">
        <f t="shared" si="6"/>
        <v>17104446</v>
      </c>
      <c r="Y41" s="295">
        <f t="shared" si="6"/>
        <v>-1037366</v>
      </c>
      <c r="Z41" s="296">
        <f t="shared" si="5"/>
        <v>-6.064890964606513</v>
      </c>
      <c r="AA41" s="297">
        <f>SUM(AA36:AA40)</f>
        <v>17104446</v>
      </c>
    </row>
    <row r="42" spans="1:27" ht="13.5">
      <c r="A42" s="298" t="s">
        <v>210</v>
      </c>
      <c r="B42" s="136"/>
      <c r="C42" s="95">
        <f aca="true" t="shared" si="7" ref="C42:Y48">C12+C27</f>
        <v>190627</v>
      </c>
      <c r="D42" s="129">
        <f t="shared" si="7"/>
        <v>0</v>
      </c>
      <c r="E42" s="54">
        <f t="shared" si="7"/>
        <v>26476554</v>
      </c>
      <c r="F42" s="54">
        <f t="shared" si="7"/>
        <v>26476554</v>
      </c>
      <c r="G42" s="54">
        <f t="shared" si="7"/>
        <v>0</v>
      </c>
      <c r="H42" s="54">
        <f t="shared" si="7"/>
        <v>717728</v>
      </c>
      <c r="I42" s="54">
        <f t="shared" si="7"/>
        <v>1835959</v>
      </c>
      <c r="J42" s="54">
        <f t="shared" si="7"/>
        <v>2553687</v>
      </c>
      <c r="K42" s="54">
        <f t="shared" si="7"/>
        <v>1256180</v>
      </c>
      <c r="L42" s="54">
        <f t="shared" si="7"/>
        <v>38600</v>
      </c>
      <c r="M42" s="54">
        <f t="shared" si="7"/>
        <v>25500</v>
      </c>
      <c r="N42" s="54">
        <f t="shared" si="7"/>
        <v>1320280</v>
      </c>
      <c r="O42" s="54">
        <f t="shared" si="7"/>
        <v>697969</v>
      </c>
      <c r="P42" s="54">
        <f t="shared" si="7"/>
        <v>590676</v>
      </c>
      <c r="Q42" s="54">
        <f t="shared" si="7"/>
        <v>1050660</v>
      </c>
      <c r="R42" s="54">
        <f t="shared" si="7"/>
        <v>2339305</v>
      </c>
      <c r="S42" s="54">
        <f t="shared" si="7"/>
        <v>3636492</v>
      </c>
      <c r="T42" s="54">
        <f t="shared" si="7"/>
        <v>3123138</v>
      </c>
      <c r="U42" s="54">
        <f t="shared" si="7"/>
        <v>3958665</v>
      </c>
      <c r="V42" s="54">
        <f t="shared" si="7"/>
        <v>10718295</v>
      </c>
      <c r="W42" s="54">
        <f t="shared" si="7"/>
        <v>16931567</v>
      </c>
      <c r="X42" s="54">
        <f t="shared" si="7"/>
        <v>26476554</v>
      </c>
      <c r="Y42" s="54">
        <f t="shared" si="7"/>
        <v>-9544987</v>
      </c>
      <c r="Z42" s="184">
        <f t="shared" si="5"/>
        <v>-36.050714907989914</v>
      </c>
      <c r="AA42" s="130">
        <f aca="true" t="shared" si="8" ref="AA42:AA48">AA12+AA27</f>
        <v>26476554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3881385</v>
      </c>
      <c r="D45" s="129">
        <f t="shared" si="7"/>
        <v>0</v>
      </c>
      <c r="E45" s="54">
        <f t="shared" si="7"/>
        <v>2700000</v>
      </c>
      <c r="F45" s="54">
        <f t="shared" si="7"/>
        <v>2700000</v>
      </c>
      <c r="G45" s="54">
        <f t="shared" si="7"/>
        <v>0</v>
      </c>
      <c r="H45" s="54">
        <f t="shared" si="7"/>
        <v>46431</v>
      </c>
      <c r="I45" s="54">
        <f t="shared" si="7"/>
        <v>26019</v>
      </c>
      <c r="J45" s="54">
        <f t="shared" si="7"/>
        <v>72450</v>
      </c>
      <c r="K45" s="54">
        <f t="shared" si="7"/>
        <v>326011</v>
      </c>
      <c r="L45" s="54">
        <f t="shared" si="7"/>
        <v>44300</v>
      </c>
      <c r="M45" s="54">
        <f t="shared" si="7"/>
        <v>42527</v>
      </c>
      <c r="N45" s="54">
        <f t="shared" si="7"/>
        <v>412838</v>
      </c>
      <c r="O45" s="54">
        <f t="shared" si="7"/>
        <v>364695</v>
      </c>
      <c r="P45" s="54">
        <f t="shared" si="7"/>
        <v>226581</v>
      </c>
      <c r="Q45" s="54">
        <f t="shared" si="7"/>
        <v>3111917</v>
      </c>
      <c r="R45" s="54">
        <f t="shared" si="7"/>
        <v>3703193</v>
      </c>
      <c r="S45" s="54">
        <f t="shared" si="7"/>
        <v>904347</v>
      </c>
      <c r="T45" s="54">
        <f t="shared" si="7"/>
        <v>311387</v>
      </c>
      <c r="U45" s="54">
        <f t="shared" si="7"/>
        <v>0</v>
      </c>
      <c r="V45" s="54">
        <f t="shared" si="7"/>
        <v>1215734</v>
      </c>
      <c r="W45" s="54">
        <f t="shared" si="7"/>
        <v>5404215</v>
      </c>
      <c r="X45" s="54">
        <f t="shared" si="7"/>
        <v>2700000</v>
      </c>
      <c r="Y45" s="54">
        <f t="shared" si="7"/>
        <v>2704215</v>
      </c>
      <c r="Z45" s="184">
        <f t="shared" si="5"/>
        <v>100.15611111111112</v>
      </c>
      <c r="AA45" s="130">
        <f t="shared" si="8"/>
        <v>2700000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2000000</v>
      </c>
      <c r="F48" s="54">
        <f t="shared" si="7"/>
        <v>2000000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298781</v>
      </c>
      <c r="M48" s="54">
        <f t="shared" si="7"/>
        <v>0</v>
      </c>
      <c r="N48" s="54">
        <f t="shared" si="7"/>
        <v>298781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298781</v>
      </c>
      <c r="X48" s="54">
        <f t="shared" si="7"/>
        <v>2000000</v>
      </c>
      <c r="Y48" s="54">
        <f t="shared" si="7"/>
        <v>-1701219</v>
      </c>
      <c r="Z48" s="184">
        <f t="shared" si="5"/>
        <v>-85.06095</v>
      </c>
      <c r="AA48" s="130">
        <f t="shared" si="8"/>
        <v>2000000</v>
      </c>
    </row>
    <row r="49" spans="1:27" ht="13.5">
      <c r="A49" s="308" t="s">
        <v>219</v>
      </c>
      <c r="B49" s="149"/>
      <c r="C49" s="239">
        <f aca="true" t="shared" si="9" ref="C49:Y49">SUM(C41:C48)</f>
        <v>20838485</v>
      </c>
      <c r="D49" s="218">
        <f t="shared" si="9"/>
        <v>0</v>
      </c>
      <c r="E49" s="220">
        <f t="shared" si="9"/>
        <v>48281000</v>
      </c>
      <c r="F49" s="220">
        <f t="shared" si="9"/>
        <v>48281000</v>
      </c>
      <c r="G49" s="220">
        <f t="shared" si="9"/>
        <v>2297201</v>
      </c>
      <c r="H49" s="220">
        <f t="shared" si="9"/>
        <v>1696095</v>
      </c>
      <c r="I49" s="220">
        <f t="shared" si="9"/>
        <v>4746005</v>
      </c>
      <c r="J49" s="220">
        <f t="shared" si="9"/>
        <v>8739301</v>
      </c>
      <c r="K49" s="220">
        <f t="shared" si="9"/>
        <v>1739776</v>
      </c>
      <c r="L49" s="220">
        <f t="shared" si="9"/>
        <v>381681</v>
      </c>
      <c r="M49" s="220">
        <f t="shared" si="9"/>
        <v>68027</v>
      </c>
      <c r="N49" s="220">
        <f t="shared" si="9"/>
        <v>2189484</v>
      </c>
      <c r="O49" s="220">
        <f t="shared" si="9"/>
        <v>1062664</v>
      </c>
      <c r="P49" s="220">
        <f t="shared" si="9"/>
        <v>1119335</v>
      </c>
      <c r="Q49" s="220">
        <f t="shared" si="9"/>
        <v>8062082</v>
      </c>
      <c r="R49" s="220">
        <f t="shared" si="9"/>
        <v>10244081</v>
      </c>
      <c r="S49" s="220">
        <f t="shared" si="9"/>
        <v>7770920</v>
      </c>
      <c r="T49" s="220">
        <f t="shared" si="9"/>
        <v>4357654</v>
      </c>
      <c r="U49" s="220">
        <f t="shared" si="9"/>
        <v>5400203</v>
      </c>
      <c r="V49" s="220">
        <f t="shared" si="9"/>
        <v>17528777</v>
      </c>
      <c r="W49" s="220">
        <f t="shared" si="9"/>
        <v>38701643</v>
      </c>
      <c r="X49" s="220">
        <f t="shared" si="9"/>
        <v>48281000</v>
      </c>
      <c r="Y49" s="220">
        <f t="shared" si="9"/>
        <v>-9579357</v>
      </c>
      <c r="Z49" s="221">
        <f t="shared" si="5"/>
        <v>-19.840842153227978</v>
      </c>
      <c r="AA49" s="222">
        <f>SUM(AA41:AA48)</f>
        <v>48281000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16766473</v>
      </c>
      <c r="D5" s="357">
        <f t="shared" si="0"/>
        <v>0</v>
      </c>
      <c r="E5" s="356">
        <f t="shared" si="0"/>
        <v>17104446</v>
      </c>
      <c r="F5" s="358">
        <f t="shared" si="0"/>
        <v>17104446</v>
      </c>
      <c r="G5" s="358">
        <f t="shared" si="0"/>
        <v>2297201</v>
      </c>
      <c r="H5" s="356">
        <f t="shared" si="0"/>
        <v>931936</v>
      </c>
      <c r="I5" s="356">
        <f t="shared" si="0"/>
        <v>2884027</v>
      </c>
      <c r="J5" s="358">
        <f t="shared" si="0"/>
        <v>0</v>
      </c>
      <c r="K5" s="358">
        <f t="shared" si="0"/>
        <v>157585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302078</v>
      </c>
      <c r="Q5" s="356">
        <f t="shared" si="0"/>
        <v>3899505</v>
      </c>
      <c r="R5" s="358">
        <f t="shared" si="0"/>
        <v>0</v>
      </c>
      <c r="S5" s="358">
        <f t="shared" si="0"/>
        <v>3230081</v>
      </c>
      <c r="T5" s="356">
        <f t="shared" si="0"/>
        <v>923129</v>
      </c>
      <c r="U5" s="356">
        <f t="shared" si="0"/>
        <v>1441538</v>
      </c>
      <c r="V5" s="358">
        <f t="shared" si="0"/>
        <v>5594748</v>
      </c>
      <c r="W5" s="358">
        <f t="shared" si="0"/>
        <v>0</v>
      </c>
      <c r="X5" s="356">
        <f t="shared" si="0"/>
        <v>17104446</v>
      </c>
      <c r="Y5" s="358">
        <f t="shared" si="0"/>
        <v>-17104446</v>
      </c>
      <c r="Z5" s="359">
        <f>+IF(X5&lt;&gt;0,+(Y5/X5)*100,0)</f>
        <v>-100</v>
      </c>
      <c r="AA5" s="360">
        <f>+AA6+AA8+AA11+AA13+AA15</f>
        <v>17104446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11900000</v>
      </c>
      <c r="F6" s="59">
        <f t="shared" si="1"/>
        <v>11900000</v>
      </c>
      <c r="G6" s="59">
        <f t="shared" si="1"/>
        <v>2297201</v>
      </c>
      <c r="H6" s="60">
        <f t="shared" si="1"/>
        <v>0</v>
      </c>
      <c r="I6" s="60">
        <f t="shared" si="1"/>
        <v>2884027</v>
      </c>
      <c r="J6" s="59">
        <f t="shared" si="1"/>
        <v>0</v>
      </c>
      <c r="K6" s="59">
        <f t="shared" si="1"/>
        <v>157585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302078</v>
      </c>
      <c r="Q6" s="60">
        <f t="shared" si="1"/>
        <v>3899505</v>
      </c>
      <c r="R6" s="59">
        <f t="shared" si="1"/>
        <v>0</v>
      </c>
      <c r="S6" s="59">
        <f t="shared" si="1"/>
        <v>3230081</v>
      </c>
      <c r="T6" s="60">
        <f t="shared" si="1"/>
        <v>923129</v>
      </c>
      <c r="U6" s="60">
        <f t="shared" si="1"/>
        <v>1441538</v>
      </c>
      <c r="V6" s="59">
        <f t="shared" si="1"/>
        <v>5594748</v>
      </c>
      <c r="W6" s="59">
        <f t="shared" si="1"/>
        <v>0</v>
      </c>
      <c r="X6" s="60">
        <f t="shared" si="1"/>
        <v>11900000</v>
      </c>
      <c r="Y6" s="59">
        <f t="shared" si="1"/>
        <v>-11900000</v>
      </c>
      <c r="Z6" s="61">
        <f>+IF(X6&lt;&gt;0,+(Y6/X6)*100,0)</f>
        <v>-100</v>
      </c>
      <c r="AA6" s="62">
        <f t="shared" si="1"/>
        <v>11900000</v>
      </c>
    </row>
    <row r="7" spans="1:27" ht="13.5">
      <c r="A7" s="291" t="s">
        <v>228</v>
      </c>
      <c r="B7" s="142"/>
      <c r="C7" s="60"/>
      <c r="D7" s="340"/>
      <c r="E7" s="60">
        <v>11900000</v>
      </c>
      <c r="F7" s="59">
        <v>11900000</v>
      </c>
      <c r="G7" s="59">
        <v>2297201</v>
      </c>
      <c r="H7" s="60"/>
      <c r="I7" s="60">
        <v>2884027</v>
      </c>
      <c r="J7" s="59"/>
      <c r="K7" s="59">
        <v>157585</v>
      </c>
      <c r="L7" s="60"/>
      <c r="M7" s="60"/>
      <c r="N7" s="59"/>
      <c r="O7" s="59"/>
      <c r="P7" s="60">
        <v>302078</v>
      </c>
      <c r="Q7" s="60">
        <v>3899505</v>
      </c>
      <c r="R7" s="59"/>
      <c r="S7" s="59">
        <v>3230081</v>
      </c>
      <c r="T7" s="60">
        <v>923129</v>
      </c>
      <c r="U7" s="60">
        <v>1441538</v>
      </c>
      <c r="V7" s="59">
        <v>5594748</v>
      </c>
      <c r="W7" s="59"/>
      <c r="X7" s="60">
        <v>11900000</v>
      </c>
      <c r="Y7" s="59">
        <v>-11900000</v>
      </c>
      <c r="Z7" s="61">
        <v>-100</v>
      </c>
      <c r="AA7" s="62">
        <v>11900000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5204446</v>
      </c>
      <c r="F8" s="59">
        <f t="shared" si="2"/>
        <v>5204446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5204446</v>
      </c>
      <c r="Y8" s="59">
        <f t="shared" si="2"/>
        <v>-5204446</v>
      </c>
      <c r="Z8" s="61">
        <f>+IF(X8&lt;&gt;0,+(Y8/X8)*100,0)</f>
        <v>-100</v>
      </c>
      <c r="AA8" s="62">
        <f>SUM(AA9:AA10)</f>
        <v>5204446</v>
      </c>
    </row>
    <row r="9" spans="1:27" ht="13.5">
      <c r="A9" s="291" t="s">
        <v>229</v>
      </c>
      <c r="B9" s="142"/>
      <c r="C9" s="60"/>
      <c r="D9" s="340"/>
      <c r="E9" s="60">
        <v>5204446</v>
      </c>
      <c r="F9" s="59">
        <v>5204446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5204446</v>
      </c>
      <c r="Y9" s="59">
        <v>-5204446</v>
      </c>
      <c r="Z9" s="61">
        <v>-100</v>
      </c>
      <c r="AA9" s="62">
        <v>5204446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931936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>
        <v>931936</v>
      </c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16766473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16766473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190627</v>
      </c>
      <c r="D22" s="344">
        <f t="shared" si="6"/>
        <v>0</v>
      </c>
      <c r="E22" s="343">
        <f t="shared" si="6"/>
        <v>26476554</v>
      </c>
      <c r="F22" s="345">
        <f t="shared" si="6"/>
        <v>26476554</v>
      </c>
      <c r="G22" s="345">
        <f t="shared" si="6"/>
        <v>0</v>
      </c>
      <c r="H22" s="343">
        <f t="shared" si="6"/>
        <v>717728</v>
      </c>
      <c r="I22" s="343">
        <f t="shared" si="6"/>
        <v>1835959</v>
      </c>
      <c r="J22" s="345">
        <f t="shared" si="6"/>
        <v>0</v>
      </c>
      <c r="K22" s="345">
        <f t="shared" si="6"/>
        <v>1256180</v>
      </c>
      <c r="L22" s="343">
        <f t="shared" si="6"/>
        <v>38600</v>
      </c>
      <c r="M22" s="343">
        <f t="shared" si="6"/>
        <v>25500</v>
      </c>
      <c r="N22" s="345">
        <f t="shared" si="6"/>
        <v>256422</v>
      </c>
      <c r="O22" s="345">
        <f t="shared" si="6"/>
        <v>697969</v>
      </c>
      <c r="P22" s="343">
        <f t="shared" si="6"/>
        <v>590676</v>
      </c>
      <c r="Q22" s="343">
        <f t="shared" si="6"/>
        <v>1050660</v>
      </c>
      <c r="R22" s="345">
        <f t="shared" si="6"/>
        <v>1637201</v>
      </c>
      <c r="S22" s="345">
        <f t="shared" si="6"/>
        <v>3636492</v>
      </c>
      <c r="T22" s="343">
        <f t="shared" si="6"/>
        <v>3123138</v>
      </c>
      <c r="U22" s="343">
        <f t="shared" si="6"/>
        <v>3958665</v>
      </c>
      <c r="V22" s="345">
        <f t="shared" si="6"/>
        <v>9542733</v>
      </c>
      <c r="W22" s="345">
        <f t="shared" si="6"/>
        <v>0</v>
      </c>
      <c r="X22" s="343">
        <f t="shared" si="6"/>
        <v>26476554</v>
      </c>
      <c r="Y22" s="345">
        <f t="shared" si="6"/>
        <v>-26476554</v>
      </c>
      <c r="Z22" s="336">
        <f>+IF(X22&lt;&gt;0,+(Y22/X22)*100,0)</f>
        <v>-100</v>
      </c>
      <c r="AA22" s="350">
        <f>SUM(AA23:AA32)</f>
        <v>26476554</v>
      </c>
    </row>
    <row r="23" spans="1:27" ht="13.5">
      <c r="A23" s="361" t="s">
        <v>236</v>
      </c>
      <c r="B23" s="142"/>
      <c r="C23" s="60"/>
      <c r="D23" s="340"/>
      <c r="E23" s="60">
        <v>400000</v>
      </c>
      <c r="F23" s="59">
        <v>400000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400000</v>
      </c>
      <c r="Y23" s="59">
        <v>-400000</v>
      </c>
      <c r="Z23" s="61">
        <v>-100</v>
      </c>
      <c r="AA23" s="62">
        <v>400000</v>
      </c>
    </row>
    <row r="24" spans="1:27" ht="13.5">
      <c r="A24" s="361" t="s">
        <v>237</v>
      </c>
      <c r="B24" s="142"/>
      <c r="C24" s="60"/>
      <c r="D24" s="340"/>
      <c r="E24" s="60">
        <v>6593656</v>
      </c>
      <c r="F24" s="59">
        <v>6593656</v>
      </c>
      <c r="G24" s="59"/>
      <c r="H24" s="60">
        <v>717728</v>
      </c>
      <c r="I24" s="60"/>
      <c r="J24" s="59"/>
      <c r="K24" s="59"/>
      <c r="L24" s="60"/>
      <c r="M24" s="60"/>
      <c r="N24" s="59"/>
      <c r="O24" s="59"/>
      <c r="P24" s="60">
        <v>254891</v>
      </c>
      <c r="Q24" s="60">
        <v>254891</v>
      </c>
      <c r="R24" s="59"/>
      <c r="S24" s="59"/>
      <c r="T24" s="60">
        <v>470780</v>
      </c>
      <c r="U24" s="60">
        <v>234002</v>
      </c>
      <c r="V24" s="59"/>
      <c r="W24" s="59"/>
      <c r="X24" s="60">
        <v>6593656</v>
      </c>
      <c r="Y24" s="59">
        <v>-6593656</v>
      </c>
      <c r="Z24" s="61">
        <v>-100</v>
      </c>
      <c r="AA24" s="62">
        <v>6593656</v>
      </c>
    </row>
    <row r="25" spans="1:27" ht="13.5">
      <c r="A25" s="361" t="s">
        <v>238</v>
      </c>
      <c r="B25" s="142"/>
      <c r="C25" s="60"/>
      <c r="D25" s="340"/>
      <c r="E25" s="60">
        <v>18391786</v>
      </c>
      <c r="F25" s="59">
        <v>18391786</v>
      </c>
      <c r="G25" s="59"/>
      <c r="H25" s="60"/>
      <c r="I25" s="60">
        <v>1834360</v>
      </c>
      <c r="J25" s="59"/>
      <c r="K25" s="59">
        <v>1063858</v>
      </c>
      <c r="L25" s="60"/>
      <c r="M25" s="60"/>
      <c r="N25" s="59"/>
      <c r="O25" s="59">
        <v>505647</v>
      </c>
      <c r="P25" s="60">
        <v>335785</v>
      </c>
      <c r="Q25" s="60">
        <v>795769</v>
      </c>
      <c r="R25" s="59">
        <v>1637201</v>
      </c>
      <c r="S25" s="59">
        <v>3636492</v>
      </c>
      <c r="T25" s="60">
        <v>2652358</v>
      </c>
      <c r="U25" s="60">
        <v>3253883</v>
      </c>
      <c r="V25" s="59">
        <v>9542733</v>
      </c>
      <c r="W25" s="59"/>
      <c r="X25" s="60">
        <v>18391786</v>
      </c>
      <c r="Y25" s="59">
        <v>-18391786</v>
      </c>
      <c r="Z25" s="61">
        <v>-100</v>
      </c>
      <c r="AA25" s="62">
        <v>18391786</v>
      </c>
    </row>
    <row r="26" spans="1:27" ht="13.5">
      <c r="A26" s="361" t="s">
        <v>239</v>
      </c>
      <c r="B26" s="302"/>
      <c r="C26" s="362"/>
      <c r="D26" s="363"/>
      <c r="E26" s="362">
        <v>1091112</v>
      </c>
      <c r="F26" s="364">
        <v>1091112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1091112</v>
      </c>
      <c r="Y26" s="364">
        <v>-1091112</v>
      </c>
      <c r="Z26" s="365">
        <v>-100</v>
      </c>
      <c r="AA26" s="366">
        <v>1091112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190627</v>
      </c>
      <c r="D32" s="340"/>
      <c r="E32" s="60"/>
      <c r="F32" s="59"/>
      <c r="G32" s="59"/>
      <c r="H32" s="60"/>
      <c r="I32" s="60">
        <v>1599</v>
      </c>
      <c r="J32" s="59"/>
      <c r="K32" s="59">
        <v>192322</v>
      </c>
      <c r="L32" s="60">
        <v>38600</v>
      </c>
      <c r="M32" s="60">
        <v>25500</v>
      </c>
      <c r="N32" s="59">
        <v>256422</v>
      </c>
      <c r="O32" s="59">
        <v>192322</v>
      </c>
      <c r="P32" s="60"/>
      <c r="Q32" s="60"/>
      <c r="R32" s="59"/>
      <c r="S32" s="59"/>
      <c r="T32" s="60"/>
      <c r="U32" s="60">
        <v>470780</v>
      </c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3881385</v>
      </c>
      <c r="D40" s="344">
        <f t="shared" si="9"/>
        <v>0</v>
      </c>
      <c r="E40" s="343">
        <f t="shared" si="9"/>
        <v>2700000</v>
      </c>
      <c r="F40" s="345">
        <f t="shared" si="9"/>
        <v>2700000</v>
      </c>
      <c r="G40" s="345">
        <f t="shared" si="9"/>
        <v>0</v>
      </c>
      <c r="H40" s="343">
        <f t="shared" si="9"/>
        <v>46431</v>
      </c>
      <c r="I40" s="343">
        <f t="shared" si="9"/>
        <v>26019</v>
      </c>
      <c r="J40" s="345">
        <f t="shared" si="9"/>
        <v>0</v>
      </c>
      <c r="K40" s="345">
        <f t="shared" si="9"/>
        <v>326011</v>
      </c>
      <c r="L40" s="343">
        <f t="shared" si="9"/>
        <v>44300</v>
      </c>
      <c r="M40" s="343">
        <f t="shared" si="9"/>
        <v>42527</v>
      </c>
      <c r="N40" s="345">
        <f t="shared" si="9"/>
        <v>132402</v>
      </c>
      <c r="O40" s="345">
        <f t="shared" si="9"/>
        <v>364695</v>
      </c>
      <c r="P40" s="343">
        <f t="shared" si="9"/>
        <v>226581</v>
      </c>
      <c r="Q40" s="343">
        <f t="shared" si="9"/>
        <v>3111917</v>
      </c>
      <c r="R40" s="345">
        <f t="shared" si="9"/>
        <v>704634</v>
      </c>
      <c r="S40" s="345">
        <f t="shared" si="9"/>
        <v>904347</v>
      </c>
      <c r="T40" s="343">
        <f t="shared" si="9"/>
        <v>311387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2700000</v>
      </c>
      <c r="Y40" s="345">
        <f t="shared" si="9"/>
        <v>-2700000</v>
      </c>
      <c r="Z40" s="336">
        <f>+IF(X40&lt;&gt;0,+(Y40/X40)*100,0)</f>
        <v>-100</v>
      </c>
      <c r="AA40" s="350">
        <f>SUM(AA41:AA49)</f>
        <v>2700000</v>
      </c>
    </row>
    <row r="41" spans="1:27" ht="13.5">
      <c r="A41" s="361" t="s">
        <v>247</v>
      </c>
      <c r="B41" s="142"/>
      <c r="C41" s="362">
        <v>1845954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2899818</v>
      </c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2500000</v>
      </c>
      <c r="F43" s="370">
        <v>2500000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2500000</v>
      </c>
      <c r="Y43" s="370">
        <v>-2500000</v>
      </c>
      <c r="Z43" s="371">
        <v>-100</v>
      </c>
      <c r="AA43" s="303">
        <v>2500000</v>
      </c>
    </row>
    <row r="44" spans="1:27" ht="13.5">
      <c r="A44" s="361" t="s">
        <v>250</v>
      </c>
      <c r="B44" s="136"/>
      <c r="C44" s="60">
        <v>7473</v>
      </c>
      <c r="D44" s="368"/>
      <c r="E44" s="54"/>
      <c r="F44" s="53"/>
      <c r="G44" s="53"/>
      <c r="H44" s="54">
        <v>37431</v>
      </c>
      <c r="I44" s="54">
        <v>9250</v>
      </c>
      <c r="J44" s="53"/>
      <c r="K44" s="53">
        <v>45575</v>
      </c>
      <c r="L44" s="54">
        <v>44300</v>
      </c>
      <c r="M44" s="54">
        <v>42527</v>
      </c>
      <c r="N44" s="53">
        <v>132402</v>
      </c>
      <c r="O44" s="53">
        <v>84259</v>
      </c>
      <c r="P44" s="54">
        <v>14482</v>
      </c>
      <c r="Q44" s="54"/>
      <c r="R44" s="53"/>
      <c r="S44" s="53">
        <v>904347</v>
      </c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>
        <v>200000</v>
      </c>
      <c r="F45" s="53">
        <v>200000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200000</v>
      </c>
      <c r="Y45" s="53">
        <v>-200000</v>
      </c>
      <c r="Z45" s="94">
        <v>-100</v>
      </c>
      <c r="AA45" s="95">
        <v>200000</v>
      </c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568211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1459747</v>
      </c>
      <c r="D49" s="368"/>
      <c r="E49" s="54"/>
      <c r="F49" s="53"/>
      <c r="G49" s="53"/>
      <c r="H49" s="54">
        <v>9000</v>
      </c>
      <c r="I49" s="54">
        <v>16769</v>
      </c>
      <c r="J49" s="53"/>
      <c r="K49" s="53">
        <v>280436</v>
      </c>
      <c r="L49" s="54"/>
      <c r="M49" s="54"/>
      <c r="N49" s="53"/>
      <c r="O49" s="53">
        <v>280436</v>
      </c>
      <c r="P49" s="54">
        <v>212099</v>
      </c>
      <c r="Q49" s="54">
        <v>212099</v>
      </c>
      <c r="R49" s="53">
        <v>704634</v>
      </c>
      <c r="S49" s="53"/>
      <c r="T49" s="54">
        <v>311387</v>
      </c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2000000</v>
      </c>
      <c r="F57" s="345">
        <f t="shared" si="13"/>
        <v>2000000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298781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2000000</v>
      </c>
      <c r="Y57" s="345">
        <f t="shared" si="13"/>
        <v>-2000000</v>
      </c>
      <c r="Z57" s="336">
        <f>+IF(X57&lt;&gt;0,+(Y57/X57)*100,0)</f>
        <v>-100</v>
      </c>
      <c r="AA57" s="350">
        <f t="shared" si="13"/>
        <v>2000000</v>
      </c>
    </row>
    <row r="58" spans="1:27" ht="13.5">
      <c r="A58" s="361" t="s">
        <v>216</v>
      </c>
      <c r="B58" s="136"/>
      <c r="C58" s="60"/>
      <c r="D58" s="340"/>
      <c r="E58" s="60">
        <v>2000000</v>
      </c>
      <c r="F58" s="59">
        <v>2000000</v>
      </c>
      <c r="G58" s="59"/>
      <c r="H58" s="60"/>
      <c r="I58" s="60"/>
      <c r="J58" s="59"/>
      <c r="K58" s="59"/>
      <c r="L58" s="60">
        <v>298781</v>
      </c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2000000</v>
      </c>
      <c r="Y58" s="59">
        <v>-2000000</v>
      </c>
      <c r="Z58" s="61">
        <v>-100</v>
      </c>
      <c r="AA58" s="62">
        <v>2000000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20838485</v>
      </c>
      <c r="D60" s="346">
        <f t="shared" si="14"/>
        <v>0</v>
      </c>
      <c r="E60" s="219">
        <f t="shared" si="14"/>
        <v>48281000</v>
      </c>
      <c r="F60" s="264">
        <f t="shared" si="14"/>
        <v>48281000</v>
      </c>
      <c r="G60" s="264">
        <f t="shared" si="14"/>
        <v>2297201</v>
      </c>
      <c r="H60" s="219">
        <f t="shared" si="14"/>
        <v>1696095</v>
      </c>
      <c r="I60" s="219">
        <f t="shared" si="14"/>
        <v>4746005</v>
      </c>
      <c r="J60" s="264">
        <f t="shared" si="14"/>
        <v>0</v>
      </c>
      <c r="K60" s="264">
        <f t="shared" si="14"/>
        <v>1739776</v>
      </c>
      <c r="L60" s="219">
        <f t="shared" si="14"/>
        <v>381681</v>
      </c>
      <c r="M60" s="219">
        <f t="shared" si="14"/>
        <v>68027</v>
      </c>
      <c r="N60" s="264">
        <f t="shared" si="14"/>
        <v>388824</v>
      </c>
      <c r="O60" s="264">
        <f t="shared" si="14"/>
        <v>1062664</v>
      </c>
      <c r="P60" s="219">
        <f t="shared" si="14"/>
        <v>1119335</v>
      </c>
      <c r="Q60" s="219">
        <f t="shared" si="14"/>
        <v>8062082</v>
      </c>
      <c r="R60" s="264">
        <f t="shared" si="14"/>
        <v>2341835</v>
      </c>
      <c r="S60" s="264">
        <f t="shared" si="14"/>
        <v>7770920</v>
      </c>
      <c r="T60" s="219">
        <f t="shared" si="14"/>
        <v>4357654</v>
      </c>
      <c r="U60" s="219">
        <f t="shared" si="14"/>
        <v>5400203</v>
      </c>
      <c r="V60" s="264">
        <f t="shared" si="14"/>
        <v>15137481</v>
      </c>
      <c r="W60" s="264">
        <f t="shared" si="14"/>
        <v>0</v>
      </c>
      <c r="X60" s="219">
        <f t="shared" si="14"/>
        <v>48281000</v>
      </c>
      <c r="Y60" s="264">
        <f t="shared" si="14"/>
        <v>-48281000</v>
      </c>
      <c r="Z60" s="337">
        <f>+IF(X60&lt;&gt;0,+(Y60/X60)*100,0)</f>
        <v>-100</v>
      </c>
      <c r="AA60" s="232">
        <f>+AA57+AA54+AA51+AA40+AA37+AA34+AA22+AA5</f>
        <v>48281000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2013-08-02T12:51:39Z</dcterms:created>
  <dcterms:modified xsi:type="dcterms:W3CDTF">2013-08-02T12:51:43Z</dcterms:modified>
  <cp:category/>
  <cp:version/>
  <cp:contentType/>
  <cp:contentStatus/>
</cp:coreProperties>
</file>