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<sst xmlns="http://schemas.openxmlformats.org/spreadsheetml/2006/main" count="855" uniqueCount="302">
  <si>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Matzikama(WC011)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</si>
  <si>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</si>
  <si>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</si>
  <si>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</si>
  <si>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</si>
  <si>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</si>
  <si>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</si>
  <si>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</si>
  <si>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</si>
  <si>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</si>
  <si>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</si>
  <si>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</si>
  <si>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</si>
  <si>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</si>
  <si>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</si>
  <si>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</si>
  <si>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</si>
  <si>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</si>
  <si>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</si>
  <si>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</si>
  <si>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</si>
  <si>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</si>
  <si>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</si>
  <si>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</si>
  <si>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</si>
  <si>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</si>
  <si>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</si>
  <si>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</si>
  <si>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</si>
  <si>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</si>
  <si>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</si>
  <si>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</si>
  <si>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</si>
  <si>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</si>
  <si>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</si>
  <si>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</si>
  <si>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</si>
  <si>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</si>
  <si>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</si>
  <si>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</si>
  <si>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</si>
  <si>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</si>
  <si>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</si>
  <si>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</si>
  <si>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</si>
  <si>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</si>
  <si>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</si>
  <si>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</si>
  <si>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</si>
  <si>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</si>
  <si>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</si>
  <si>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</si>
  <si>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</si>
  <si>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</si>
  <si>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</si>
  <si>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</si>
  <si>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</si>
  <si>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</si>
  <si>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</si>
  <si>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</si>
  <si>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</si>
  <si>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</si>
  <si>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</si>
  <si>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</si>
  <si>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</si>
  <si>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</si>
  <si>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</si>
  <si>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</si>
  <si>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</si>
  <si>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</si>
  <si>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</si>
  <si>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</si>
  <si>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</si>
  <si>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</si>
  <si>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</si>
  <si>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</si>
  <si>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</si>
  <si>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</si>
  <si>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</si>
  <si>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</si>
  <si>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</si>
  <si>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</si>
  <si>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</si>
  <si>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</si>
  <si>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</si>
  <si>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</si>
  <si>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</si>
  <si>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</si>
  <si>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</si>
  <si>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</si>
  <si>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</si>
  <si>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</si>
  <si>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</si>
  <si>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</si>
  <si>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</si>
  <si>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</si>
  <si>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</si>
  <si>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</si>
  <si>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</si>
  <si>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</si>
  <si>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Matzikama(WC011)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</si>
  <si>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</si>
  <si>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</si>
  <si>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</si>
  <si>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</si>
  <si>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</si>
  <si>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</si>
  <si>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</si>
  <si>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</si>
  <si>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</si>
  <si>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</si>
  <si>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</si>
  <si>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</si>
  <si>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</si>
  <si>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</si>
  <si>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</si>
  <si>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</si>
  <si>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</si>
  <si>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</si>
  <si>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</si>
  <si>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</si>
  <si>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</si>
  <si>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</si>
  <si>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</si>
  <si>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</si>
  <si>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</si>
  <si>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</si>
  <si>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</si>
  <si>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</si>
  <si>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Matzikama(WC011)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</si>
  <si>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</si>
  <si>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</si>
  <si>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</si>
  <si>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</si>
  <si>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</si>
  <si>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</si>
  <si>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</si>
  <si>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</si>
  <si>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</si>
  <si>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</si>
  <si>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Matzikama(WC011)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</si>
  <si>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</si>
  <si>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</si>
  <si>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</si>
  <si>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</si>
  <si>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</si>
  <si>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</si>
  <si>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</si>
  <si>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</si>
  <si>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</si>
  <si>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</si>
  <si>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</si>
  <si>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</si>
  <si>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</si>
  <si>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</si>
  <si>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</si>
  <si>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</si>
  <si>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</si>
  <si>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</si>
  <si>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</si>
  <si>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</si>
  <si>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</si>
  <si>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</si>
  <si>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</si>
  <si>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</si>
  <si>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</si>
  <si>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</si>
  <si>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</si>
  <si>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</si>
  <si>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</si>
  <si>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</si>
  <si>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</si>
  <si>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</si>
  <si>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</si>
  <si>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</si>
  <si>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</si>
  <si>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</si>
  <si>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</si>
  <si>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</si>
  <si>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</si>
  <si>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</si>
  <si>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</si>
  <si>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</si>
  <si>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</si>
  <si>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</si>
  <si>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</si>
  <si>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</si>
  <si>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</si>
  <si>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</si>
  <si>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</si>
  <si>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</si>
  <si>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</si>
  <si>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</si>
  <si>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</si>
  <si>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</si>
  <si>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</si>
  <si>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</si>
  <si>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</si>
  <si>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</si>
  <si>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</si>
  <si>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</si>
  <si>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</si>
  <si>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</si>
  <si>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</si>
  <si>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</si>
  <si>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</si>
  <si>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</si>
  <si>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</si>
  <si>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</si>
  <si>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</si>
  <si>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</si>
  <si>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</si>
  <si>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</si>
  <si>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</si>
  <si>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</si>
  <si>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</si>
  <si>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</si>
  <si>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</si>
  <si>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</si>
  <si>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</si>
  <si>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</si>
  <si>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</si>
  <si>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</si>
  <si>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</si>
  <si>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</si>
  <si>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</si>
  <si>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Matzikama(WC011)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</si>
  <si>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</si>
  <si>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</si>
  <si>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</si>
  <si>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</si>
  <si>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</si>
  <si>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</si>
  <si>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</si>
  <si>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</si>
  <si>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</si>
  <si>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</si>
  <si>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</si>
  <si>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</si>
  <si>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</si>
  <si>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</si>
  <si>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</si>
  <si>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</si>
  <si>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</si>
  <si>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</si>
  <si>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</si>
  <si>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</si>
  <si>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</si>
  <si>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</si>
  <si>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</si>
  <si>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</si>
  <si>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</si>
  <si>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</si>
  <si>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</si>
  <si>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</si>
  <si>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</si>
  <si>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</si>
  <si>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</si>
  <si>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</si>
  <si>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</si>
  <si>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</si>
  <si>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</si>
  <si>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Matzikama(WC011)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</si>
  <si>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</si>
  <si>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</si>
  <si>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Matzikama(WC011)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</si>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</sst>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24546082</v>
      </c>
      <c r="C5" s="19"/>
      <c r="D5" s="59">
        <v>24960000</v>
      </c>
      <c r="E5" s="60">
        <v>25710000</v>
      </c>
      <c r="F5" s="60">
        <v>6451372</v>
      </c>
      <c r="G5" s="60">
        <v>1898592</v>
      </c>
      <c r="H5" s="60">
        <v>1805602</v>
      </c>
      <c r="I5" s="60">
        <v>10155566</v>
      </c>
      <c r="J5" s="60">
        <v>1628647</v>
      </c>
      <c r="K5" s="60">
        <v>1749227</v>
      </c>
      <c r="L5" s="60">
        <v>1900985</v>
      </c>
      <c r="M5" s="60">
        <v>5278859</v>
      </c>
      <c r="N5" s="60">
        <v>1887043</v>
      </c>
      <c r="O5" s="60">
        <v>1963285</v>
      </c>
      <c r="P5" s="60">
        <v>4264457</v>
      </c>
      <c r="Q5" s="60">
        <v>8114785</v>
      </c>
      <c r="R5" s="60">
        <v>1852903</v>
      </c>
      <c r="S5" s="60">
        <v>1815437</v>
      </c>
      <c r="T5" s="60">
        <v>1791400</v>
      </c>
      <c r="U5" s="60">
        <v>5459740</v>
      </c>
      <c r="V5" s="60">
        <v>29008950</v>
      </c>
      <c r="W5" s="60">
        <v>25710000</v>
      </c>
      <c r="X5" s="60">
        <v>3298950</v>
      </c>
      <c r="Y5" s="61">
        <v>12.83</v>
      </c>
      <c r="Z5" s="62">
        <v>25710000</v>
      </c>
    </row>
    <row r="6" spans="1:26" ht="13.5">
      <c r="A6" s="58" t="s">
        <v>32</v>
      </c>
      <c r="B6" s="19">
        <v>92059596</v>
      </c>
      <c r="C6" s="19"/>
      <c r="D6" s="59">
        <v>99018000</v>
      </c>
      <c r="E6" s="60">
        <v>89504000</v>
      </c>
      <c r="F6" s="60">
        <v>13941394</v>
      </c>
      <c r="G6" s="60">
        <v>2142840</v>
      </c>
      <c r="H6" s="60">
        <v>7708883</v>
      </c>
      <c r="I6" s="60">
        <v>23793117</v>
      </c>
      <c r="J6" s="60">
        <v>8129894</v>
      </c>
      <c r="K6" s="60">
        <v>8517823</v>
      </c>
      <c r="L6" s="60">
        <v>7578511</v>
      </c>
      <c r="M6" s="60">
        <v>24226228</v>
      </c>
      <c r="N6" s="60">
        <v>8512127</v>
      </c>
      <c r="O6" s="60">
        <v>7898631</v>
      </c>
      <c r="P6" s="60">
        <v>7074056</v>
      </c>
      <c r="Q6" s="60">
        <v>23484814</v>
      </c>
      <c r="R6" s="60">
        <v>7412633</v>
      </c>
      <c r="S6" s="60">
        <v>7869482</v>
      </c>
      <c r="T6" s="60">
        <v>6810783</v>
      </c>
      <c r="U6" s="60">
        <v>22092898</v>
      </c>
      <c r="V6" s="60">
        <v>93597057</v>
      </c>
      <c r="W6" s="60">
        <v>89504000</v>
      </c>
      <c r="X6" s="60">
        <v>4093057</v>
      </c>
      <c r="Y6" s="61">
        <v>4.57</v>
      </c>
      <c r="Z6" s="62">
        <v>89504000</v>
      </c>
    </row>
    <row r="7" spans="1:26" ht="13.5">
      <c r="A7" s="58" t="s">
        <v>33</v>
      </c>
      <c r="B7" s="19">
        <v>384019</v>
      </c>
      <c r="C7" s="19"/>
      <c r="D7" s="59">
        <v>600000</v>
      </c>
      <c r="E7" s="60">
        <v>600000</v>
      </c>
      <c r="F7" s="60">
        <v>38380</v>
      </c>
      <c r="G7" s="60">
        <v>34647</v>
      </c>
      <c r="H7" s="60">
        <v>6970</v>
      </c>
      <c r="I7" s="60">
        <v>79997</v>
      </c>
      <c r="J7" s="60">
        <v>6812</v>
      </c>
      <c r="K7" s="60">
        <v>-23014</v>
      </c>
      <c r="L7" s="60">
        <v>20513</v>
      </c>
      <c r="M7" s="60">
        <v>4311</v>
      </c>
      <c r="N7" s="60">
        <v>-7797</v>
      </c>
      <c r="O7" s="60">
        <v>-37929</v>
      </c>
      <c r="P7" s="60">
        <v>86234</v>
      </c>
      <c r="Q7" s="60">
        <v>40508</v>
      </c>
      <c r="R7" s="60">
        <v>47771</v>
      </c>
      <c r="S7" s="60">
        <v>25696</v>
      </c>
      <c r="T7" s="60">
        <v>13455</v>
      </c>
      <c r="U7" s="60">
        <v>86922</v>
      </c>
      <c r="V7" s="60">
        <v>211738</v>
      </c>
      <c r="W7" s="60">
        <v>600000</v>
      </c>
      <c r="X7" s="60">
        <v>-388262</v>
      </c>
      <c r="Y7" s="61">
        <v>-64.71</v>
      </c>
      <c r="Z7" s="62">
        <v>600000</v>
      </c>
    </row>
    <row r="8" spans="1:26" ht="13.5">
      <c r="A8" s="58" t="s">
        <v>34</v>
      </c>
      <c r="B8" s="19">
        <v>40447991</v>
      </c>
      <c r="C8" s="19"/>
      <c r="D8" s="59">
        <v>47584800</v>
      </c>
      <c r="E8" s="60">
        <v>42579294</v>
      </c>
      <c r="F8" s="60">
        <v>15162000</v>
      </c>
      <c r="G8" s="60">
        <v>0</v>
      </c>
      <c r="H8" s="60">
        <v>0</v>
      </c>
      <c r="I8" s="60">
        <v>15162000</v>
      </c>
      <c r="J8" s="60">
        <v>0</v>
      </c>
      <c r="K8" s="60">
        <v>0</v>
      </c>
      <c r="L8" s="60">
        <v>9578000</v>
      </c>
      <c r="M8" s="60">
        <v>9578000</v>
      </c>
      <c r="N8" s="60">
        <v>0</v>
      </c>
      <c r="O8" s="60">
        <v>0</v>
      </c>
      <c r="P8" s="60">
        <v>9097000</v>
      </c>
      <c r="Q8" s="60">
        <v>9097000</v>
      </c>
      <c r="R8" s="60">
        <v>0</v>
      </c>
      <c r="S8" s="60">
        <v>0</v>
      </c>
      <c r="T8" s="60">
        <v>0</v>
      </c>
      <c r="U8" s="60">
        <v>0</v>
      </c>
      <c r="V8" s="60">
        <v>33837000</v>
      </c>
      <c r="W8" s="60">
        <v>42579294</v>
      </c>
      <c r="X8" s="60">
        <v>-8742294</v>
      </c>
      <c r="Y8" s="61">
        <v>-20.53</v>
      </c>
      <c r="Z8" s="62">
        <v>42579294</v>
      </c>
    </row>
    <row r="9" spans="1:26" ht="13.5">
      <c r="A9" s="58" t="s">
        <v>35</v>
      </c>
      <c r="B9" s="19">
        <v>42618289</v>
      </c>
      <c r="C9" s="19"/>
      <c r="D9" s="59">
        <v>12734000</v>
      </c>
      <c r="E9" s="60">
        <v>12258500</v>
      </c>
      <c r="F9" s="60">
        <v>1429760</v>
      </c>
      <c r="G9" s="60">
        <v>849671</v>
      </c>
      <c r="H9" s="60">
        <v>845732</v>
      </c>
      <c r="I9" s="60">
        <v>3125163</v>
      </c>
      <c r="J9" s="60">
        <v>1091941</v>
      </c>
      <c r="K9" s="60">
        <v>943153</v>
      </c>
      <c r="L9" s="60">
        <v>1259325</v>
      </c>
      <c r="M9" s="60">
        <v>3294419</v>
      </c>
      <c r="N9" s="60">
        <v>926744</v>
      </c>
      <c r="O9" s="60">
        <v>664984</v>
      </c>
      <c r="P9" s="60">
        <v>1005414</v>
      </c>
      <c r="Q9" s="60">
        <v>2597142</v>
      </c>
      <c r="R9" s="60">
        <v>950014</v>
      </c>
      <c r="S9" s="60">
        <v>1262295</v>
      </c>
      <c r="T9" s="60">
        <v>342561</v>
      </c>
      <c r="U9" s="60">
        <v>2554870</v>
      </c>
      <c r="V9" s="60">
        <v>11571594</v>
      </c>
      <c r="W9" s="60">
        <v>12258500</v>
      </c>
      <c r="X9" s="60">
        <v>-686906</v>
      </c>
      <c r="Y9" s="61">
        <v>-5.6</v>
      </c>
      <c r="Z9" s="62">
        <v>12258500</v>
      </c>
    </row>
    <row r="10" spans="1:26" ht="25.5">
      <c r="A10" s="63" t="s">
        <v>277</v>
      </c>
      <c r="B10" s="64">
        <f>SUM(B5:B9)</f>
        <v>200055977</v>
      </c>
      <c r="C10" s="64">
        <f>SUM(C5:C9)</f>
        <v>0</v>
      </c>
      <c r="D10" s="65">
        <f aca="true" t="shared" si="0" ref="D10:Z10">SUM(D5:D9)</f>
        <v>184896800</v>
      </c>
      <c r="E10" s="66">
        <f t="shared" si="0"/>
        <v>170651794</v>
      </c>
      <c r="F10" s="66">
        <f t="shared" si="0"/>
        <v>37022906</v>
      </c>
      <c r="G10" s="66">
        <f t="shared" si="0"/>
        <v>4925750</v>
      </c>
      <c r="H10" s="66">
        <f t="shared" si="0"/>
        <v>10367187</v>
      </c>
      <c r="I10" s="66">
        <f t="shared" si="0"/>
        <v>52315843</v>
      </c>
      <c r="J10" s="66">
        <f t="shared" si="0"/>
        <v>10857294</v>
      </c>
      <c r="K10" s="66">
        <f t="shared" si="0"/>
        <v>11187189</v>
      </c>
      <c r="L10" s="66">
        <f t="shared" si="0"/>
        <v>20337334</v>
      </c>
      <c r="M10" s="66">
        <f t="shared" si="0"/>
        <v>42381817</v>
      </c>
      <c r="N10" s="66">
        <f t="shared" si="0"/>
        <v>11318117</v>
      </c>
      <c r="O10" s="66">
        <f t="shared" si="0"/>
        <v>10488971</v>
      </c>
      <c r="P10" s="66">
        <f t="shared" si="0"/>
        <v>21527161</v>
      </c>
      <c r="Q10" s="66">
        <f t="shared" si="0"/>
        <v>43334249</v>
      </c>
      <c r="R10" s="66">
        <f t="shared" si="0"/>
        <v>10263321</v>
      </c>
      <c r="S10" s="66">
        <f t="shared" si="0"/>
        <v>10972910</v>
      </c>
      <c r="T10" s="66">
        <f t="shared" si="0"/>
        <v>8958199</v>
      </c>
      <c r="U10" s="66">
        <f t="shared" si="0"/>
        <v>30194430</v>
      </c>
      <c r="V10" s="66">
        <f t="shared" si="0"/>
        <v>168226339</v>
      </c>
      <c r="W10" s="66">
        <f t="shared" si="0"/>
        <v>170651794</v>
      </c>
      <c r="X10" s="66">
        <f t="shared" si="0"/>
        <v>-2425455</v>
      </c>
      <c r="Y10" s="67">
        <f>+IF(W10&lt;&gt;0,(X10/W10)*100,0)</f>
        <v>-1.4212888966171666</v>
      </c>
      <c r="Z10" s="68">
        <f t="shared" si="0"/>
        <v>170651794</v>
      </c>
    </row>
    <row r="11" spans="1:26" ht="13.5">
      <c r="A11" s="58" t="s">
        <v>37</v>
      </c>
      <c r="B11" s="19">
        <v>65432319</v>
      </c>
      <c r="C11" s="19"/>
      <c r="D11" s="59">
        <v>70013760</v>
      </c>
      <c r="E11" s="60">
        <v>70494346</v>
      </c>
      <c r="F11" s="60">
        <v>4539058</v>
      </c>
      <c r="G11" s="60">
        <v>5678362</v>
      </c>
      <c r="H11" s="60">
        <v>5196974</v>
      </c>
      <c r="I11" s="60">
        <v>15414394</v>
      </c>
      <c r="J11" s="60">
        <v>5471758</v>
      </c>
      <c r="K11" s="60">
        <v>8376890</v>
      </c>
      <c r="L11" s="60">
        <v>5485466</v>
      </c>
      <c r="M11" s="60">
        <v>19334114</v>
      </c>
      <c r="N11" s="60">
        <v>5564691</v>
      </c>
      <c r="O11" s="60">
        <v>5428185</v>
      </c>
      <c r="P11" s="60">
        <v>5159451</v>
      </c>
      <c r="Q11" s="60">
        <v>16152327</v>
      </c>
      <c r="R11" s="60">
        <v>5748638</v>
      </c>
      <c r="S11" s="60">
        <v>5209746</v>
      </c>
      <c r="T11" s="60">
        <v>5086335</v>
      </c>
      <c r="U11" s="60">
        <v>16044719</v>
      </c>
      <c r="V11" s="60">
        <v>66945554</v>
      </c>
      <c r="W11" s="60">
        <v>70494346</v>
      </c>
      <c r="X11" s="60">
        <v>-3548792</v>
      </c>
      <c r="Y11" s="61">
        <v>-5.03</v>
      </c>
      <c r="Z11" s="62">
        <v>70494346</v>
      </c>
    </row>
    <row r="12" spans="1:26" ht="13.5">
      <c r="A12" s="58" t="s">
        <v>38</v>
      </c>
      <c r="B12" s="19">
        <v>4432920</v>
      </c>
      <c r="C12" s="19"/>
      <c r="D12" s="59">
        <v>5124000</v>
      </c>
      <c r="E12" s="60">
        <v>5124000</v>
      </c>
      <c r="F12" s="60">
        <v>378700</v>
      </c>
      <c r="G12" s="60">
        <v>378700</v>
      </c>
      <c r="H12" s="60">
        <v>310014</v>
      </c>
      <c r="I12" s="60">
        <v>1067414</v>
      </c>
      <c r="J12" s="60">
        <v>331119</v>
      </c>
      <c r="K12" s="60">
        <v>331989</v>
      </c>
      <c r="L12" s="60">
        <v>369429</v>
      </c>
      <c r="M12" s="60">
        <v>1032537</v>
      </c>
      <c r="N12" s="60">
        <v>361621</v>
      </c>
      <c r="O12" s="60">
        <v>377086</v>
      </c>
      <c r="P12" s="60">
        <v>377087</v>
      </c>
      <c r="Q12" s="60">
        <v>1115794</v>
      </c>
      <c r="R12" s="60">
        <v>375646</v>
      </c>
      <c r="S12" s="60">
        <v>363858</v>
      </c>
      <c r="T12" s="60">
        <v>367981</v>
      </c>
      <c r="U12" s="60">
        <v>1107485</v>
      </c>
      <c r="V12" s="60">
        <v>4323230</v>
      </c>
      <c r="W12" s="60">
        <v>5124000</v>
      </c>
      <c r="X12" s="60">
        <v>-800770</v>
      </c>
      <c r="Y12" s="61">
        <v>-15.63</v>
      </c>
      <c r="Z12" s="62">
        <v>5124000</v>
      </c>
    </row>
    <row r="13" spans="1:26" ht="13.5">
      <c r="A13" s="58" t="s">
        <v>278</v>
      </c>
      <c r="B13" s="19">
        <v>15017525</v>
      </c>
      <c r="C13" s="19"/>
      <c r="D13" s="59">
        <v>10970000</v>
      </c>
      <c r="E13" s="60">
        <v>15084700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15084700</v>
      </c>
      <c r="U13" s="60">
        <v>15084700</v>
      </c>
      <c r="V13" s="60">
        <v>15084700</v>
      </c>
      <c r="W13" s="60">
        <v>15084700</v>
      </c>
      <c r="X13" s="60">
        <v>0</v>
      </c>
      <c r="Y13" s="61">
        <v>0</v>
      </c>
      <c r="Z13" s="62">
        <v>15084700</v>
      </c>
    </row>
    <row r="14" spans="1:26" ht="13.5">
      <c r="A14" s="58" t="s">
        <v>40</v>
      </c>
      <c r="B14" s="19">
        <v>6388589</v>
      </c>
      <c r="C14" s="19"/>
      <c r="D14" s="59">
        <v>4668400</v>
      </c>
      <c r="E14" s="60">
        <v>6493209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2345666</v>
      </c>
      <c r="M14" s="60">
        <v>2345666</v>
      </c>
      <c r="N14" s="60">
        <v>0</v>
      </c>
      <c r="O14" s="60">
        <v>0</v>
      </c>
      <c r="P14" s="60">
        <v>50000</v>
      </c>
      <c r="Q14" s="60">
        <v>50000</v>
      </c>
      <c r="R14" s="60">
        <v>0</v>
      </c>
      <c r="S14" s="60">
        <v>0</v>
      </c>
      <c r="T14" s="60">
        <v>2220464</v>
      </c>
      <c r="U14" s="60">
        <v>2220464</v>
      </c>
      <c r="V14" s="60">
        <v>4616130</v>
      </c>
      <c r="W14" s="60">
        <v>6493209</v>
      </c>
      <c r="X14" s="60">
        <v>-1877079</v>
      </c>
      <c r="Y14" s="61">
        <v>-28.91</v>
      </c>
      <c r="Z14" s="62">
        <v>6493209</v>
      </c>
    </row>
    <row r="15" spans="1:26" ht="13.5">
      <c r="A15" s="58" t="s">
        <v>41</v>
      </c>
      <c r="B15" s="19">
        <v>52191270</v>
      </c>
      <c r="C15" s="19"/>
      <c r="D15" s="59">
        <v>56000000</v>
      </c>
      <c r="E15" s="60">
        <v>66000000</v>
      </c>
      <c r="F15" s="60">
        <v>6067679</v>
      </c>
      <c r="G15" s="60">
        <v>5083795</v>
      </c>
      <c r="H15" s="60">
        <v>6130559</v>
      </c>
      <c r="I15" s="60">
        <v>17282033</v>
      </c>
      <c r="J15" s="60">
        <v>5784173</v>
      </c>
      <c r="K15" s="60">
        <v>4064234</v>
      </c>
      <c r="L15" s="60">
        <v>4550716</v>
      </c>
      <c r="M15" s="60">
        <v>14399123</v>
      </c>
      <c r="N15" s="60">
        <v>4852562</v>
      </c>
      <c r="O15" s="60">
        <v>4158739</v>
      </c>
      <c r="P15" s="60">
        <v>4725459</v>
      </c>
      <c r="Q15" s="60">
        <v>13736760</v>
      </c>
      <c r="R15" s="60">
        <v>4687288</v>
      </c>
      <c r="S15" s="60">
        <v>4205583</v>
      </c>
      <c r="T15" s="60">
        <v>5575358</v>
      </c>
      <c r="U15" s="60">
        <v>14468229</v>
      </c>
      <c r="V15" s="60">
        <v>59886145</v>
      </c>
      <c r="W15" s="60">
        <v>66000000</v>
      </c>
      <c r="X15" s="60">
        <v>-6113855</v>
      </c>
      <c r="Y15" s="61">
        <v>-9.26</v>
      </c>
      <c r="Z15" s="62">
        <v>66000000</v>
      </c>
    </row>
    <row r="16" spans="1:26" ht="13.5">
      <c r="A16" s="69" t="s">
        <v>42</v>
      </c>
      <c r="B16" s="19">
        <v>295007</v>
      </c>
      <c r="C16" s="19"/>
      <c r="D16" s="59">
        <v>600000</v>
      </c>
      <c r="E16" s="60">
        <v>55000</v>
      </c>
      <c r="F16" s="60">
        <v>0</v>
      </c>
      <c r="G16" s="60">
        <v>9341</v>
      </c>
      <c r="H16" s="60">
        <v>19700</v>
      </c>
      <c r="I16" s="60">
        <v>29041</v>
      </c>
      <c r="J16" s="60">
        <v>4291</v>
      </c>
      <c r="K16" s="60">
        <v>19640</v>
      </c>
      <c r="L16" s="60">
        <v>24695</v>
      </c>
      <c r="M16" s="60">
        <v>48626</v>
      </c>
      <c r="N16" s="60">
        <v>6200</v>
      </c>
      <c r="O16" s="60">
        <v>-1200</v>
      </c>
      <c r="P16" s="60">
        <v>8941</v>
      </c>
      <c r="Q16" s="60">
        <v>13941</v>
      </c>
      <c r="R16" s="60">
        <v>9720</v>
      </c>
      <c r="S16" s="60">
        <v>14660</v>
      </c>
      <c r="T16" s="60">
        <v>5370</v>
      </c>
      <c r="U16" s="60">
        <v>29750</v>
      </c>
      <c r="V16" s="60">
        <v>121358</v>
      </c>
      <c r="W16" s="60">
        <v>55000</v>
      </c>
      <c r="X16" s="60">
        <v>66358</v>
      </c>
      <c r="Y16" s="61">
        <v>120.65</v>
      </c>
      <c r="Z16" s="62">
        <v>55000</v>
      </c>
    </row>
    <row r="17" spans="1:26" ht="13.5">
      <c r="A17" s="58" t="s">
        <v>43</v>
      </c>
      <c r="B17" s="19">
        <v>51460808</v>
      </c>
      <c r="C17" s="19"/>
      <c r="D17" s="59">
        <v>43662000</v>
      </c>
      <c r="E17" s="60">
        <v>45359599</v>
      </c>
      <c r="F17" s="60">
        <v>2033070</v>
      </c>
      <c r="G17" s="60">
        <v>3033298</v>
      </c>
      <c r="H17" s="60">
        <v>3386967</v>
      </c>
      <c r="I17" s="60">
        <v>8453335</v>
      </c>
      <c r="J17" s="60">
        <v>2748937</v>
      </c>
      <c r="K17" s="60">
        <v>2599176</v>
      </c>
      <c r="L17" s="60">
        <v>2782312</v>
      </c>
      <c r="M17" s="60">
        <v>8130425</v>
      </c>
      <c r="N17" s="60">
        <v>2302040</v>
      </c>
      <c r="O17" s="60">
        <v>4502639</v>
      </c>
      <c r="P17" s="60">
        <v>2237717</v>
      </c>
      <c r="Q17" s="60">
        <v>9042396</v>
      </c>
      <c r="R17" s="60">
        <v>2143256</v>
      </c>
      <c r="S17" s="60">
        <v>2755777</v>
      </c>
      <c r="T17" s="60">
        <v>3027786</v>
      </c>
      <c r="U17" s="60">
        <v>7926819</v>
      </c>
      <c r="V17" s="60">
        <v>33552975</v>
      </c>
      <c r="W17" s="60">
        <v>45359599</v>
      </c>
      <c r="X17" s="60">
        <v>-11806624</v>
      </c>
      <c r="Y17" s="61">
        <v>-26.03</v>
      </c>
      <c r="Z17" s="62">
        <v>45359599</v>
      </c>
    </row>
    <row r="18" spans="1:26" ht="13.5">
      <c r="A18" s="70" t="s">
        <v>44</v>
      </c>
      <c r="B18" s="71">
        <f>SUM(B11:B17)</f>
        <v>195218438</v>
      </c>
      <c r="C18" s="71">
        <f>SUM(C11:C17)</f>
        <v>0</v>
      </c>
      <c r="D18" s="72">
        <f aca="true" t="shared" si="1" ref="D18:Z18">SUM(D11:D17)</f>
        <v>191038160</v>
      </c>
      <c r="E18" s="73">
        <f t="shared" si="1"/>
        <v>208610854</v>
      </c>
      <c r="F18" s="73">
        <f t="shared" si="1"/>
        <v>13018507</v>
      </c>
      <c r="G18" s="73">
        <f t="shared" si="1"/>
        <v>14183496</v>
      </c>
      <c r="H18" s="73">
        <f t="shared" si="1"/>
        <v>15044214</v>
      </c>
      <c r="I18" s="73">
        <f t="shared" si="1"/>
        <v>42246217</v>
      </c>
      <c r="J18" s="73">
        <f t="shared" si="1"/>
        <v>14340278</v>
      </c>
      <c r="K18" s="73">
        <f t="shared" si="1"/>
        <v>15391929</v>
      </c>
      <c r="L18" s="73">
        <f t="shared" si="1"/>
        <v>15558284</v>
      </c>
      <c r="M18" s="73">
        <f t="shared" si="1"/>
        <v>45290491</v>
      </c>
      <c r="N18" s="73">
        <f t="shared" si="1"/>
        <v>13087114</v>
      </c>
      <c r="O18" s="73">
        <f t="shared" si="1"/>
        <v>14465449</v>
      </c>
      <c r="P18" s="73">
        <f t="shared" si="1"/>
        <v>12558655</v>
      </c>
      <c r="Q18" s="73">
        <f t="shared" si="1"/>
        <v>40111218</v>
      </c>
      <c r="R18" s="73">
        <f t="shared" si="1"/>
        <v>12964548</v>
      </c>
      <c r="S18" s="73">
        <f t="shared" si="1"/>
        <v>12549624</v>
      </c>
      <c r="T18" s="73">
        <f t="shared" si="1"/>
        <v>31367994</v>
      </c>
      <c r="U18" s="73">
        <f t="shared" si="1"/>
        <v>56882166</v>
      </c>
      <c r="V18" s="73">
        <f t="shared" si="1"/>
        <v>184530092</v>
      </c>
      <c r="W18" s="73">
        <f t="shared" si="1"/>
        <v>208610854</v>
      </c>
      <c r="X18" s="73">
        <f t="shared" si="1"/>
        <v>-24080762</v>
      </c>
      <c r="Y18" s="67">
        <f>+IF(W18&lt;&gt;0,(X18/W18)*100,0)</f>
        <v>-11.543388820986275</v>
      </c>
      <c r="Z18" s="74">
        <f t="shared" si="1"/>
        <v>208610854</v>
      </c>
    </row>
    <row r="19" spans="1:26" ht="13.5">
      <c r="A19" s="70" t="s">
        <v>45</v>
      </c>
      <c r="B19" s="75">
        <f>+B10-B18</f>
        <v>4837539</v>
      </c>
      <c r="C19" s="75">
        <f>+C10-C18</f>
        <v>0</v>
      </c>
      <c r="D19" s="76">
        <f aca="true" t="shared" si="2" ref="D19:Z19">+D10-D18</f>
        <v>-6141360</v>
      </c>
      <c r="E19" s="77">
        <f t="shared" si="2"/>
        <v>-37959060</v>
      </c>
      <c r="F19" s="77">
        <f t="shared" si="2"/>
        <v>24004399</v>
      </c>
      <c r="G19" s="77">
        <f t="shared" si="2"/>
        <v>-9257746</v>
      </c>
      <c r="H19" s="77">
        <f t="shared" si="2"/>
        <v>-4677027</v>
      </c>
      <c r="I19" s="77">
        <f t="shared" si="2"/>
        <v>10069626</v>
      </c>
      <c r="J19" s="77">
        <f t="shared" si="2"/>
        <v>-3482984</v>
      </c>
      <c r="K19" s="77">
        <f t="shared" si="2"/>
        <v>-4204740</v>
      </c>
      <c r="L19" s="77">
        <f t="shared" si="2"/>
        <v>4779050</v>
      </c>
      <c r="M19" s="77">
        <f t="shared" si="2"/>
        <v>-2908674</v>
      </c>
      <c r="N19" s="77">
        <f t="shared" si="2"/>
        <v>-1768997</v>
      </c>
      <c r="O19" s="77">
        <f t="shared" si="2"/>
        <v>-3976478</v>
      </c>
      <c r="P19" s="77">
        <f t="shared" si="2"/>
        <v>8968506</v>
      </c>
      <c r="Q19" s="77">
        <f t="shared" si="2"/>
        <v>3223031</v>
      </c>
      <c r="R19" s="77">
        <f t="shared" si="2"/>
        <v>-2701227</v>
      </c>
      <c r="S19" s="77">
        <f t="shared" si="2"/>
        <v>-1576714</v>
      </c>
      <c r="T19" s="77">
        <f t="shared" si="2"/>
        <v>-22409795</v>
      </c>
      <c r="U19" s="77">
        <f t="shared" si="2"/>
        <v>-26687736</v>
      </c>
      <c r="V19" s="77">
        <f t="shared" si="2"/>
        <v>-16303753</v>
      </c>
      <c r="W19" s="77">
        <f>IF(E10=E18,0,W10-W18)</f>
        <v>-37959060</v>
      </c>
      <c r="X19" s="77">
        <f t="shared" si="2"/>
        <v>21655307</v>
      </c>
      <c r="Y19" s="78">
        <f>+IF(W19&lt;&gt;0,(X19/W19)*100,0)</f>
        <v>-57.049112912701204</v>
      </c>
      <c r="Z19" s="79">
        <f t="shared" si="2"/>
        <v>-37959060</v>
      </c>
    </row>
    <row r="20" spans="1:26" ht="13.5">
      <c r="A20" s="58" t="s">
        <v>46</v>
      </c>
      <c r="B20" s="19">
        <v>33349565</v>
      </c>
      <c r="C20" s="19"/>
      <c r="D20" s="59">
        <v>73778440</v>
      </c>
      <c r="E20" s="60">
        <v>38736844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38736844</v>
      </c>
      <c r="X20" s="60">
        <v>-38736844</v>
      </c>
      <c r="Y20" s="61">
        <v>-100</v>
      </c>
      <c r="Z20" s="62">
        <v>38736844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38187104</v>
      </c>
      <c r="C22" s="86">
        <f>SUM(C19:C21)</f>
        <v>0</v>
      </c>
      <c r="D22" s="87">
        <f aca="true" t="shared" si="3" ref="D22:Z22">SUM(D19:D21)</f>
        <v>67637080</v>
      </c>
      <c r="E22" s="88">
        <f t="shared" si="3"/>
        <v>777784</v>
      </c>
      <c r="F22" s="88">
        <f t="shared" si="3"/>
        <v>24004399</v>
      </c>
      <c r="G22" s="88">
        <f t="shared" si="3"/>
        <v>-9257746</v>
      </c>
      <c r="H22" s="88">
        <f t="shared" si="3"/>
        <v>-4677027</v>
      </c>
      <c r="I22" s="88">
        <f t="shared" si="3"/>
        <v>10069626</v>
      </c>
      <c r="J22" s="88">
        <f t="shared" si="3"/>
        <v>-3482984</v>
      </c>
      <c r="K22" s="88">
        <f t="shared" si="3"/>
        <v>-4204740</v>
      </c>
      <c r="L22" s="88">
        <f t="shared" si="3"/>
        <v>4779050</v>
      </c>
      <c r="M22" s="88">
        <f t="shared" si="3"/>
        <v>-2908674</v>
      </c>
      <c r="N22" s="88">
        <f t="shared" si="3"/>
        <v>-1768997</v>
      </c>
      <c r="O22" s="88">
        <f t="shared" si="3"/>
        <v>-3976478</v>
      </c>
      <c r="P22" s="88">
        <f t="shared" si="3"/>
        <v>8968506</v>
      </c>
      <c r="Q22" s="88">
        <f t="shared" si="3"/>
        <v>3223031</v>
      </c>
      <c r="R22" s="88">
        <f t="shared" si="3"/>
        <v>-2701227</v>
      </c>
      <c r="S22" s="88">
        <f t="shared" si="3"/>
        <v>-1576714</v>
      </c>
      <c r="T22" s="88">
        <f t="shared" si="3"/>
        <v>-22409795</v>
      </c>
      <c r="U22" s="88">
        <f t="shared" si="3"/>
        <v>-26687736</v>
      </c>
      <c r="V22" s="88">
        <f t="shared" si="3"/>
        <v>-16303753</v>
      </c>
      <c r="W22" s="88">
        <f t="shared" si="3"/>
        <v>777784</v>
      </c>
      <c r="X22" s="88">
        <f t="shared" si="3"/>
        <v>-17081537</v>
      </c>
      <c r="Y22" s="89">
        <f>+IF(W22&lt;&gt;0,(X22/W22)*100,0)</f>
        <v>-2196.1800448453555</v>
      </c>
      <c r="Z22" s="90">
        <f t="shared" si="3"/>
        <v>777784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38187104</v>
      </c>
      <c r="C24" s="75">
        <f>SUM(C22:C23)</f>
        <v>0</v>
      </c>
      <c r="D24" s="76">
        <f aca="true" t="shared" si="4" ref="D24:Z24">SUM(D22:D23)</f>
        <v>67637080</v>
      </c>
      <c r="E24" s="77">
        <f t="shared" si="4"/>
        <v>777784</v>
      </c>
      <c r="F24" s="77">
        <f t="shared" si="4"/>
        <v>24004399</v>
      </c>
      <c r="G24" s="77">
        <f t="shared" si="4"/>
        <v>-9257746</v>
      </c>
      <c r="H24" s="77">
        <f t="shared" si="4"/>
        <v>-4677027</v>
      </c>
      <c r="I24" s="77">
        <f t="shared" si="4"/>
        <v>10069626</v>
      </c>
      <c r="J24" s="77">
        <f t="shared" si="4"/>
        <v>-3482984</v>
      </c>
      <c r="K24" s="77">
        <f t="shared" si="4"/>
        <v>-4204740</v>
      </c>
      <c r="L24" s="77">
        <f t="shared" si="4"/>
        <v>4779050</v>
      </c>
      <c r="M24" s="77">
        <f t="shared" si="4"/>
        <v>-2908674</v>
      </c>
      <c r="N24" s="77">
        <f t="shared" si="4"/>
        <v>-1768997</v>
      </c>
      <c r="O24" s="77">
        <f t="shared" si="4"/>
        <v>-3976478</v>
      </c>
      <c r="P24" s="77">
        <f t="shared" si="4"/>
        <v>8968506</v>
      </c>
      <c r="Q24" s="77">
        <f t="shared" si="4"/>
        <v>3223031</v>
      </c>
      <c r="R24" s="77">
        <f t="shared" si="4"/>
        <v>-2701227</v>
      </c>
      <c r="S24" s="77">
        <f t="shared" si="4"/>
        <v>-1576714</v>
      </c>
      <c r="T24" s="77">
        <f t="shared" si="4"/>
        <v>-22409795</v>
      </c>
      <c r="U24" s="77">
        <f t="shared" si="4"/>
        <v>-26687736</v>
      </c>
      <c r="V24" s="77">
        <f t="shared" si="4"/>
        <v>-16303753</v>
      </c>
      <c r="W24" s="77">
        <f t="shared" si="4"/>
        <v>777784</v>
      </c>
      <c r="X24" s="77">
        <f t="shared" si="4"/>
        <v>-17081537</v>
      </c>
      <c r="Y24" s="78">
        <f>+IF(W24&lt;&gt;0,(X24/W24)*100,0)</f>
        <v>-2196.1800448453555</v>
      </c>
      <c r="Z24" s="79">
        <f t="shared" si="4"/>
        <v>777784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48545044</v>
      </c>
      <c r="C27" s="22"/>
      <c r="D27" s="99">
        <v>87175441</v>
      </c>
      <c r="E27" s="100">
        <v>39531844</v>
      </c>
      <c r="F27" s="100">
        <v>58535</v>
      </c>
      <c r="G27" s="100">
        <v>7140929</v>
      </c>
      <c r="H27" s="100">
        <v>433278</v>
      </c>
      <c r="I27" s="100">
        <v>7632742</v>
      </c>
      <c r="J27" s="100">
        <v>408949</v>
      </c>
      <c r="K27" s="100">
        <v>1559917</v>
      </c>
      <c r="L27" s="100">
        <v>5386651</v>
      </c>
      <c r="M27" s="100">
        <v>7355517</v>
      </c>
      <c r="N27" s="100">
        <v>10435784</v>
      </c>
      <c r="O27" s="100">
        <v>607986</v>
      </c>
      <c r="P27" s="100">
        <v>8398928</v>
      </c>
      <c r="Q27" s="100">
        <v>19442698</v>
      </c>
      <c r="R27" s="100">
        <v>2830579</v>
      </c>
      <c r="S27" s="100">
        <v>5404171</v>
      </c>
      <c r="T27" s="100">
        <v>5760193</v>
      </c>
      <c r="U27" s="100">
        <v>13994943</v>
      </c>
      <c r="V27" s="100">
        <v>48425900</v>
      </c>
      <c r="W27" s="100">
        <v>39531844</v>
      </c>
      <c r="X27" s="100">
        <v>8894056</v>
      </c>
      <c r="Y27" s="101">
        <v>22.5</v>
      </c>
      <c r="Z27" s="102">
        <v>39531844</v>
      </c>
    </row>
    <row r="28" spans="1:26" ht="13.5">
      <c r="A28" s="103" t="s">
        <v>46</v>
      </c>
      <c r="B28" s="19">
        <v>33349565</v>
      </c>
      <c r="C28" s="19"/>
      <c r="D28" s="59">
        <v>69528441</v>
      </c>
      <c r="E28" s="60">
        <v>38736844</v>
      </c>
      <c r="F28" s="60">
        <v>49440</v>
      </c>
      <c r="G28" s="60">
        <v>6870233</v>
      </c>
      <c r="H28" s="60">
        <v>-168180</v>
      </c>
      <c r="I28" s="60">
        <v>6751493</v>
      </c>
      <c r="J28" s="60">
        <v>196027</v>
      </c>
      <c r="K28" s="60">
        <v>820953</v>
      </c>
      <c r="L28" s="60">
        <v>5293132</v>
      </c>
      <c r="M28" s="60">
        <v>6310112</v>
      </c>
      <c r="N28" s="60">
        <v>10349767</v>
      </c>
      <c r="O28" s="60">
        <v>693614</v>
      </c>
      <c r="P28" s="60">
        <v>8330638</v>
      </c>
      <c r="Q28" s="60">
        <v>19374019</v>
      </c>
      <c r="R28" s="60">
        <v>2827686</v>
      </c>
      <c r="S28" s="60">
        <v>5397366</v>
      </c>
      <c r="T28" s="60">
        <v>5774696</v>
      </c>
      <c r="U28" s="60">
        <v>13999748</v>
      </c>
      <c r="V28" s="60">
        <v>46435372</v>
      </c>
      <c r="W28" s="60">
        <v>38736844</v>
      </c>
      <c r="X28" s="60">
        <v>7698528</v>
      </c>
      <c r="Y28" s="61">
        <v>19.87</v>
      </c>
      <c r="Z28" s="62">
        <v>38736844</v>
      </c>
    </row>
    <row r="29" spans="1:26" ht="13.5">
      <c r="A29" s="58" t="s">
        <v>282</v>
      </c>
      <c r="B29" s="19">
        <v>0</v>
      </c>
      <c r="C29" s="19"/>
      <c r="D29" s="59">
        <v>4250000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15195479</v>
      </c>
      <c r="C30" s="19"/>
      <c r="D30" s="59">
        <v>8510000</v>
      </c>
      <c r="E30" s="60">
        <v>795000</v>
      </c>
      <c r="F30" s="60">
        <v>9095</v>
      </c>
      <c r="G30" s="60">
        <v>270695</v>
      </c>
      <c r="H30" s="60">
        <v>599863</v>
      </c>
      <c r="I30" s="60">
        <v>879653</v>
      </c>
      <c r="J30" s="60">
        <v>212922</v>
      </c>
      <c r="K30" s="60">
        <v>738964</v>
      </c>
      <c r="L30" s="60">
        <v>93519</v>
      </c>
      <c r="M30" s="60">
        <v>1045405</v>
      </c>
      <c r="N30" s="60">
        <v>86017</v>
      </c>
      <c r="O30" s="60">
        <v>-85628</v>
      </c>
      <c r="P30" s="60">
        <v>68290</v>
      </c>
      <c r="Q30" s="60">
        <v>68679</v>
      </c>
      <c r="R30" s="60">
        <v>2893</v>
      </c>
      <c r="S30" s="60">
        <v>6805</v>
      </c>
      <c r="T30" s="60">
        <v>-14503</v>
      </c>
      <c r="U30" s="60">
        <v>-4805</v>
      </c>
      <c r="V30" s="60">
        <v>1988932</v>
      </c>
      <c r="W30" s="60">
        <v>795000</v>
      </c>
      <c r="X30" s="60">
        <v>1193932</v>
      </c>
      <c r="Y30" s="61">
        <v>150.18</v>
      </c>
      <c r="Z30" s="62">
        <v>795000</v>
      </c>
    </row>
    <row r="31" spans="1:26" ht="13.5">
      <c r="A31" s="58" t="s">
        <v>53</v>
      </c>
      <c r="B31" s="19">
        <v>0</v>
      </c>
      <c r="C31" s="19"/>
      <c r="D31" s="59">
        <v>4887000</v>
      </c>
      <c r="E31" s="60">
        <v>0</v>
      </c>
      <c r="F31" s="60">
        <v>0</v>
      </c>
      <c r="G31" s="60">
        <v>0</v>
      </c>
      <c r="H31" s="60">
        <v>1594</v>
      </c>
      <c r="I31" s="60">
        <v>1594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1594</v>
      </c>
      <c r="W31" s="60">
        <v>0</v>
      </c>
      <c r="X31" s="60">
        <v>1594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48545044</v>
      </c>
      <c r="C32" s="22">
        <f>SUM(C28:C31)</f>
        <v>0</v>
      </c>
      <c r="D32" s="99">
        <f aca="true" t="shared" si="5" ref="D32:Z32">SUM(D28:D31)</f>
        <v>87175441</v>
      </c>
      <c r="E32" s="100">
        <f t="shared" si="5"/>
        <v>39531844</v>
      </c>
      <c r="F32" s="100">
        <f t="shared" si="5"/>
        <v>58535</v>
      </c>
      <c r="G32" s="100">
        <f t="shared" si="5"/>
        <v>7140928</v>
      </c>
      <c r="H32" s="100">
        <f t="shared" si="5"/>
        <v>433277</v>
      </c>
      <c r="I32" s="100">
        <f t="shared" si="5"/>
        <v>7632740</v>
      </c>
      <c r="J32" s="100">
        <f t="shared" si="5"/>
        <v>408949</v>
      </c>
      <c r="K32" s="100">
        <f t="shared" si="5"/>
        <v>1559917</v>
      </c>
      <c r="L32" s="100">
        <f t="shared" si="5"/>
        <v>5386651</v>
      </c>
      <c r="M32" s="100">
        <f t="shared" si="5"/>
        <v>7355517</v>
      </c>
      <c r="N32" s="100">
        <f t="shared" si="5"/>
        <v>10435784</v>
      </c>
      <c r="O32" s="100">
        <f t="shared" si="5"/>
        <v>607986</v>
      </c>
      <c r="P32" s="100">
        <f t="shared" si="5"/>
        <v>8398928</v>
      </c>
      <c r="Q32" s="100">
        <f t="shared" si="5"/>
        <v>19442698</v>
      </c>
      <c r="R32" s="100">
        <f t="shared" si="5"/>
        <v>2830579</v>
      </c>
      <c r="S32" s="100">
        <f t="shared" si="5"/>
        <v>5404171</v>
      </c>
      <c r="T32" s="100">
        <f t="shared" si="5"/>
        <v>5760193</v>
      </c>
      <c r="U32" s="100">
        <f t="shared" si="5"/>
        <v>13994943</v>
      </c>
      <c r="V32" s="100">
        <f t="shared" si="5"/>
        <v>48425898</v>
      </c>
      <c r="W32" s="100">
        <f t="shared" si="5"/>
        <v>39531844</v>
      </c>
      <c r="X32" s="100">
        <f t="shared" si="5"/>
        <v>8894054</v>
      </c>
      <c r="Y32" s="101">
        <f>+IF(W32&lt;&gt;0,(X32/W32)*100,0)</f>
        <v>22.498454663536567</v>
      </c>
      <c r="Z32" s="102">
        <f t="shared" si="5"/>
        <v>39531844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31725668</v>
      </c>
      <c r="C35" s="19"/>
      <c r="D35" s="59">
        <v>38824356</v>
      </c>
      <c r="E35" s="60">
        <v>22087951</v>
      </c>
      <c r="F35" s="60">
        <v>54742530</v>
      </c>
      <c r="G35" s="60">
        <v>34817283</v>
      </c>
      <c r="H35" s="60">
        <v>35025416</v>
      </c>
      <c r="I35" s="60">
        <v>35025416</v>
      </c>
      <c r="J35" s="60">
        <v>30506917</v>
      </c>
      <c r="K35" s="60">
        <v>35124286</v>
      </c>
      <c r="L35" s="60">
        <v>37950010</v>
      </c>
      <c r="M35" s="60">
        <v>37950010</v>
      </c>
      <c r="N35" s="60">
        <v>31622143</v>
      </c>
      <c r="O35" s="60">
        <v>30538997</v>
      </c>
      <c r="P35" s="60">
        <v>47399184</v>
      </c>
      <c r="Q35" s="60">
        <v>47399184</v>
      </c>
      <c r="R35" s="60">
        <v>40611666</v>
      </c>
      <c r="S35" s="60">
        <v>39394228</v>
      </c>
      <c r="T35" s="60">
        <v>32118631</v>
      </c>
      <c r="U35" s="60">
        <v>32118631</v>
      </c>
      <c r="V35" s="60">
        <v>32118631</v>
      </c>
      <c r="W35" s="60">
        <v>22087951</v>
      </c>
      <c r="X35" s="60">
        <v>10030680</v>
      </c>
      <c r="Y35" s="61">
        <v>45.41</v>
      </c>
      <c r="Z35" s="62">
        <v>22087951</v>
      </c>
    </row>
    <row r="36" spans="1:26" ht="13.5">
      <c r="A36" s="58" t="s">
        <v>57</v>
      </c>
      <c r="B36" s="19">
        <v>411066041</v>
      </c>
      <c r="C36" s="19"/>
      <c r="D36" s="59">
        <v>460511765</v>
      </c>
      <c r="E36" s="60">
        <v>435513185</v>
      </c>
      <c r="F36" s="60">
        <v>343639268</v>
      </c>
      <c r="G36" s="60">
        <v>412625540</v>
      </c>
      <c r="H36" s="60">
        <v>412625540</v>
      </c>
      <c r="I36" s="60">
        <v>412625540</v>
      </c>
      <c r="J36" s="60">
        <v>412625539</v>
      </c>
      <c r="K36" s="60">
        <v>413345932</v>
      </c>
      <c r="L36" s="60">
        <v>413345932</v>
      </c>
      <c r="M36" s="60">
        <v>413345932</v>
      </c>
      <c r="N36" s="60">
        <v>413345932</v>
      </c>
      <c r="O36" s="60">
        <v>413345932</v>
      </c>
      <c r="P36" s="60">
        <v>413345932</v>
      </c>
      <c r="Q36" s="60">
        <v>413345932</v>
      </c>
      <c r="R36" s="60">
        <v>413345932</v>
      </c>
      <c r="S36" s="60">
        <v>413345932</v>
      </c>
      <c r="T36" s="60">
        <v>397970496</v>
      </c>
      <c r="U36" s="60">
        <v>397970496</v>
      </c>
      <c r="V36" s="60">
        <v>397970496</v>
      </c>
      <c r="W36" s="60">
        <v>435513185</v>
      </c>
      <c r="X36" s="60">
        <v>-37542689</v>
      </c>
      <c r="Y36" s="61">
        <v>-8.62</v>
      </c>
      <c r="Z36" s="62">
        <v>435513185</v>
      </c>
    </row>
    <row r="37" spans="1:26" ht="13.5">
      <c r="A37" s="58" t="s">
        <v>58</v>
      </c>
      <c r="B37" s="19">
        <v>45493956</v>
      </c>
      <c r="C37" s="19"/>
      <c r="D37" s="59">
        <v>40366386</v>
      </c>
      <c r="E37" s="60">
        <v>63529856</v>
      </c>
      <c r="F37" s="60">
        <v>33428385</v>
      </c>
      <c r="G37" s="60">
        <v>33037787</v>
      </c>
      <c r="H37" s="60">
        <v>38546781</v>
      </c>
      <c r="I37" s="60">
        <v>38546781</v>
      </c>
      <c r="J37" s="60">
        <v>38149721</v>
      </c>
      <c r="K37" s="60">
        <v>50179703</v>
      </c>
      <c r="L37" s="60">
        <v>56496218</v>
      </c>
      <c r="M37" s="60">
        <v>56496218</v>
      </c>
      <c r="N37" s="60">
        <v>62767503</v>
      </c>
      <c r="O37" s="60">
        <v>66651969</v>
      </c>
      <c r="P37" s="60">
        <v>83059461</v>
      </c>
      <c r="Q37" s="60">
        <v>83059461</v>
      </c>
      <c r="R37" s="60">
        <v>82044813</v>
      </c>
      <c r="S37" s="60">
        <v>88006434</v>
      </c>
      <c r="T37" s="60">
        <v>96072607</v>
      </c>
      <c r="U37" s="60">
        <v>96072607</v>
      </c>
      <c r="V37" s="60">
        <v>96072607</v>
      </c>
      <c r="W37" s="60">
        <v>63529856</v>
      </c>
      <c r="X37" s="60">
        <v>32542751</v>
      </c>
      <c r="Y37" s="61">
        <v>51.22</v>
      </c>
      <c r="Z37" s="62">
        <v>63529856</v>
      </c>
    </row>
    <row r="38" spans="1:26" ht="13.5">
      <c r="A38" s="58" t="s">
        <v>59</v>
      </c>
      <c r="B38" s="19">
        <v>102431575</v>
      </c>
      <c r="C38" s="19"/>
      <c r="D38" s="59">
        <v>88049347</v>
      </c>
      <c r="E38" s="60">
        <v>98427168</v>
      </c>
      <c r="F38" s="60">
        <v>91149186</v>
      </c>
      <c r="G38" s="60">
        <v>112858632</v>
      </c>
      <c r="H38" s="60">
        <v>112668075</v>
      </c>
      <c r="I38" s="60">
        <v>112668075</v>
      </c>
      <c r="J38" s="60">
        <v>112435376</v>
      </c>
      <c r="K38" s="60">
        <v>110644050</v>
      </c>
      <c r="L38" s="60">
        <v>105536328</v>
      </c>
      <c r="M38" s="60">
        <v>105536328</v>
      </c>
      <c r="N38" s="60">
        <v>107538072</v>
      </c>
      <c r="O38" s="60">
        <v>107323293</v>
      </c>
      <c r="P38" s="60">
        <v>107155413</v>
      </c>
      <c r="Q38" s="60">
        <v>107155413</v>
      </c>
      <c r="R38" s="60">
        <v>106909404</v>
      </c>
      <c r="S38" s="60">
        <v>106711230</v>
      </c>
      <c r="T38" s="60">
        <v>104164015</v>
      </c>
      <c r="U38" s="60">
        <v>104164015</v>
      </c>
      <c r="V38" s="60">
        <v>104164015</v>
      </c>
      <c r="W38" s="60">
        <v>98427168</v>
      </c>
      <c r="X38" s="60">
        <v>5736847</v>
      </c>
      <c r="Y38" s="61">
        <v>5.83</v>
      </c>
      <c r="Z38" s="62">
        <v>98427168</v>
      </c>
    </row>
    <row r="39" spans="1:26" ht="13.5">
      <c r="A39" s="58" t="s">
        <v>60</v>
      </c>
      <c r="B39" s="19">
        <v>294866178</v>
      </c>
      <c r="C39" s="19"/>
      <c r="D39" s="59">
        <v>370920388</v>
      </c>
      <c r="E39" s="60">
        <v>295644112</v>
      </c>
      <c r="F39" s="60">
        <v>273804227</v>
      </c>
      <c r="G39" s="60">
        <v>301546404</v>
      </c>
      <c r="H39" s="60">
        <v>296436100</v>
      </c>
      <c r="I39" s="60">
        <v>296436100</v>
      </c>
      <c r="J39" s="60">
        <v>292547359</v>
      </c>
      <c r="K39" s="60">
        <v>287646465</v>
      </c>
      <c r="L39" s="60">
        <v>289263396</v>
      </c>
      <c r="M39" s="60">
        <v>289263396</v>
      </c>
      <c r="N39" s="60">
        <v>274662500</v>
      </c>
      <c r="O39" s="60">
        <v>269909667</v>
      </c>
      <c r="P39" s="60">
        <v>270530242</v>
      </c>
      <c r="Q39" s="60">
        <v>270530242</v>
      </c>
      <c r="R39" s="60">
        <v>265003381</v>
      </c>
      <c r="S39" s="60">
        <v>258022496</v>
      </c>
      <c r="T39" s="60">
        <v>229852505</v>
      </c>
      <c r="U39" s="60">
        <v>229852505</v>
      </c>
      <c r="V39" s="60">
        <v>229852505</v>
      </c>
      <c r="W39" s="60">
        <v>295644112</v>
      </c>
      <c r="X39" s="60">
        <v>-65791607</v>
      </c>
      <c r="Y39" s="61">
        <v>-22.25</v>
      </c>
      <c r="Z39" s="62">
        <v>295644112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27522291</v>
      </c>
      <c r="C42" s="19"/>
      <c r="D42" s="59">
        <v>79519080</v>
      </c>
      <c r="E42" s="60">
        <v>26001895</v>
      </c>
      <c r="F42" s="60">
        <v>10842706</v>
      </c>
      <c r="G42" s="60">
        <v>-3601730</v>
      </c>
      <c r="H42" s="60">
        <v>801407</v>
      </c>
      <c r="I42" s="60">
        <v>8042383</v>
      </c>
      <c r="J42" s="60">
        <v>-6883931</v>
      </c>
      <c r="K42" s="60">
        <v>11965785</v>
      </c>
      <c r="L42" s="60">
        <v>5809998</v>
      </c>
      <c r="M42" s="60">
        <v>10891852</v>
      </c>
      <c r="N42" s="60">
        <v>-1149051</v>
      </c>
      <c r="O42" s="60">
        <v>1117211</v>
      </c>
      <c r="P42" s="60">
        <v>27918274</v>
      </c>
      <c r="Q42" s="60">
        <v>27886434</v>
      </c>
      <c r="R42" s="60">
        <v>-2380015</v>
      </c>
      <c r="S42" s="60">
        <v>4855051</v>
      </c>
      <c r="T42" s="60">
        <v>2945601</v>
      </c>
      <c r="U42" s="60">
        <v>5420637</v>
      </c>
      <c r="V42" s="60">
        <v>52241306</v>
      </c>
      <c r="W42" s="60">
        <v>26001895</v>
      </c>
      <c r="X42" s="60">
        <v>26239411</v>
      </c>
      <c r="Y42" s="61">
        <v>100.91</v>
      </c>
      <c r="Z42" s="62">
        <v>26001895</v>
      </c>
    </row>
    <row r="43" spans="1:26" ht="13.5">
      <c r="A43" s="58" t="s">
        <v>63</v>
      </c>
      <c r="B43" s="19">
        <v>-47608704</v>
      </c>
      <c r="C43" s="19"/>
      <c r="D43" s="59">
        <v>-86075441</v>
      </c>
      <c r="E43" s="60">
        <v>-37715847</v>
      </c>
      <c r="F43" s="60">
        <v>-46693</v>
      </c>
      <c r="G43" s="60">
        <v>-7123561</v>
      </c>
      <c r="H43" s="60">
        <v>-420119</v>
      </c>
      <c r="I43" s="60">
        <v>-7590373</v>
      </c>
      <c r="J43" s="60">
        <v>-381253</v>
      </c>
      <c r="K43" s="60">
        <v>-1549303</v>
      </c>
      <c r="L43" s="60">
        <v>-4870500</v>
      </c>
      <c r="M43" s="60">
        <v>-6801056</v>
      </c>
      <c r="N43" s="60">
        <v>-10428403</v>
      </c>
      <c r="O43" s="60">
        <v>-594827</v>
      </c>
      <c r="P43" s="60">
        <v>-8244893</v>
      </c>
      <c r="Q43" s="60">
        <v>-19268123</v>
      </c>
      <c r="R43" s="60">
        <v>-2780227</v>
      </c>
      <c r="S43" s="60">
        <v>-5345216</v>
      </c>
      <c r="T43" s="60">
        <v>-5710136</v>
      </c>
      <c r="U43" s="60">
        <v>-13835579</v>
      </c>
      <c r="V43" s="60">
        <v>-47495131</v>
      </c>
      <c r="W43" s="60">
        <v>-37715847</v>
      </c>
      <c r="X43" s="60">
        <v>-9779284</v>
      </c>
      <c r="Y43" s="61">
        <v>25.93</v>
      </c>
      <c r="Z43" s="62">
        <v>-37715847</v>
      </c>
    </row>
    <row r="44" spans="1:26" ht="13.5">
      <c r="A44" s="58" t="s">
        <v>64</v>
      </c>
      <c r="B44" s="19">
        <v>22926834</v>
      </c>
      <c r="C44" s="19"/>
      <c r="D44" s="59">
        <v>5482628</v>
      </c>
      <c r="E44" s="60">
        <v>-7890406</v>
      </c>
      <c r="F44" s="60">
        <v>-1742630</v>
      </c>
      <c r="G44" s="60">
        <v>0</v>
      </c>
      <c r="H44" s="60">
        <v>0</v>
      </c>
      <c r="I44" s="60">
        <v>-1742630</v>
      </c>
      <c r="J44" s="60">
        <v>0</v>
      </c>
      <c r="K44" s="60">
        <v>-127481</v>
      </c>
      <c r="L44" s="60">
        <v>-2615673</v>
      </c>
      <c r="M44" s="60">
        <v>-2743154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-2570518</v>
      </c>
      <c r="U44" s="60">
        <v>-2570518</v>
      </c>
      <c r="V44" s="60">
        <v>-7056302</v>
      </c>
      <c r="W44" s="60">
        <v>-7890406</v>
      </c>
      <c r="X44" s="60">
        <v>834104</v>
      </c>
      <c r="Y44" s="61">
        <v>-10.57</v>
      </c>
      <c r="Z44" s="62">
        <v>-7890406</v>
      </c>
    </row>
    <row r="45" spans="1:26" ht="13.5">
      <c r="A45" s="70" t="s">
        <v>65</v>
      </c>
      <c r="B45" s="22">
        <v>4534570</v>
      </c>
      <c r="C45" s="22"/>
      <c r="D45" s="99">
        <v>12374333</v>
      </c>
      <c r="E45" s="100">
        <v>-15069788</v>
      </c>
      <c r="F45" s="100">
        <v>12814214</v>
      </c>
      <c r="G45" s="100">
        <v>2088923</v>
      </c>
      <c r="H45" s="100">
        <v>2470211</v>
      </c>
      <c r="I45" s="100">
        <v>2470211</v>
      </c>
      <c r="J45" s="100">
        <v>-4794973</v>
      </c>
      <c r="K45" s="100">
        <v>5494028</v>
      </c>
      <c r="L45" s="100">
        <v>3817853</v>
      </c>
      <c r="M45" s="100">
        <v>3817853</v>
      </c>
      <c r="N45" s="100">
        <v>-7759601</v>
      </c>
      <c r="O45" s="100">
        <v>-7237217</v>
      </c>
      <c r="P45" s="100">
        <v>12436164</v>
      </c>
      <c r="Q45" s="100">
        <v>-7759601</v>
      </c>
      <c r="R45" s="100">
        <v>7275922</v>
      </c>
      <c r="S45" s="100">
        <v>6785757</v>
      </c>
      <c r="T45" s="100">
        <v>1450704</v>
      </c>
      <c r="U45" s="100">
        <v>1450704</v>
      </c>
      <c r="V45" s="100">
        <v>1450704</v>
      </c>
      <c r="W45" s="100">
        <v>-15069788</v>
      </c>
      <c r="X45" s="100">
        <v>16520492</v>
      </c>
      <c r="Y45" s="101">
        <v>-109.63</v>
      </c>
      <c r="Z45" s="102">
        <v>-15069788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26549663</v>
      </c>
      <c r="C49" s="52"/>
      <c r="D49" s="129">
        <v>1546167</v>
      </c>
      <c r="E49" s="54">
        <v>773311</v>
      </c>
      <c r="F49" s="54">
        <v>0</v>
      </c>
      <c r="G49" s="54">
        <v>0</v>
      </c>
      <c r="H49" s="54">
        <v>0</v>
      </c>
      <c r="I49" s="54">
        <v>633864</v>
      </c>
      <c r="J49" s="54">
        <v>0</v>
      </c>
      <c r="K49" s="54">
        <v>0</v>
      </c>
      <c r="L49" s="54">
        <v>0</v>
      </c>
      <c r="M49" s="54">
        <v>885304</v>
      </c>
      <c r="N49" s="54">
        <v>0</v>
      </c>
      <c r="O49" s="54">
        <v>0</v>
      </c>
      <c r="P49" s="54">
        <v>0</v>
      </c>
      <c r="Q49" s="54">
        <v>338159</v>
      </c>
      <c r="R49" s="54">
        <v>0</v>
      </c>
      <c r="S49" s="54">
        <v>0</v>
      </c>
      <c r="T49" s="54">
        <v>0</v>
      </c>
      <c r="U49" s="54">
        <v>291976</v>
      </c>
      <c r="V49" s="54">
        <v>8363994</v>
      </c>
      <c r="W49" s="54">
        <v>39382438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954363</v>
      </c>
      <c r="C51" s="52"/>
      <c r="D51" s="129">
        <v>9776</v>
      </c>
      <c r="E51" s="54">
        <v>3264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967403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98.58520598393461</v>
      </c>
      <c r="C58" s="5">
        <f>IF(C67=0,0,+(C76/C67)*100)</f>
        <v>0</v>
      </c>
      <c r="D58" s="6">
        <f aca="true" t="shared" si="6" ref="D58:Z58">IF(D67=0,0,+(D76/D67)*100)</f>
        <v>96.01523773091697</v>
      </c>
      <c r="E58" s="7">
        <f t="shared" si="6"/>
        <v>99.51420138115394</v>
      </c>
      <c r="F58" s="7">
        <f t="shared" si="6"/>
        <v>50.13513647158885</v>
      </c>
      <c r="G58" s="7">
        <f t="shared" si="6"/>
        <v>362.69104914653497</v>
      </c>
      <c r="H58" s="7">
        <f t="shared" si="6"/>
        <v>112.1288104412586</v>
      </c>
      <c r="I58" s="7">
        <f t="shared" si="6"/>
        <v>105.52905830102219</v>
      </c>
      <c r="J58" s="7">
        <f t="shared" si="6"/>
        <v>141.92463459990273</v>
      </c>
      <c r="K58" s="7">
        <f t="shared" si="6"/>
        <v>119.46269727161774</v>
      </c>
      <c r="L58" s="7">
        <f t="shared" si="6"/>
        <v>104.30782028775616</v>
      </c>
      <c r="M58" s="7">
        <f t="shared" si="6"/>
        <v>122.00902166321205</v>
      </c>
      <c r="N58" s="7">
        <f t="shared" si="6"/>
        <v>119.1109580246619</v>
      </c>
      <c r="O58" s="7">
        <f t="shared" si="6"/>
        <v>139.06782197704527</v>
      </c>
      <c r="P58" s="7">
        <f t="shared" si="6"/>
        <v>106.61322638309782</v>
      </c>
      <c r="Q58" s="7">
        <f t="shared" si="6"/>
        <v>120.81819876589212</v>
      </c>
      <c r="R58" s="7">
        <f t="shared" si="6"/>
        <v>128.62276804363003</v>
      </c>
      <c r="S58" s="7">
        <f t="shared" si="6"/>
        <v>122.63542995916383</v>
      </c>
      <c r="T58" s="7">
        <f t="shared" si="6"/>
        <v>167.3788884241329</v>
      </c>
      <c r="U58" s="7">
        <f t="shared" si="6"/>
        <v>138.64083537758725</v>
      </c>
      <c r="V58" s="7">
        <f t="shared" si="6"/>
        <v>120.89776762821283</v>
      </c>
      <c r="W58" s="7">
        <f t="shared" si="6"/>
        <v>99.51420138115394</v>
      </c>
      <c r="X58" s="7">
        <f t="shared" si="6"/>
        <v>0</v>
      </c>
      <c r="Y58" s="7">
        <f t="shared" si="6"/>
        <v>0</v>
      </c>
      <c r="Z58" s="8">
        <f t="shared" si="6"/>
        <v>99.51420138115394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95.99358974358975</v>
      </c>
      <c r="E59" s="10">
        <f t="shared" si="7"/>
        <v>99.99999222092572</v>
      </c>
      <c r="F59" s="10">
        <f t="shared" si="7"/>
        <v>33.13064259819461</v>
      </c>
      <c r="G59" s="10">
        <f t="shared" si="7"/>
        <v>160.40934545178743</v>
      </c>
      <c r="H59" s="10">
        <f t="shared" si="7"/>
        <v>119.23823744103075</v>
      </c>
      <c r="I59" s="10">
        <f t="shared" si="7"/>
        <v>72.23494978024858</v>
      </c>
      <c r="J59" s="10">
        <f t="shared" si="7"/>
        <v>171.28506054412037</v>
      </c>
      <c r="K59" s="10">
        <f t="shared" si="7"/>
        <v>141.46791697132505</v>
      </c>
      <c r="L59" s="10">
        <f t="shared" si="7"/>
        <v>104.78883315754727</v>
      </c>
      <c r="M59" s="10">
        <f t="shared" si="7"/>
        <v>137.45856822468642</v>
      </c>
      <c r="N59" s="10">
        <f t="shared" si="7"/>
        <v>146.8303583967085</v>
      </c>
      <c r="O59" s="10">
        <f t="shared" si="7"/>
        <v>156.16642514968535</v>
      </c>
      <c r="P59" s="10">
        <f t="shared" si="7"/>
        <v>63.30578547280463</v>
      </c>
      <c r="Q59" s="10">
        <f t="shared" si="7"/>
        <v>105.19554122506018</v>
      </c>
      <c r="R59" s="10">
        <f t="shared" si="7"/>
        <v>144.0588633080091</v>
      </c>
      <c r="S59" s="10">
        <f t="shared" si="7"/>
        <v>146.4129022378634</v>
      </c>
      <c r="T59" s="10">
        <f t="shared" si="7"/>
        <v>180.8818800937814</v>
      </c>
      <c r="U59" s="10">
        <f t="shared" si="7"/>
        <v>156.92364471568243</v>
      </c>
      <c r="V59" s="10">
        <f t="shared" si="7"/>
        <v>109.26326874981686</v>
      </c>
      <c r="W59" s="10">
        <f t="shared" si="7"/>
        <v>99.99999222092572</v>
      </c>
      <c r="X59" s="10">
        <f t="shared" si="7"/>
        <v>0</v>
      </c>
      <c r="Y59" s="10">
        <f t="shared" si="7"/>
        <v>0</v>
      </c>
      <c r="Z59" s="11">
        <f t="shared" si="7"/>
        <v>99.99999222092572</v>
      </c>
    </row>
    <row r="60" spans="1:26" ht="13.5">
      <c r="A60" s="38" t="s">
        <v>32</v>
      </c>
      <c r="B60" s="12">
        <f t="shared" si="7"/>
        <v>98.18591860863695</v>
      </c>
      <c r="C60" s="12">
        <f t="shared" si="7"/>
        <v>0</v>
      </c>
      <c r="D60" s="3">
        <f t="shared" si="7"/>
        <v>95.9603304449696</v>
      </c>
      <c r="E60" s="13">
        <f t="shared" si="7"/>
        <v>99.36651434572757</v>
      </c>
      <c r="F60" s="13">
        <f t="shared" si="7"/>
        <v>57.52638509463257</v>
      </c>
      <c r="G60" s="13">
        <f t="shared" si="7"/>
        <v>558.1584719344422</v>
      </c>
      <c r="H60" s="13">
        <f t="shared" si="7"/>
        <v>110.66939269930546</v>
      </c>
      <c r="I60" s="13">
        <f t="shared" si="7"/>
        <v>119.83212203764644</v>
      </c>
      <c r="J60" s="13">
        <f t="shared" si="7"/>
        <v>136.73343096478257</v>
      </c>
      <c r="K60" s="13">
        <f t="shared" si="7"/>
        <v>115.25109174022516</v>
      </c>
      <c r="L60" s="13">
        <f t="shared" si="7"/>
        <v>104.27482390670147</v>
      </c>
      <c r="M60" s="13">
        <f t="shared" si="7"/>
        <v>119.02656080013776</v>
      </c>
      <c r="N60" s="13">
        <f t="shared" si="7"/>
        <v>113.31826933503224</v>
      </c>
      <c r="O60" s="13">
        <f t="shared" si="7"/>
        <v>135.13242991095547</v>
      </c>
      <c r="P60" s="13">
        <f t="shared" si="7"/>
        <v>132.85532373506797</v>
      </c>
      <c r="Q60" s="13">
        <f t="shared" si="7"/>
        <v>126.53992916443792</v>
      </c>
      <c r="R60" s="13">
        <f t="shared" si="7"/>
        <v>125.36044884456037</v>
      </c>
      <c r="S60" s="13">
        <f t="shared" si="7"/>
        <v>117.58576994013075</v>
      </c>
      <c r="T60" s="13">
        <f t="shared" si="7"/>
        <v>165.40898454700437</v>
      </c>
      <c r="U60" s="13">
        <f t="shared" si="7"/>
        <v>134.9372454442147</v>
      </c>
      <c r="V60" s="13">
        <f t="shared" si="7"/>
        <v>124.87215062755659</v>
      </c>
      <c r="W60" s="13">
        <f t="shared" si="7"/>
        <v>99.36651434572757</v>
      </c>
      <c r="X60" s="13">
        <f t="shared" si="7"/>
        <v>0</v>
      </c>
      <c r="Y60" s="13">
        <f t="shared" si="7"/>
        <v>0</v>
      </c>
      <c r="Z60" s="14">
        <f t="shared" si="7"/>
        <v>99.36651434572757</v>
      </c>
    </row>
    <row r="61" spans="1:26" ht="13.5">
      <c r="A61" s="39" t="s">
        <v>103</v>
      </c>
      <c r="B61" s="12">
        <f t="shared" si="7"/>
        <v>85.31282611404392</v>
      </c>
      <c r="C61" s="12">
        <f t="shared" si="7"/>
        <v>0</v>
      </c>
      <c r="D61" s="3">
        <f t="shared" si="7"/>
        <v>96.03613947321661</v>
      </c>
      <c r="E61" s="13">
        <f t="shared" si="7"/>
        <v>97.73369637422564</v>
      </c>
      <c r="F61" s="13">
        <f t="shared" si="7"/>
        <v>94.24268142793632</v>
      </c>
      <c r="G61" s="13">
        <f t="shared" si="7"/>
        <v>152.0771883108924</v>
      </c>
      <c r="H61" s="13">
        <f t="shared" si="7"/>
        <v>111.24906690410839</v>
      </c>
      <c r="I61" s="13">
        <f t="shared" si="7"/>
        <v>118.9929778226617</v>
      </c>
      <c r="J61" s="13">
        <f t="shared" si="7"/>
        <v>156.23361204632783</v>
      </c>
      <c r="K61" s="13">
        <f t="shared" si="7"/>
        <v>120.27626304335723</v>
      </c>
      <c r="L61" s="13">
        <f t="shared" si="7"/>
        <v>104.58944309838304</v>
      </c>
      <c r="M61" s="13">
        <f t="shared" si="7"/>
        <v>126.30651878102121</v>
      </c>
      <c r="N61" s="13">
        <f t="shared" si="7"/>
        <v>111.31382898589983</v>
      </c>
      <c r="O61" s="13">
        <f t="shared" si="7"/>
        <v>124.04339349488673</v>
      </c>
      <c r="P61" s="13">
        <f t="shared" si="7"/>
        <v>103.99152241927563</v>
      </c>
      <c r="Q61" s="13">
        <f t="shared" si="7"/>
        <v>112.96198164812141</v>
      </c>
      <c r="R61" s="13">
        <f t="shared" si="7"/>
        <v>123.62596281379474</v>
      </c>
      <c r="S61" s="13">
        <f t="shared" si="7"/>
        <v>116.37461540916831</v>
      </c>
      <c r="T61" s="13">
        <f t="shared" si="7"/>
        <v>154.61544904472396</v>
      </c>
      <c r="U61" s="13">
        <f t="shared" si="7"/>
        <v>131.0112783233913</v>
      </c>
      <c r="V61" s="13">
        <f t="shared" si="7"/>
        <v>121.94779658992722</v>
      </c>
      <c r="W61" s="13">
        <f t="shared" si="7"/>
        <v>97.73369637422564</v>
      </c>
      <c r="X61" s="13">
        <f t="shared" si="7"/>
        <v>0</v>
      </c>
      <c r="Y61" s="13">
        <f t="shared" si="7"/>
        <v>0</v>
      </c>
      <c r="Z61" s="14">
        <f t="shared" si="7"/>
        <v>97.73369637422564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83.6238198983297</v>
      </c>
      <c r="E62" s="13">
        <f t="shared" si="7"/>
        <v>87.36417319518154</v>
      </c>
      <c r="F62" s="13">
        <f t="shared" si="7"/>
        <v>16.045890806278422</v>
      </c>
      <c r="G62" s="13">
        <f t="shared" si="7"/>
        <v>-32.217392872943805</v>
      </c>
      <c r="H62" s="13">
        <f t="shared" si="7"/>
        <v>141.86626890778388</v>
      </c>
      <c r="I62" s="13">
        <f t="shared" si="7"/>
        <v>153.29944192963595</v>
      </c>
      <c r="J62" s="13">
        <f t="shared" si="7"/>
        <v>93.94314084089874</v>
      </c>
      <c r="K62" s="13">
        <f t="shared" si="7"/>
        <v>97.14880103227262</v>
      </c>
      <c r="L62" s="13">
        <f t="shared" si="7"/>
        <v>91.04269459314848</v>
      </c>
      <c r="M62" s="13">
        <f t="shared" si="7"/>
        <v>94.17927292682674</v>
      </c>
      <c r="N62" s="13">
        <f t="shared" si="7"/>
        <v>107.47948356473422</v>
      </c>
      <c r="O62" s="13">
        <f t="shared" si="7"/>
        <v>207.67689794081545</v>
      </c>
      <c r="P62" s="13">
        <f t="shared" si="7"/>
        <v>58.294452307488065</v>
      </c>
      <c r="Q62" s="13">
        <f t="shared" si="7"/>
        <v>98.2853230054257</v>
      </c>
      <c r="R62" s="13">
        <f t="shared" si="7"/>
        <v>120.59676718441294</v>
      </c>
      <c r="S62" s="13">
        <f t="shared" si="7"/>
        <v>102.53603126742273</v>
      </c>
      <c r="T62" s="13">
        <f t="shared" si="7"/>
        <v>230.3111889528891</v>
      </c>
      <c r="U62" s="13">
        <f t="shared" si="7"/>
        <v>137.90702240084659</v>
      </c>
      <c r="V62" s="13">
        <f t="shared" si="7"/>
        <v>115.73227208945096</v>
      </c>
      <c r="W62" s="13">
        <f t="shared" si="7"/>
        <v>87.36417319518154</v>
      </c>
      <c r="X62" s="13">
        <f t="shared" si="7"/>
        <v>0</v>
      </c>
      <c r="Y62" s="13">
        <f t="shared" si="7"/>
        <v>0</v>
      </c>
      <c r="Z62" s="14">
        <f t="shared" si="7"/>
        <v>87.36417319518154</v>
      </c>
    </row>
    <row r="63" spans="1:26" ht="13.5">
      <c r="A63" s="39" t="s">
        <v>105</v>
      </c>
      <c r="B63" s="12">
        <f t="shared" si="7"/>
        <v>99.99998539535042</v>
      </c>
      <c r="C63" s="12">
        <f t="shared" si="7"/>
        <v>0</v>
      </c>
      <c r="D63" s="3">
        <f t="shared" si="7"/>
        <v>57.64133534641839</v>
      </c>
      <c r="E63" s="13">
        <f t="shared" si="7"/>
        <v>63.621673403395306</v>
      </c>
      <c r="F63" s="13">
        <f t="shared" si="7"/>
        <v>87.13112758153622</v>
      </c>
      <c r="G63" s="13">
        <f t="shared" si="7"/>
        <v>71.30179161980692</v>
      </c>
      <c r="H63" s="13">
        <f t="shared" si="7"/>
        <v>55.467350451368155</v>
      </c>
      <c r="I63" s="13">
        <f t="shared" si="7"/>
        <v>70.54475479381568</v>
      </c>
      <c r="J63" s="13">
        <f t="shared" si="7"/>
        <v>85.31840966327677</v>
      </c>
      <c r="K63" s="13">
        <f t="shared" si="7"/>
        <v>63.63262051444282</v>
      </c>
      <c r="L63" s="13">
        <f t="shared" si="7"/>
        <v>43.93798566715832</v>
      </c>
      <c r="M63" s="13">
        <f t="shared" si="7"/>
        <v>62.06025776408127</v>
      </c>
      <c r="N63" s="13">
        <f t="shared" si="7"/>
        <v>81.9961290522172</v>
      </c>
      <c r="O63" s="13">
        <f t="shared" si="7"/>
        <v>75.90796446434464</v>
      </c>
      <c r="P63" s="13">
        <f t="shared" si="7"/>
        <v>66.41612671449215</v>
      </c>
      <c r="Q63" s="13">
        <f t="shared" si="7"/>
        <v>74.33961781047564</v>
      </c>
      <c r="R63" s="13">
        <f t="shared" si="7"/>
        <v>66.48583552693141</v>
      </c>
      <c r="S63" s="13">
        <f t="shared" si="7"/>
        <v>65.05300474840034</v>
      </c>
      <c r="T63" s="13">
        <f t="shared" si="7"/>
        <v>65.65748302269223</v>
      </c>
      <c r="U63" s="13">
        <f t="shared" si="7"/>
        <v>65.7231319784933</v>
      </c>
      <c r="V63" s="13">
        <f t="shared" si="7"/>
        <v>68.03467197982766</v>
      </c>
      <c r="W63" s="13">
        <f t="shared" si="7"/>
        <v>63.621673403395306</v>
      </c>
      <c r="X63" s="13">
        <f t="shared" si="7"/>
        <v>0</v>
      </c>
      <c r="Y63" s="13">
        <f t="shared" si="7"/>
        <v>0</v>
      </c>
      <c r="Z63" s="14">
        <f t="shared" si="7"/>
        <v>63.621673403395306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60.66666666666667</v>
      </c>
      <c r="E64" s="13">
        <f t="shared" si="7"/>
        <v>70.36549895853058</v>
      </c>
      <c r="F64" s="13">
        <f t="shared" si="7"/>
        <v>82.85507281770744</v>
      </c>
      <c r="G64" s="13">
        <f t="shared" si="7"/>
        <v>93.80325119124115</v>
      </c>
      <c r="H64" s="13">
        <f t="shared" si="7"/>
        <v>73.34255530007349</v>
      </c>
      <c r="I64" s="13">
        <f t="shared" si="7"/>
        <v>83.73330377864265</v>
      </c>
      <c r="J64" s="13">
        <f t="shared" si="7"/>
        <v>110.42648945540247</v>
      </c>
      <c r="K64" s="13">
        <f t="shared" si="7"/>
        <v>83.67305807231786</v>
      </c>
      <c r="L64" s="13">
        <f t="shared" si="7"/>
        <v>58.05718967150979</v>
      </c>
      <c r="M64" s="13">
        <f t="shared" si="7"/>
        <v>81.39526490681354</v>
      </c>
      <c r="N64" s="13">
        <f t="shared" si="7"/>
        <v>108.01266577301402</v>
      </c>
      <c r="O64" s="13">
        <f t="shared" si="7"/>
        <v>100.42695916239859</v>
      </c>
      <c r="P64" s="13">
        <f t="shared" si="7"/>
        <v>88.87152833136699</v>
      </c>
      <c r="Q64" s="13">
        <f t="shared" si="7"/>
        <v>98.61974922406854</v>
      </c>
      <c r="R64" s="13">
        <f t="shared" si="7"/>
        <v>87.54651859382233</v>
      </c>
      <c r="S64" s="13">
        <f t="shared" si="7"/>
        <v>86.75141300347069</v>
      </c>
      <c r="T64" s="13">
        <f t="shared" si="7"/>
        <v>87.42539002524722</v>
      </c>
      <c r="U64" s="13">
        <f t="shared" si="7"/>
        <v>87.25269731105611</v>
      </c>
      <c r="V64" s="13">
        <f t="shared" si="7"/>
        <v>87.63286261297966</v>
      </c>
      <c r="W64" s="13">
        <f t="shared" si="7"/>
        <v>70.36549895853058</v>
      </c>
      <c r="X64" s="13">
        <f t="shared" si="7"/>
        <v>0</v>
      </c>
      <c r="Y64" s="13">
        <f t="shared" si="7"/>
        <v>0</v>
      </c>
      <c r="Z64" s="14">
        <f t="shared" si="7"/>
        <v>70.36549895853058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100.00013333333332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100.00013333333332</v>
      </c>
      <c r="X66" s="16">
        <f t="shared" si="7"/>
        <v>0</v>
      </c>
      <c r="Y66" s="16">
        <f t="shared" si="7"/>
        <v>0</v>
      </c>
      <c r="Z66" s="17">
        <f t="shared" si="7"/>
        <v>100.00013333333332</v>
      </c>
    </row>
    <row r="67" spans="1:26" ht="13.5" hidden="1">
      <c r="A67" s="41" t="s">
        <v>285</v>
      </c>
      <c r="B67" s="24">
        <v>118040929</v>
      </c>
      <c r="C67" s="24"/>
      <c r="D67" s="25">
        <v>125478000</v>
      </c>
      <c r="E67" s="26">
        <v>116714000</v>
      </c>
      <c r="F67" s="26">
        <v>20526287</v>
      </c>
      <c r="G67" s="26">
        <v>4173926</v>
      </c>
      <c r="H67" s="26">
        <v>9645274</v>
      </c>
      <c r="I67" s="26">
        <v>34345487</v>
      </c>
      <c r="J67" s="26">
        <v>9892444</v>
      </c>
      <c r="K67" s="26">
        <v>10401585</v>
      </c>
      <c r="L67" s="26">
        <v>9633712</v>
      </c>
      <c r="M67" s="26">
        <v>29927741</v>
      </c>
      <c r="N67" s="26">
        <v>10556127</v>
      </c>
      <c r="O67" s="26">
        <v>9925529</v>
      </c>
      <c r="P67" s="26">
        <v>11482973</v>
      </c>
      <c r="Q67" s="26">
        <v>31964629</v>
      </c>
      <c r="R67" s="26">
        <v>9419931</v>
      </c>
      <c r="S67" s="26">
        <v>9836376</v>
      </c>
      <c r="T67" s="26">
        <v>8762065</v>
      </c>
      <c r="U67" s="26">
        <v>28018372</v>
      </c>
      <c r="V67" s="26">
        <v>124256229</v>
      </c>
      <c r="W67" s="26">
        <v>116714000</v>
      </c>
      <c r="X67" s="26"/>
      <c r="Y67" s="25"/>
      <c r="Z67" s="27">
        <v>116714000</v>
      </c>
    </row>
    <row r="68" spans="1:26" ht="13.5" hidden="1">
      <c r="A68" s="37" t="s">
        <v>31</v>
      </c>
      <c r="B68" s="19">
        <v>24546082</v>
      </c>
      <c r="C68" s="19"/>
      <c r="D68" s="20">
        <v>24960000</v>
      </c>
      <c r="E68" s="21">
        <v>25710000</v>
      </c>
      <c r="F68" s="21">
        <v>6451372</v>
      </c>
      <c r="G68" s="21">
        <v>1898592</v>
      </c>
      <c r="H68" s="21">
        <v>1805602</v>
      </c>
      <c r="I68" s="21">
        <v>10155566</v>
      </c>
      <c r="J68" s="21">
        <v>1628647</v>
      </c>
      <c r="K68" s="21">
        <v>1749227</v>
      </c>
      <c r="L68" s="21">
        <v>1900985</v>
      </c>
      <c r="M68" s="21">
        <v>5278859</v>
      </c>
      <c r="N68" s="21">
        <v>1887043</v>
      </c>
      <c r="O68" s="21">
        <v>1963285</v>
      </c>
      <c r="P68" s="21">
        <v>4264457</v>
      </c>
      <c r="Q68" s="21">
        <v>8114785</v>
      </c>
      <c r="R68" s="21">
        <v>1852903</v>
      </c>
      <c r="S68" s="21">
        <v>1815437</v>
      </c>
      <c r="T68" s="21">
        <v>1791400</v>
      </c>
      <c r="U68" s="21">
        <v>5459740</v>
      </c>
      <c r="V68" s="21">
        <v>29008950</v>
      </c>
      <c r="W68" s="21">
        <v>25710000</v>
      </c>
      <c r="X68" s="21"/>
      <c r="Y68" s="20"/>
      <c r="Z68" s="23">
        <v>25710000</v>
      </c>
    </row>
    <row r="69" spans="1:26" ht="13.5" hidden="1">
      <c r="A69" s="38" t="s">
        <v>32</v>
      </c>
      <c r="B69" s="19">
        <v>92059596</v>
      </c>
      <c r="C69" s="19"/>
      <c r="D69" s="20">
        <v>99018000</v>
      </c>
      <c r="E69" s="21">
        <v>89504000</v>
      </c>
      <c r="F69" s="21">
        <v>13941394</v>
      </c>
      <c r="G69" s="21">
        <v>2142840</v>
      </c>
      <c r="H69" s="21">
        <v>7708883</v>
      </c>
      <c r="I69" s="21">
        <v>23793117</v>
      </c>
      <c r="J69" s="21">
        <v>8129894</v>
      </c>
      <c r="K69" s="21">
        <v>8517823</v>
      </c>
      <c r="L69" s="21">
        <v>7578511</v>
      </c>
      <c r="M69" s="21">
        <v>24226228</v>
      </c>
      <c r="N69" s="21">
        <v>8512127</v>
      </c>
      <c r="O69" s="21">
        <v>7898631</v>
      </c>
      <c r="P69" s="21">
        <v>7074056</v>
      </c>
      <c r="Q69" s="21">
        <v>23484814</v>
      </c>
      <c r="R69" s="21">
        <v>7412633</v>
      </c>
      <c r="S69" s="21">
        <v>7869482</v>
      </c>
      <c r="T69" s="21">
        <v>6810783</v>
      </c>
      <c r="U69" s="21">
        <v>22092898</v>
      </c>
      <c r="V69" s="21">
        <v>93597057</v>
      </c>
      <c r="W69" s="21">
        <v>89504000</v>
      </c>
      <c r="X69" s="21"/>
      <c r="Y69" s="20"/>
      <c r="Z69" s="23">
        <v>89504000</v>
      </c>
    </row>
    <row r="70" spans="1:26" ht="13.5" hidden="1">
      <c r="A70" s="39" t="s">
        <v>103</v>
      </c>
      <c r="B70" s="19">
        <v>64429148</v>
      </c>
      <c r="C70" s="19"/>
      <c r="D70" s="20">
        <v>73161000</v>
      </c>
      <c r="E70" s="21">
        <v>64731000</v>
      </c>
      <c r="F70" s="21">
        <v>5809979</v>
      </c>
      <c r="G70" s="21">
        <v>5637693</v>
      </c>
      <c r="H70" s="21">
        <v>5516582</v>
      </c>
      <c r="I70" s="21">
        <v>16964254</v>
      </c>
      <c r="J70" s="21">
        <v>5129530</v>
      </c>
      <c r="K70" s="21">
        <v>5873967</v>
      </c>
      <c r="L70" s="21">
        <v>5437675</v>
      </c>
      <c r="M70" s="21">
        <v>16441172</v>
      </c>
      <c r="N70" s="21">
        <v>6179853</v>
      </c>
      <c r="O70" s="21">
        <v>6136588</v>
      </c>
      <c r="P70" s="21">
        <v>6445235</v>
      </c>
      <c r="Q70" s="21">
        <v>18761676</v>
      </c>
      <c r="R70" s="21">
        <v>5360590</v>
      </c>
      <c r="S70" s="21">
        <v>5670637</v>
      </c>
      <c r="T70" s="21">
        <v>5193525</v>
      </c>
      <c r="U70" s="21">
        <v>16224752</v>
      </c>
      <c r="V70" s="21">
        <v>68391854</v>
      </c>
      <c r="W70" s="21">
        <v>64731000</v>
      </c>
      <c r="X70" s="21"/>
      <c r="Y70" s="20"/>
      <c r="Z70" s="23">
        <v>64731000</v>
      </c>
    </row>
    <row r="71" spans="1:26" ht="13.5" hidden="1">
      <c r="A71" s="39" t="s">
        <v>104</v>
      </c>
      <c r="B71" s="19">
        <v>12288542</v>
      </c>
      <c r="C71" s="19"/>
      <c r="D71" s="20">
        <v>13770000</v>
      </c>
      <c r="E71" s="21">
        <v>11871000</v>
      </c>
      <c r="F71" s="21">
        <v>6343057</v>
      </c>
      <c r="G71" s="21">
        <v>-4739769</v>
      </c>
      <c r="H71" s="21">
        <v>760930</v>
      </c>
      <c r="I71" s="21">
        <v>2364218</v>
      </c>
      <c r="J71" s="21">
        <v>1488907</v>
      </c>
      <c r="K71" s="21">
        <v>1277182</v>
      </c>
      <c r="L71" s="21">
        <v>1097071</v>
      </c>
      <c r="M71" s="21">
        <v>3863160</v>
      </c>
      <c r="N71" s="21">
        <v>1039898</v>
      </c>
      <c r="O71" s="21">
        <v>595527</v>
      </c>
      <c r="P71" s="21">
        <v>1868092</v>
      </c>
      <c r="Q71" s="21">
        <v>3503517</v>
      </c>
      <c r="R71" s="21">
        <v>892844</v>
      </c>
      <c r="S71" s="21">
        <v>1045689</v>
      </c>
      <c r="T71" s="21">
        <v>567533</v>
      </c>
      <c r="U71" s="21">
        <v>2506066</v>
      </c>
      <c r="V71" s="21">
        <v>12236961</v>
      </c>
      <c r="W71" s="21">
        <v>11871000</v>
      </c>
      <c r="X71" s="21"/>
      <c r="Y71" s="20"/>
      <c r="Z71" s="23">
        <v>11871000</v>
      </c>
    </row>
    <row r="72" spans="1:26" ht="13.5" hidden="1">
      <c r="A72" s="39" t="s">
        <v>105</v>
      </c>
      <c r="B72" s="19">
        <v>13694269</v>
      </c>
      <c r="C72" s="19"/>
      <c r="D72" s="20">
        <v>11922000</v>
      </c>
      <c r="E72" s="21">
        <v>12370000</v>
      </c>
      <c r="F72" s="21">
        <v>1051312</v>
      </c>
      <c r="G72" s="21">
        <v>1347105</v>
      </c>
      <c r="H72" s="21">
        <v>1224167</v>
      </c>
      <c r="I72" s="21">
        <v>3622584</v>
      </c>
      <c r="J72" s="21">
        <v>1031203</v>
      </c>
      <c r="K72" s="21">
        <v>1226492</v>
      </c>
      <c r="L72" s="21">
        <v>1429863</v>
      </c>
      <c r="M72" s="21">
        <v>3687558</v>
      </c>
      <c r="N72" s="21">
        <v>1034372</v>
      </c>
      <c r="O72" s="21">
        <v>1236392</v>
      </c>
      <c r="P72" s="21">
        <v>1244246</v>
      </c>
      <c r="Q72" s="21">
        <v>3515010</v>
      </c>
      <c r="R72" s="21">
        <v>1228955</v>
      </c>
      <c r="S72" s="21">
        <v>1250737</v>
      </c>
      <c r="T72" s="21">
        <v>1510693</v>
      </c>
      <c r="U72" s="21">
        <v>3990385</v>
      </c>
      <c r="V72" s="21">
        <v>14815537</v>
      </c>
      <c r="W72" s="21">
        <v>12370000</v>
      </c>
      <c r="X72" s="21"/>
      <c r="Y72" s="20"/>
      <c r="Z72" s="23">
        <v>12370000</v>
      </c>
    </row>
    <row r="73" spans="1:26" ht="13.5" hidden="1">
      <c r="A73" s="39" t="s">
        <v>106</v>
      </c>
      <c r="B73" s="19">
        <v>9440424</v>
      </c>
      <c r="C73" s="19"/>
      <c r="D73" s="20">
        <v>10500000</v>
      </c>
      <c r="E73" s="21">
        <v>10562000</v>
      </c>
      <c r="F73" s="21">
        <v>737046</v>
      </c>
      <c r="G73" s="21">
        <v>958664</v>
      </c>
      <c r="H73" s="21">
        <v>866771</v>
      </c>
      <c r="I73" s="21">
        <v>2562481</v>
      </c>
      <c r="J73" s="21">
        <v>745927</v>
      </c>
      <c r="K73" s="21">
        <v>873256</v>
      </c>
      <c r="L73" s="21">
        <v>1013120</v>
      </c>
      <c r="M73" s="21">
        <v>2632303</v>
      </c>
      <c r="N73" s="21">
        <v>741526</v>
      </c>
      <c r="O73" s="21">
        <v>882520</v>
      </c>
      <c r="P73" s="21">
        <v>878108</v>
      </c>
      <c r="Q73" s="21">
        <v>2502154</v>
      </c>
      <c r="R73" s="21">
        <v>881368</v>
      </c>
      <c r="S73" s="21">
        <v>885702</v>
      </c>
      <c r="T73" s="21">
        <v>1071405</v>
      </c>
      <c r="U73" s="21">
        <v>2838475</v>
      </c>
      <c r="V73" s="21">
        <v>10535413</v>
      </c>
      <c r="W73" s="21">
        <v>10562000</v>
      </c>
      <c r="X73" s="21"/>
      <c r="Y73" s="20"/>
      <c r="Z73" s="23">
        <v>10562000</v>
      </c>
    </row>
    <row r="74" spans="1:26" ht="13.5" hidden="1">
      <c r="A74" s="39" t="s">
        <v>107</v>
      </c>
      <c r="B74" s="19">
        <v>-7792787</v>
      </c>
      <c r="C74" s="19"/>
      <c r="D74" s="20">
        <v>-10335000</v>
      </c>
      <c r="E74" s="21">
        <v>-10030000</v>
      </c>
      <c r="F74" s="21"/>
      <c r="G74" s="21">
        <v>-1060853</v>
      </c>
      <c r="H74" s="21">
        <v>-659567</v>
      </c>
      <c r="I74" s="21">
        <v>-1720420</v>
      </c>
      <c r="J74" s="21">
        <v>-265673</v>
      </c>
      <c r="K74" s="21">
        <v>-733074</v>
      </c>
      <c r="L74" s="21">
        <v>-1399218</v>
      </c>
      <c r="M74" s="21">
        <v>-2397965</v>
      </c>
      <c r="N74" s="21">
        <v>-483522</v>
      </c>
      <c r="O74" s="21">
        <v>-952396</v>
      </c>
      <c r="P74" s="21">
        <v>-3361625</v>
      </c>
      <c r="Q74" s="21">
        <v>-4797543</v>
      </c>
      <c r="R74" s="21">
        <v>-951124</v>
      </c>
      <c r="S74" s="21">
        <v>-983283</v>
      </c>
      <c r="T74" s="21">
        <v>-1532373</v>
      </c>
      <c r="U74" s="21">
        <v>-3466780</v>
      </c>
      <c r="V74" s="21">
        <v>-12382708</v>
      </c>
      <c r="W74" s="21">
        <v>-10030000</v>
      </c>
      <c r="X74" s="21"/>
      <c r="Y74" s="20"/>
      <c r="Z74" s="23">
        <v>-10030000</v>
      </c>
    </row>
    <row r="75" spans="1:26" ht="13.5" hidden="1">
      <c r="A75" s="40" t="s">
        <v>110</v>
      </c>
      <c r="B75" s="28">
        <v>1435251</v>
      </c>
      <c r="C75" s="28"/>
      <c r="D75" s="29">
        <v>1500000</v>
      </c>
      <c r="E75" s="30">
        <v>1500000</v>
      </c>
      <c r="F75" s="30">
        <v>133521</v>
      </c>
      <c r="G75" s="30">
        <v>132494</v>
      </c>
      <c r="H75" s="30">
        <v>130789</v>
      </c>
      <c r="I75" s="30">
        <v>396804</v>
      </c>
      <c r="J75" s="30">
        <v>133903</v>
      </c>
      <c r="K75" s="30">
        <v>134535</v>
      </c>
      <c r="L75" s="30">
        <v>154216</v>
      </c>
      <c r="M75" s="30">
        <v>422654</v>
      </c>
      <c r="N75" s="30">
        <v>156957</v>
      </c>
      <c r="O75" s="30">
        <v>63613</v>
      </c>
      <c r="P75" s="30">
        <v>144460</v>
      </c>
      <c r="Q75" s="30">
        <v>365030</v>
      </c>
      <c r="R75" s="30">
        <v>154395</v>
      </c>
      <c r="S75" s="30">
        <v>151457</v>
      </c>
      <c r="T75" s="30">
        <v>159882</v>
      </c>
      <c r="U75" s="30">
        <v>465734</v>
      </c>
      <c r="V75" s="30">
        <v>1650222</v>
      </c>
      <c r="W75" s="30">
        <v>1500000</v>
      </c>
      <c r="X75" s="30"/>
      <c r="Y75" s="29"/>
      <c r="Z75" s="31">
        <v>1500000</v>
      </c>
    </row>
    <row r="76" spans="1:26" ht="13.5" hidden="1">
      <c r="A76" s="42" t="s">
        <v>286</v>
      </c>
      <c r="B76" s="32">
        <v>116370893</v>
      </c>
      <c r="C76" s="32"/>
      <c r="D76" s="33">
        <v>120478000</v>
      </c>
      <c r="E76" s="34">
        <v>116147005</v>
      </c>
      <c r="F76" s="34">
        <v>10290882</v>
      </c>
      <c r="G76" s="34">
        <v>15138456</v>
      </c>
      <c r="H76" s="34">
        <v>10815131</v>
      </c>
      <c r="I76" s="34">
        <v>36244469</v>
      </c>
      <c r="J76" s="34">
        <v>14039815</v>
      </c>
      <c r="K76" s="34">
        <v>12426014</v>
      </c>
      <c r="L76" s="34">
        <v>10048715</v>
      </c>
      <c r="M76" s="34">
        <v>36514544</v>
      </c>
      <c r="N76" s="34">
        <v>12573504</v>
      </c>
      <c r="O76" s="34">
        <v>13803217</v>
      </c>
      <c r="P76" s="34">
        <v>12242368</v>
      </c>
      <c r="Q76" s="34">
        <v>38619089</v>
      </c>
      <c r="R76" s="34">
        <v>12116176</v>
      </c>
      <c r="S76" s="34">
        <v>12062882</v>
      </c>
      <c r="T76" s="34">
        <v>14665847</v>
      </c>
      <c r="U76" s="34">
        <v>38844905</v>
      </c>
      <c r="V76" s="34">
        <v>150223007</v>
      </c>
      <c r="W76" s="34">
        <v>116147005</v>
      </c>
      <c r="X76" s="34"/>
      <c r="Y76" s="33"/>
      <c r="Z76" s="35">
        <v>116147005</v>
      </c>
    </row>
    <row r="77" spans="1:26" ht="13.5" hidden="1">
      <c r="A77" s="37" t="s">
        <v>31</v>
      </c>
      <c r="B77" s="19">
        <v>24546082</v>
      </c>
      <c r="C77" s="19"/>
      <c r="D77" s="20">
        <v>23960000</v>
      </c>
      <c r="E77" s="21">
        <v>25709998</v>
      </c>
      <c r="F77" s="21">
        <v>2137381</v>
      </c>
      <c r="G77" s="21">
        <v>3045519</v>
      </c>
      <c r="H77" s="21">
        <v>2152968</v>
      </c>
      <c r="I77" s="21">
        <v>7335868</v>
      </c>
      <c r="J77" s="21">
        <v>2789629</v>
      </c>
      <c r="K77" s="21">
        <v>2474595</v>
      </c>
      <c r="L77" s="21">
        <v>1992020</v>
      </c>
      <c r="M77" s="21">
        <v>7256244</v>
      </c>
      <c r="N77" s="21">
        <v>2770752</v>
      </c>
      <c r="O77" s="21">
        <v>3065992</v>
      </c>
      <c r="P77" s="21">
        <v>2699648</v>
      </c>
      <c r="Q77" s="21">
        <v>8536392</v>
      </c>
      <c r="R77" s="21">
        <v>2669271</v>
      </c>
      <c r="S77" s="21">
        <v>2658034</v>
      </c>
      <c r="T77" s="21">
        <v>3240318</v>
      </c>
      <c r="U77" s="21">
        <v>8567623</v>
      </c>
      <c r="V77" s="21">
        <v>31696127</v>
      </c>
      <c r="W77" s="21">
        <v>25709998</v>
      </c>
      <c r="X77" s="21"/>
      <c r="Y77" s="20"/>
      <c r="Z77" s="23">
        <v>25709998</v>
      </c>
    </row>
    <row r="78" spans="1:26" ht="13.5" hidden="1">
      <c r="A78" s="38" t="s">
        <v>32</v>
      </c>
      <c r="B78" s="19">
        <v>90389560</v>
      </c>
      <c r="C78" s="19"/>
      <c r="D78" s="20">
        <v>95018000</v>
      </c>
      <c r="E78" s="21">
        <v>88937005</v>
      </c>
      <c r="F78" s="21">
        <v>8019980</v>
      </c>
      <c r="G78" s="21">
        <v>11960443</v>
      </c>
      <c r="H78" s="21">
        <v>8531374</v>
      </c>
      <c r="I78" s="21">
        <v>28511797</v>
      </c>
      <c r="J78" s="21">
        <v>11116283</v>
      </c>
      <c r="K78" s="21">
        <v>9816884</v>
      </c>
      <c r="L78" s="21">
        <v>7902479</v>
      </c>
      <c r="M78" s="21">
        <v>28835646</v>
      </c>
      <c r="N78" s="21">
        <v>9645795</v>
      </c>
      <c r="O78" s="21">
        <v>10673612</v>
      </c>
      <c r="P78" s="21">
        <v>9398260</v>
      </c>
      <c r="Q78" s="21">
        <v>29717667</v>
      </c>
      <c r="R78" s="21">
        <v>9292510</v>
      </c>
      <c r="S78" s="21">
        <v>9253391</v>
      </c>
      <c r="T78" s="21">
        <v>11265647</v>
      </c>
      <c r="U78" s="21">
        <v>29811548</v>
      </c>
      <c r="V78" s="21">
        <v>116876658</v>
      </c>
      <c r="W78" s="21">
        <v>88937005</v>
      </c>
      <c r="X78" s="21"/>
      <c r="Y78" s="20"/>
      <c r="Z78" s="23">
        <v>88937005</v>
      </c>
    </row>
    <row r="79" spans="1:26" ht="13.5" hidden="1">
      <c r="A79" s="39" t="s">
        <v>103</v>
      </c>
      <c r="B79" s="19">
        <v>54966327</v>
      </c>
      <c r="C79" s="19"/>
      <c r="D79" s="20">
        <v>70261000</v>
      </c>
      <c r="E79" s="21">
        <v>63263999</v>
      </c>
      <c r="F79" s="21">
        <v>5475480</v>
      </c>
      <c r="G79" s="21">
        <v>8573645</v>
      </c>
      <c r="H79" s="21">
        <v>6137146</v>
      </c>
      <c r="I79" s="21">
        <v>20186271</v>
      </c>
      <c r="J79" s="21">
        <v>8014050</v>
      </c>
      <c r="K79" s="21">
        <v>7064988</v>
      </c>
      <c r="L79" s="21">
        <v>5687234</v>
      </c>
      <c r="M79" s="21">
        <v>20766272</v>
      </c>
      <c r="N79" s="21">
        <v>6879031</v>
      </c>
      <c r="O79" s="21">
        <v>7612032</v>
      </c>
      <c r="P79" s="21">
        <v>6702498</v>
      </c>
      <c r="Q79" s="21">
        <v>21193561</v>
      </c>
      <c r="R79" s="21">
        <v>6627081</v>
      </c>
      <c r="S79" s="21">
        <v>6599182</v>
      </c>
      <c r="T79" s="21">
        <v>8029992</v>
      </c>
      <c r="U79" s="21">
        <v>21256255</v>
      </c>
      <c r="V79" s="21">
        <v>83402359</v>
      </c>
      <c r="W79" s="21">
        <v>63263999</v>
      </c>
      <c r="X79" s="21"/>
      <c r="Y79" s="20"/>
      <c r="Z79" s="23">
        <v>63263999</v>
      </c>
    </row>
    <row r="80" spans="1:26" ht="13.5" hidden="1">
      <c r="A80" s="39" t="s">
        <v>104</v>
      </c>
      <c r="B80" s="19">
        <v>12288542</v>
      </c>
      <c r="C80" s="19"/>
      <c r="D80" s="20">
        <v>11515000</v>
      </c>
      <c r="E80" s="21">
        <v>10371001</v>
      </c>
      <c r="F80" s="21">
        <v>1017800</v>
      </c>
      <c r="G80" s="21">
        <v>1527030</v>
      </c>
      <c r="H80" s="21">
        <v>1079503</v>
      </c>
      <c r="I80" s="21">
        <v>3624333</v>
      </c>
      <c r="J80" s="21">
        <v>1398726</v>
      </c>
      <c r="K80" s="21">
        <v>1240767</v>
      </c>
      <c r="L80" s="21">
        <v>998803</v>
      </c>
      <c r="M80" s="21">
        <v>3638296</v>
      </c>
      <c r="N80" s="21">
        <v>1117677</v>
      </c>
      <c r="O80" s="21">
        <v>1236772</v>
      </c>
      <c r="P80" s="21">
        <v>1088994</v>
      </c>
      <c r="Q80" s="21">
        <v>3443443</v>
      </c>
      <c r="R80" s="21">
        <v>1076741</v>
      </c>
      <c r="S80" s="21">
        <v>1072208</v>
      </c>
      <c r="T80" s="21">
        <v>1307092</v>
      </c>
      <c r="U80" s="21">
        <v>3456041</v>
      </c>
      <c r="V80" s="21">
        <v>14162113</v>
      </c>
      <c r="W80" s="21">
        <v>10371001</v>
      </c>
      <c r="X80" s="21"/>
      <c r="Y80" s="20"/>
      <c r="Z80" s="23">
        <v>10371001</v>
      </c>
    </row>
    <row r="81" spans="1:26" ht="13.5" hidden="1">
      <c r="A81" s="39" t="s">
        <v>105</v>
      </c>
      <c r="B81" s="19">
        <v>13694267</v>
      </c>
      <c r="C81" s="19"/>
      <c r="D81" s="20">
        <v>6872000</v>
      </c>
      <c r="E81" s="21">
        <v>7870001</v>
      </c>
      <c r="F81" s="21">
        <v>916020</v>
      </c>
      <c r="G81" s="21">
        <v>960510</v>
      </c>
      <c r="H81" s="21">
        <v>679013</v>
      </c>
      <c r="I81" s="21">
        <v>2555543</v>
      </c>
      <c r="J81" s="21">
        <v>879806</v>
      </c>
      <c r="K81" s="21">
        <v>780449</v>
      </c>
      <c r="L81" s="21">
        <v>628253</v>
      </c>
      <c r="M81" s="21">
        <v>2288508</v>
      </c>
      <c r="N81" s="21">
        <v>848145</v>
      </c>
      <c r="O81" s="21">
        <v>938520</v>
      </c>
      <c r="P81" s="21">
        <v>826380</v>
      </c>
      <c r="Q81" s="21">
        <v>2613045</v>
      </c>
      <c r="R81" s="21">
        <v>817081</v>
      </c>
      <c r="S81" s="21">
        <v>813642</v>
      </c>
      <c r="T81" s="21">
        <v>991883</v>
      </c>
      <c r="U81" s="21">
        <v>2622606</v>
      </c>
      <c r="V81" s="21">
        <v>10079702</v>
      </c>
      <c r="W81" s="21">
        <v>7870001</v>
      </c>
      <c r="X81" s="21"/>
      <c r="Y81" s="20"/>
      <c r="Z81" s="23">
        <v>7870001</v>
      </c>
    </row>
    <row r="82" spans="1:26" ht="13.5" hidden="1">
      <c r="A82" s="39" t="s">
        <v>106</v>
      </c>
      <c r="B82" s="19">
        <v>9440424</v>
      </c>
      <c r="C82" s="19"/>
      <c r="D82" s="20">
        <v>6370000</v>
      </c>
      <c r="E82" s="21">
        <v>7432004</v>
      </c>
      <c r="F82" s="21">
        <v>610680</v>
      </c>
      <c r="G82" s="21">
        <v>899258</v>
      </c>
      <c r="H82" s="21">
        <v>635712</v>
      </c>
      <c r="I82" s="21">
        <v>2145650</v>
      </c>
      <c r="J82" s="21">
        <v>823701</v>
      </c>
      <c r="K82" s="21">
        <v>730680</v>
      </c>
      <c r="L82" s="21">
        <v>588189</v>
      </c>
      <c r="M82" s="21">
        <v>2142570</v>
      </c>
      <c r="N82" s="21">
        <v>800942</v>
      </c>
      <c r="O82" s="21">
        <v>886288</v>
      </c>
      <c r="P82" s="21">
        <v>780388</v>
      </c>
      <c r="Q82" s="21">
        <v>2467618</v>
      </c>
      <c r="R82" s="21">
        <v>771607</v>
      </c>
      <c r="S82" s="21">
        <v>768359</v>
      </c>
      <c r="T82" s="21">
        <v>936680</v>
      </c>
      <c r="U82" s="21">
        <v>2476646</v>
      </c>
      <c r="V82" s="21">
        <v>9232484</v>
      </c>
      <c r="W82" s="21">
        <v>7432004</v>
      </c>
      <c r="X82" s="21"/>
      <c r="Y82" s="20"/>
      <c r="Z82" s="23">
        <v>7432004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1435251</v>
      </c>
      <c r="C84" s="28"/>
      <c r="D84" s="29">
        <v>1500000</v>
      </c>
      <c r="E84" s="30">
        <v>1500002</v>
      </c>
      <c r="F84" s="30">
        <v>133521</v>
      </c>
      <c r="G84" s="30">
        <v>132494</v>
      </c>
      <c r="H84" s="30">
        <v>130789</v>
      </c>
      <c r="I84" s="30">
        <v>396804</v>
      </c>
      <c r="J84" s="30">
        <v>133903</v>
      </c>
      <c r="K84" s="30">
        <v>134535</v>
      </c>
      <c r="L84" s="30">
        <v>154216</v>
      </c>
      <c r="M84" s="30">
        <v>422654</v>
      </c>
      <c r="N84" s="30">
        <v>156957</v>
      </c>
      <c r="O84" s="30">
        <v>63613</v>
      </c>
      <c r="P84" s="30">
        <v>144460</v>
      </c>
      <c r="Q84" s="30">
        <v>365030</v>
      </c>
      <c r="R84" s="30">
        <v>154395</v>
      </c>
      <c r="S84" s="30">
        <v>151457</v>
      </c>
      <c r="T84" s="30">
        <v>159882</v>
      </c>
      <c r="U84" s="30">
        <v>465734</v>
      </c>
      <c r="V84" s="30">
        <v>1650222</v>
      </c>
      <c r="W84" s="30">
        <v>1500002</v>
      </c>
      <c r="X84" s="30"/>
      <c r="Y84" s="29"/>
      <c r="Z84" s="31">
        <v>1500002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6685000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1030000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1030000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2210000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2210000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2300000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2300000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950000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950000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195000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1005000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1695000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9850000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117464169</v>
      </c>
      <c r="D5" s="153">
        <f>SUM(D6:D8)</f>
        <v>0</v>
      </c>
      <c r="E5" s="154">
        <f t="shared" si="0"/>
        <v>130690440</v>
      </c>
      <c r="F5" s="100">
        <f t="shared" si="0"/>
        <v>97932621</v>
      </c>
      <c r="G5" s="100">
        <f t="shared" si="0"/>
        <v>21895900</v>
      </c>
      <c r="H5" s="100">
        <f t="shared" si="0"/>
        <v>1064208</v>
      </c>
      <c r="I5" s="100">
        <f t="shared" si="0"/>
        <v>1394785</v>
      </c>
      <c r="J5" s="100">
        <f t="shared" si="0"/>
        <v>24354893</v>
      </c>
      <c r="K5" s="100">
        <f t="shared" si="0"/>
        <v>1706646</v>
      </c>
      <c r="L5" s="100">
        <f t="shared" si="0"/>
        <v>1337954</v>
      </c>
      <c r="M5" s="100">
        <f t="shared" si="0"/>
        <v>10725358</v>
      </c>
      <c r="N5" s="100">
        <f t="shared" si="0"/>
        <v>13769958</v>
      </c>
      <c r="O5" s="100">
        <f t="shared" si="0"/>
        <v>1663797</v>
      </c>
      <c r="P5" s="100">
        <f t="shared" si="0"/>
        <v>1099347</v>
      </c>
      <c r="Q5" s="100">
        <f t="shared" si="0"/>
        <v>10434090</v>
      </c>
      <c r="R5" s="100">
        <f t="shared" si="0"/>
        <v>13197234</v>
      </c>
      <c r="S5" s="100">
        <f t="shared" si="0"/>
        <v>1405593</v>
      </c>
      <c r="T5" s="100">
        <f t="shared" si="0"/>
        <v>1135968</v>
      </c>
      <c r="U5" s="100">
        <f t="shared" si="0"/>
        <v>610285</v>
      </c>
      <c r="V5" s="100">
        <f t="shared" si="0"/>
        <v>3151846</v>
      </c>
      <c r="W5" s="100">
        <f t="shared" si="0"/>
        <v>54473931</v>
      </c>
      <c r="X5" s="100">
        <f t="shared" si="0"/>
        <v>97932621</v>
      </c>
      <c r="Y5" s="100">
        <f t="shared" si="0"/>
        <v>-43458690</v>
      </c>
      <c r="Z5" s="137">
        <f>+IF(X5&lt;&gt;0,+(Y5/X5)*100,0)</f>
        <v>-44.37611242938142</v>
      </c>
      <c r="AA5" s="153">
        <f>SUM(AA6:AA8)</f>
        <v>97932621</v>
      </c>
    </row>
    <row r="6" spans="1:27" ht="13.5">
      <c r="A6" s="138" t="s">
        <v>75</v>
      </c>
      <c r="B6" s="136"/>
      <c r="C6" s="155">
        <v>4720280</v>
      </c>
      <c r="D6" s="155"/>
      <c r="E6" s="156">
        <v>2147000</v>
      </c>
      <c r="F6" s="60">
        <v>2350277</v>
      </c>
      <c r="G6" s="60"/>
      <c r="H6" s="60"/>
      <c r="I6" s="60"/>
      <c r="J6" s="60"/>
      <c r="K6" s="60">
        <v>1404</v>
      </c>
      <c r="L6" s="60"/>
      <c r="M6" s="60">
        <v>97</v>
      </c>
      <c r="N6" s="60">
        <v>1501</v>
      </c>
      <c r="O6" s="60">
        <v>145</v>
      </c>
      <c r="P6" s="60">
        <v>97</v>
      </c>
      <c r="Q6" s="60">
        <v>413</v>
      </c>
      <c r="R6" s="60">
        <v>655</v>
      </c>
      <c r="S6" s="60">
        <v>241</v>
      </c>
      <c r="T6" s="60">
        <v>241</v>
      </c>
      <c r="U6" s="60">
        <v>241</v>
      </c>
      <c r="V6" s="60">
        <v>723</v>
      </c>
      <c r="W6" s="60">
        <v>2879</v>
      </c>
      <c r="X6" s="60">
        <v>2350277</v>
      </c>
      <c r="Y6" s="60">
        <v>-2347398</v>
      </c>
      <c r="Z6" s="140">
        <v>-99.88</v>
      </c>
      <c r="AA6" s="155">
        <v>2350277</v>
      </c>
    </row>
    <row r="7" spans="1:27" ht="13.5">
      <c r="A7" s="138" t="s">
        <v>76</v>
      </c>
      <c r="B7" s="136"/>
      <c r="C7" s="157">
        <v>112002623</v>
      </c>
      <c r="D7" s="157"/>
      <c r="E7" s="158">
        <v>127320440</v>
      </c>
      <c r="F7" s="159">
        <v>93898844</v>
      </c>
      <c r="G7" s="159">
        <v>21813168</v>
      </c>
      <c r="H7" s="159">
        <v>1029568</v>
      </c>
      <c r="I7" s="159">
        <v>1355118</v>
      </c>
      <c r="J7" s="159">
        <v>24197854</v>
      </c>
      <c r="K7" s="159">
        <v>1538284</v>
      </c>
      <c r="L7" s="159">
        <v>1148826</v>
      </c>
      <c r="M7" s="159">
        <v>10624735</v>
      </c>
      <c r="N7" s="159">
        <v>13311845</v>
      </c>
      <c r="O7" s="159">
        <v>1381942</v>
      </c>
      <c r="P7" s="159">
        <v>821098</v>
      </c>
      <c r="Q7" s="159">
        <v>7808253</v>
      </c>
      <c r="R7" s="159">
        <v>10011293</v>
      </c>
      <c r="S7" s="159">
        <v>1186511</v>
      </c>
      <c r="T7" s="159">
        <v>918506</v>
      </c>
      <c r="U7" s="159">
        <v>357034</v>
      </c>
      <c r="V7" s="159">
        <v>2462051</v>
      </c>
      <c r="W7" s="159">
        <v>49983043</v>
      </c>
      <c r="X7" s="159">
        <v>93898844</v>
      </c>
      <c r="Y7" s="159">
        <v>-43915801</v>
      </c>
      <c r="Z7" s="141">
        <v>-46.77</v>
      </c>
      <c r="AA7" s="157">
        <v>93898844</v>
      </c>
    </row>
    <row r="8" spans="1:27" ht="13.5">
      <c r="A8" s="138" t="s">
        <v>77</v>
      </c>
      <c r="B8" s="136"/>
      <c r="C8" s="155">
        <v>741266</v>
      </c>
      <c r="D8" s="155"/>
      <c r="E8" s="156">
        <v>1223000</v>
      </c>
      <c r="F8" s="60">
        <v>1683500</v>
      </c>
      <c r="G8" s="60">
        <v>82732</v>
      </c>
      <c r="H8" s="60">
        <v>34640</v>
      </c>
      <c r="I8" s="60">
        <v>39667</v>
      </c>
      <c r="J8" s="60">
        <v>157039</v>
      </c>
      <c r="K8" s="60">
        <v>166958</v>
      </c>
      <c r="L8" s="60">
        <v>189128</v>
      </c>
      <c r="M8" s="60">
        <v>100526</v>
      </c>
      <c r="N8" s="60">
        <v>456612</v>
      </c>
      <c r="O8" s="60">
        <v>281710</v>
      </c>
      <c r="P8" s="60">
        <v>278152</v>
      </c>
      <c r="Q8" s="60">
        <v>2625424</v>
      </c>
      <c r="R8" s="60">
        <v>3185286</v>
      </c>
      <c r="S8" s="60">
        <v>218841</v>
      </c>
      <c r="T8" s="60">
        <v>217221</v>
      </c>
      <c r="U8" s="60">
        <v>253010</v>
      </c>
      <c r="V8" s="60">
        <v>689072</v>
      </c>
      <c r="W8" s="60">
        <v>4488009</v>
      </c>
      <c r="X8" s="60">
        <v>1683500</v>
      </c>
      <c r="Y8" s="60">
        <v>2804509</v>
      </c>
      <c r="Z8" s="140">
        <v>166.59</v>
      </c>
      <c r="AA8" s="155">
        <v>1683500</v>
      </c>
    </row>
    <row r="9" spans="1:27" ht="13.5">
      <c r="A9" s="135" t="s">
        <v>78</v>
      </c>
      <c r="B9" s="136"/>
      <c r="C9" s="153">
        <f aca="true" t="shared" si="1" ref="C9:Y9">SUM(C10:C14)</f>
        <v>7810472</v>
      </c>
      <c r="D9" s="153">
        <f>SUM(D10:D14)</f>
        <v>0</v>
      </c>
      <c r="E9" s="154">
        <f t="shared" si="1"/>
        <v>6975500</v>
      </c>
      <c r="F9" s="100">
        <f t="shared" si="1"/>
        <v>7335439</v>
      </c>
      <c r="G9" s="100">
        <f t="shared" si="1"/>
        <v>671121</v>
      </c>
      <c r="H9" s="100">
        <f t="shared" si="1"/>
        <v>507833</v>
      </c>
      <c r="I9" s="100">
        <f t="shared" si="1"/>
        <v>490072</v>
      </c>
      <c r="J9" s="100">
        <f t="shared" si="1"/>
        <v>1669026</v>
      </c>
      <c r="K9" s="100">
        <f t="shared" si="1"/>
        <v>489312</v>
      </c>
      <c r="L9" s="100">
        <f t="shared" si="1"/>
        <v>425354</v>
      </c>
      <c r="M9" s="100">
        <f t="shared" si="1"/>
        <v>399850</v>
      </c>
      <c r="N9" s="100">
        <f t="shared" si="1"/>
        <v>1314516</v>
      </c>
      <c r="O9" s="100">
        <f t="shared" si="1"/>
        <v>427396</v>
      </c>
      <c r="P9" s="100">
        <f t="shared" si="1"/>
        <v>514746</v>
      </c>
      <c r="Q9" s="100">
        <f t="shared" si="1"/>
        <v>423930</v>
      </c>
      <c r="R9" s="100">
        <f t="shared" si="1"/>
        <v>1366072</v>
      </c>
      <c r="S9" s="100">
        <f t="shared" si="1"/>
        <v>317610</v>
      </c>
      <c r="T9" s="100">
        <f t="shared" si="1"/>
        <v>420422</v>
      </c>
      <c r="U9" s="100">
        <f t="shared" si="1"/>
        <v>335925</v>
      </c>
      <c r="V9" s="100">
        <f t="shared" si="1"/>
        <v>1073957</v>
      </c>
      <c r="W9" s="100">
        <f t="shared" si="1"/>
        <v>5423571</v>
      </c>
      <c r="X9" s="100">
        <f t="shared" si="1"/>
        <v>7335439</v>
      </c>
      <c r="Y9" s="100">
        <f t="shared" si="1"/>
        <v>-1911868</v>
      </c>
      <c r="Z9" s="137">
        <f>+IF(X9&lt;&gt;0,+(Y9/X9)*100,0)</f>
        <v>-26.063443510333872</v>
      </c>
      <c r="AA9" s="153">
        <f>SUM(AA10:AA14)</f>
        <v>7335439</v>
      </c>
    </row>
    <row r="10" spans="1:27" ht="13.5">
      <c r="A10" s="138" t="s">
        <v>79</v>
      </c>
      <c r="B10" s="136"/>
      <c r="C10" s="155">
        <v>3352977</v>
      </c>
      <c r="D10" s="155"/>
      <c r="E10" s="156">
        <v>3521500</v>
      </c>
      <c r="F10" s="60">
        <v>3876439</v>
      </c>
      <c r="G10" s="60">
        <v>35077</v>
      </c>
      <c r="H10" s="60">
        <v>48880</v>
      </c>
      <c r="I10" s="60">
        <v>49217</v>
      </c>
      <c r="J10" s="60">
        <v>133174</v>
      </c>
      <c r="K10" s="60">
        <v>44670</v>
      </c>
      <c r="L10" s="60">
        <v>53214</v>
      </c>
      <c r="M10" s="60">
        <v>45975</v>
      </c>
      <c r="N10" s="60">
        <v>143859</v>
      </c>
      <c r="O10" s="60">
        <v>50066</v>
      </c>
      <c r="P10" s="60">
        <v>48527</v>
      </c>
      <c r="Q10" s="60">
        <v>28576</v>
      </c>
      <c r="R10" s="60">
        <v>127169</v>
      </c>
      <c r="S10" s="60">
        <v>64351</v>
      </c>
      <c r="T10" s="60">
        <v>41910</v>
      </c>
      <c r="U10" s="60">
        <v>28714</v>
      </c>
      <c r="V10" s="60">
        <v>134975</v>
      </c>
      <c r="W10" s="60">
        <v>539177</v>
      </c>
      <c r="X10" s="60">
        <v>3876439</v>
      </c>
      <c r="Y10" s="60">
        <v>-3337262</v>
      </c>
      <c r="Z10" s="140">
        <v>-86.09</v>
      </c>
      <c r="AA10" s="155">
        <v>3876439</v>
      </c>
    </row>
    <row r="11" spans="1:27" ht="13.5">
      <c r="A11" s="138" t="s">
        <v>80</v>
      </c>
      <c r="B11" s="136"/>
      <c r="C11" s="155">
        <v>1974271</v>
      </c>
      <c r="D11" s="155"/>
      <c r="E11" s="156">
        <v>1844000</v>
      </c>
      <c r="F11" s="60">
        <v>1849000</v>
      </c>
      <c r="G11" s="60">
        <v>416264</v>
      </c>
      <c r="H11" s="60">
        <v>336794</v>
      </c>
      <c r="I11" s="60">
        <v>133099</v>
      </c>
      <c r="J11" s="60">
        <v>886157</v>
      </c>
      <c r="K11" s="60">
        <v>89970</v>
      </c>
      <c r="L11" s="60">
        <v>89417</v>
      </c>
      <c r="M11" s="60">
        <v>120541</v>
      </c>
      <c r="N11" s="60">
        <v>299928</v>
      </c>
      <c r="O11" s="60">
        <v>146954</v>
      </c>
      <c r="P11" s="60">
        <v>173732</v>
      </c>
      <c r="Q11" s="60">
        <v>135792</v>
      </c>
      <c r="R11" s="60">
        <v>456478</v>
      </c>
      <c r="S11" s="60">
        <v>117619</v>
      </c>
      <c r="T11" s="60">
        <v>45687</v>
      </c>
      <c r="U11" s="60">
        <v>24542</v>
      </c>
      <c r="V11" s="60">
        <v>187848</v>
      </c>
      <c r="W11" s="60">
        <v>1830411</v>
      </c>
      <c r="X11" s="60">
        <v>1849000</v>
      </c>
      <c r="Y11" s="60">
        <v>-18589</v>
      </c>
      <c r="Z11" s="140">
        <v>-1.01</v>
      </c>
      <c r="AA11" s="155">
        <v>1849000</v>
      </c>
    </row>
    <row r="12" spans="1:27" ht="13.5">
      <c r="A12" s="138" t="s">
        <v>81</v>
      </c>
      <c r="B12" s="136"/>
      <c r="C12" s="155">
        <v>2253550</v>
      </c>
      <c r="D12" s="155"/>
      <c r="E12" s="156">
        <v>1350000</v>
      </c>
      <c r="F12" s="60">
        <v>1350000</v>
      </c>
      <c r="G12" s="60">
        <v>185930</v>
      </c>
      <c r="H12" s="60">
        <v>102110</v>
      </c>
      <c r="I12" s="60">
        <v>287524</v>
      </c>
      <c r="J12" s="60">
        <v>575564</v>
      </c>
      <c r="K12" s="60">
        <v>329251</v>
      </c>
      <c r="L12" s="60">
        <v>264263</v>
      </c>
      <c r="M12" s="60">
        <v>213217</v>
      </c>
      <c r="N12" s="60">
        <v>806731</v>
      </c>
      <c r="O12" s="60">
        <v>210259</v>
      </c>
      <c r="P12" s="60">
        <v>272372</v>
      </c>
      <c r="Q12" s="60">
        <v>240059</v>
      </c>
      <c r="R12" s="60">
        <v>722690</v>
      </c>
      <c r="S12" s="60">
        <v>115086</v>
      </c>
      <c r="T12" s="60">
        <v>312798</v>
      </c>
      <c r="U12" s="60">
        <v>251026</v>
      </c>
      <c r="V12" s="60">
        <v>678910</v>
      </c>
      <c r="W12" s="60">
        <v>2783895</v>
      </c>
      <c r="X12" s="60">
        <v>1350000</v>
      </c>
      <c r="Y12" s="60">
        <v>1433895</v>
      </c>
      <c r="Z12" s="140">
        <v>106.21</v>
      </c>
      <c r="AA12" s="155">
        <v>1350000</v>
      </c>
    </row>
    <row r="13" spans="1:27" ht="13.5">
      <c r="A13" s="138" t="s">
        <v>82</v>
      </c>
      <c r="B13" s="136"/>
      <c r="C13" s="155">
        <v>229674</v>
      </c>
      <c r="D13" s="155"/>
      <c r="E13" s="156">
        <v>260000</v>
      </c>
      <c r="F13" s="60">
        <v>260000</v>
      </c>
      <c r="G13" s="60">
        <v>33850</v>
      </c>
      <c r="H13" s="60">
        <v>20049</v>
      </c>
      <c r="I13" s="60">
        <v>20232</v>
      </c>
      <c r="J13" s="60">
        <v>74131</v>
      </c>
      <c r="K13" s="60">
        <v>25421</v>
      </c>
      <c r="L13" s="60">
        <v>18460</v>
      </c>
      <c r="M13" s="60">
        <v>20117</v>
      </c>
      <c r="N13" s="60">
        <v>63998</v>
      </c>
      <c r="O13" s="60">
        <v>20117</v>
      </c>
      <c r="P13" s="60">
        <v>20115</v>
      </c>
      <c r="Q13" s="60">
        <v>19503</v>
      </c>
      <c r="R13" s="60">
        <v>59735</v>
      </c>
      <c r="S13" s="60">
        <v>20554</v>
      </c>
      <c r="T13" s="60">
        <v>20027</v>
      </c>
      <c r="U13" s="60">
        <v>31643</v>
      </c>
      <c r="V13" s="60">
        <v>72224</v>
      </c>
      <c r="W13" s="60">
        <v>270088</v>
      </c>
      <c r="X13" s="60">
        <v>260000</v>
      </c>
      <c r="Y13" s="60">
        <v>10088</v>
      </c>
      <c r="Z13" s="140">
        <v>3.88</v>
      </c>
      <c r="AA13" s="155">
        <v>260000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6792219</v>
      </c>
      <c r="D15" s="153">
        <f>SUM(D16:D18)</f>
        <v>0</v>
      </c>
      <c r="E15" s="154">
        <f t="shared" si="2"/>
        <v>10798300</v>
      </c>
      <c r="F15" s="100">
        <f t="shared" si="2"/>
        <v>4584578</v>
      </c>
      <c r="G15" s="100">
        <f t="shared" si="2"/>
        <v>514387</v>
      </c>
      <c r="H15" s="100">
        <f t="shared" si="2"/>
        <v>149893</v>
      </c>
      <c r="I15" s="100">
        <f t="shared" si="2"/>
        <v>113640</v>
      </c>
      <c r="J15" s="100">
        <f t="shared" si="2"/>
        <v>777920</v>
      </c>
      <c r="K15" s="100">
        <f t="shared" si="2"/>
        <v>265664</v>
      </c>
      <c r="L15" s="100">
        <f t="shared" si="2"/>
        <v>172931</v>
      </c>
      <c r="M15" s="100">
        <f t="shared" si="2"/>
        <v>234318</v>
      </c>
      <c r="N15" s="100">
        <f t="shared" si="2"/>
        <v>672913</v>
      </c>
      <c r="O15" s="100">
        <f t="shared" si="2"/>
        <v>231143</v>
      </c>
      <c r="P15" s="100">
        <f t="shared" si="2"/>
        <v>23833</v>
      </c>
      <c r="Q15" s="100">
        <f t="shared" si="2"/>
        <v>233460</v>
      </c>
      <c r="R15" s="100">
        <f t="shared" si="2"/>
        <v>488436</v>
      </c>
      <c r="S15" s="100">
        <f t="shared" si="2"/>
        <v>176361</v>
      </c>
      <c r="T15" s="100">
        <f t="shared" si="2"/>
        <v>563755</v>
      </c>
      <c r="U15" s="100">
        <f t="shared" si="2"/>
        <v>-331698</v>
      </c>
      <c r="V15" s="100">
        <f t="shared" si="2"/>
        <v>408418</v>
      </c>
      <c r="W15" s="100">
        <f t="shared" si="2"/>
        <v>2347687</v>
      </c>
      <c r="X15" s="100">
        <f t="shared" si="2"/>
        <v>4584578</v>
      </c>
      <c r="Y15" s="100">
        <f t="shared" si="2"/>
        <v>-2236891</v>
      </c>
      <c r="Z15" s="137">
        <f>+IF(X15&lt;&gt;0,+(Y15/X15)*100,0)</f>
        <v>-48.79164450904751</v>
      </c>
      <c r="AA15" s="153">
        <f>SUM(AA16:AA18)</f>
        <v>4584578</v>
      </c>
    </row>
    <row r="16" spans="1:27" ht="13.5">
      <c r="A16" s="138" t="s">
        <v>85</v>
      </c>
      <c r="B16" s="136"/>
      <c r="C16" s="155">
        <v>2703674</v>
      </c>
      <c r="D16" s="155"/>
      <c r="E16" s="156">
        <v>6623800</v>
      </c>
      <c r="F16" s="60">
        <v>462000</v>
      </c>
      <c r="G16" s="60">
        <v>33522</v>
      </c>
      <c r="H16" s="60">
        <v>26716</v>
      </c>
      <c r="I16" s="60">
        <v>20976</v>
      </c>
      <c r="J16" s="60">
        <v>81214</v>
      </c>
      <c r="K16" s="60">
        <v>11553</v>
      </c>
      <c r="L16" s="60">
        <v>14250</v>
      </c>
      <c r="M16" s="60">
        <v>105</v>
      </c>
      <c r="N16" s="60">
        <v>25908</v>
      </c>
      <c r="O16" s="60">
        <v>21764</v>
      </c>
      <c r="P16" s="60">
        <v>8867</v>
      </c>
      <c r="Q16" s="60">
        <v>17465</v>
      </c>
      <c r="R16" s="60">
        <v>48096</v>
      </c>
      <c r="S16" s="60">
        <v>18871</v>
      </c>
      <c r="T16" s="60">
        <v>91698</v>
      </c>
      <c r="U16" s="60">
        <v>12044</v>
      </c>
      <c r="V16" s="60">
        <v>122613</v>
      </c>
      <c r="W16" s="60">
        <v>277831</v>
      </c>
      <c r="X16" s="60">
        <v>462000</v>
      </c>
      <c r="Y16" s="60">
        <v>-184169</v>
      </c>
      <c r="Z16" s="140">
        <v>-39.86</v>
      </c>
      <c r="AA16" s="155">
        <v>462000</v>
      </c>
    </row>
    <row r="17" spans="1:27" ht="13.5">
      <c r="A17" s="138" t="s">
        <v>86</v>
      </c>
      <c r="B17" s="136"/>
      <c r="C17" s="155">
        <v>4083500</v>
      </c>
      <c r="D17" s="155"/>
      <c r="E17" s="156">
        <v>4174500</v>
      </c>
      <c r="F17" s="60">
        <v>4122578</v>
      </c>
      <c r="G17" s="60">
        <v>480865</v>
      </c>
      <c r="H17" s="60">
        <v>123177</v>
      </c>
      <c r="I17" s="60">
        <v>92436</v>
      </c>
      <c r="J17" s="60">
        <v>696478</v>
      </c>
      <c r="K17" s="60">
        <v>253883</v>
      </c>
      <c r="L17" s="60">
        <v>158681</v>
      </c>
      <c r="M17" s="60">
        <v>234213</v>
      </c>
      <c r="N17" s="60">
        <v>646777</v>
      </c>
      <c r="O17" s="60">
        <v>209379</v>
      </c>
      <c r="P17" s="60">
        <v>14966</v>
      </c>
      <c r="Q17" s="60">
        <v>215995</v>
      </c>
      <c r="R17" s="60">
        <v>440340</v>
      </c>
      <c r="S17" s="60">
        <v>157490</v>
      </c>
      <c r="T17" s="60">
        <v>472057</v>
      </c>
      <c r="U17" s="60">
        <v>-343742</v>
      </c>
      <c r="V17" s="60">
        <v>285805</v>
      </c>
      <c r="W17" s="60">
        <v>2069400</v>
      </c>
      <c r="X17" s="60">
        <v>4122578</v>
      </c>
      <c r="Y17" s="60">
        <v>-2053178</v>
      </c>
      <c r="Z17" s="140">
        <v>-49.8</v>
      </c>
      <c r="AA17" s="155">
        <v>4122578</v>
      </c>
    </row>
    <row r="18" spans="1:27" ht="13.5">
      <c r="A18" s="138" t="s">
        <v>87</v>
      </c>
      <c r="B18" s="136"/>
      <c r="C18" s="155">
        <v>5045</v>
      </c>
      <c r="D18" s="155"/>
      <c r="E18" s="156"/>
      <c r="F18" s="60"/>
      <c r="G18" s="60"/>
      <c r="H18" s="60"/>
      <c r="I18" s="60">
        <v>228</v>
      </c>
      <c r="J18" s="60">
        <v>228</v>
      </c>
      <c r="K18" s="60">
        <v>228</v>
      </c>
      <c r="L18" s="60"/>
      <c r="M18" s="60"/>
      <c r="N18" s="60">
        <v>228</v>
      </c>
      <c r="O18" s="60"/>
      <c r="P18" s="60"/>
      <c r="Q18" s="60"/>
      <c r="R18" s="60"/>
      <c r="S18" s="60"/>
      <c r="T18" s="60"/>
      <c r="U18" s="60"/>
      <c r="V18" s="60"/>
      <c r="W18" s="60">
        <v>456</v>
      </c>
      <c r="X18" s="60"/>
      <c r="Y18" s="60">
        <v>456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101338682</v>
      </c>
      <c r="D19" s="153">
        <f>SUM(D20:D23)</f>
        <v>0</v>
      </c>
      <c r="E19" s="154">
        <f t="shared" si="3"/>
        <v>110211000</v>
      </c>
      <c r="F19" s="100">
        <f t="shared" si="3"/>
        <v>99536000</v>
      </c>
      <c r="G19" s="100">
        <f t="shared" si="3"/>
        <v>13941498</v>
      </c>
      <c r="H19" s="100">
        <f t="shared" si="3"/>
        <v>3203816</v>
      </c>
      <c r="I19" s="100">
        <f t="shared" si="3"/>
        <v>8368690</v>
      </c>
      <c r="J19" s="100">
        <f t="shared" si="3"/>
        <v>25514004</v>
      </c>
      <c r="K19" s="100">
        <f t="shared" si="3"/>
        <v>8395672</v>
      </c>
      <c r="L19" s="100">
        <f t="shared" si="3"/>
        <v>9250950</v>
      </c>
      <c r="M19" s="100">
        <f t="shared" si="3"/>
        <v>8977808</v>
      </c>
      <c r="N19" s="100">
        <f t="shared" si="3"/>
        <v>26624430</v>
      </c>
      <c r="O19" s="100">
        <f t="shared" si="3"/>
        <v>8995781</v>
      </c>
      <c r="P19" s="100">
        <f t="shared" si="3"/>
        <v>8851045</v>
      </c>
      <c r="Q19" s="100">
        <f t="shared" si="3"/>
        <v>10435681</v>
      </c>
      <c r="R19" s="100">
        <f t="shared" si="3"/>
        <v>28282507</v>
      </c>
      <c r="S19" s="100">
        <f t="shared" si="3"/>
        <v>8363757</v>
      </c>
      <c r="T19" s="100">
        <f t="shared" si="3"/>
        <v>8852765</v>
      </c>
      <c r="U19" s="100">
        <f t="shared" si="3"/>
        <v>8343687</v>
      </c>
      <c r="V19" s="100">
        <f t="shared" si="3"/>
        <v>25560209</v>
      </c>
      <c r="W19" s="100">
        <f t="shared" si="3"/>
        <v>105981150</v>
      </c>
      <c r="X19" s="100">
        <f t="shared" si="3"/>
        <v>99536000</v>
      </c>
      <c r="Y19" s="100">
        <f t="shared" si="3"/>
        <v>6445150</v>
      </c>
      <c r="Z19" s="137">
        <f>+IF(X19&lt;&gt;0,+(Y19/X19)*100,0)</f>
        <v>6.475194904356213</v>
      </c>
      <c r="AA19" s="153">
        <f>SUM(AA20:AA23)</f>
        <v>99536000</v>
      </c>
    </row>
    <row r="20" spans="1:27" ht="13.5">
      <c r="A20" s="138" t="s">
        <v>89</v>
      </c>
      <c r="B20" s="136"/>
      <c r="C20" s="155">
        <v>64721888</v>
      </c>
      <c r="D20" s="155"/>
      <c r="E20" s="156">
        <v>73806000</v>
      </c>
      <c r="F20" s="60">
        <v>64731000</v>
      </c>
      <c r="G20" s="60">
        <v>5809979</v>
      </c>
      <c r="H20" s="60">
        <v>5637693</v>
      </c>
      <c r="I20" s="60">
        <v>5516582</v>
      </c>
      <c r="J20" s="60">
        <v>16964254</v>
      </c>
      <c r="K20" s="60">
        <v>5129530</v>
      </c>
      <c r="L20" s="60">
        <v>5873967</v>
      </c>
      <c r="M20" s="60">
        <v>5437675</v>
      </c>
      <c r="N20" s="60">
        <v>16441172</v>
      </c>
      <c r="O20" s="60">
        <v>6179853</v>
      </c>
      <c r="P20" s="60">
        <v>6136588</v>
      </c>
      <c r="Q20" s="60">
        <v>6445235</v>
      </c>
      <c r="R20" s="60">
        <v>18761676</v>
      </c>
      <c r="S20" s="60">
        <v>5360590</v>
      </c>
      <c r="T20" s="60">
        <v>5670637</v>
      </c>
      <c r="U20" s="60">
        <v>5193525</v>
      </c>
      <c r="V20" s="60">
        <v>16224752</v>
      </c>
      <c r="W20" s="60">
        <v>68391854</v>
      </c>
      <c r="X20" s="60">
        <v>64731000</v>
      </c>
      <c r="Y20" s="60">
        <v>3660854</v>
      </c>
      <c r="Z20" s="140">
        <v>5.66</v>
      </c>
      <c r="AA20" s="155">
        <v>64731000</v>
      </c>
    </row>
    <row r="21" spans="1:27" ht="13.5">
      <c r="A21" s="138" t="s">
        <v>90</v>
      </c>
      <c r="B21" s="136"/>
      <c r="C21" s="155">
        <v>13480736</v>
      </c>
      <c r="D21" s="155"/>
      <c r="E21" s="156">
        <v>13921000</v>
      </c>
      <c r="F21" s="60">
        <v>11871000</v>
      </c>
      <c r="G21" s="60">
        <v>6343057</v>
      </c>
      <c r="H21" s="60">
        <v>-4739769</v>
      </c>
      <c r="I21" s="60">
        <v>760930</v>
      </c>
      <c r="J21" s="60">
        <v>2364218</v>
      </c>
      <c r="K21" s="60">
        <v>1488907</v>
      </c>
      <c r="L21" s="60">
        <v>1277182</v>
      </c>
      <c r="M21" s="60">
        <v>1097071</v>
      </c>
      <c r="N21" s="60">
        <v>3863160</v>
      </c>
      <c r="O21" s="60">
        <v>1039898</v>
      </c>
      <c r="P21" s="60">
        <v>595527</v>
      </c>
      <c r="Q21" s="60">
        <v>1868092</v>
      </c>
      <c r="R21" s="60">
        <v>3503517</v>
      </c>
      <c r="S21" s="60">
        <v>892844</v>
      </c>
      <c r="T21" s="60">
        <v>1045689</v>
      </c>
      <c r="U21" s="60">
        <v>567533</v>
      </c>
      <c r="V21" s="60">
        <v>2506066</v>
      </c>
      <c r="W21" s="60">
        <v>12236961</v>
      </c>
      <c r="X21" s="60">
        <v>11871000</v>
      </c>
      <c r="Y21" s="60">
        <v>365961</v>
      </c>
      <c r="Z21" s="140">
        <v>3.08</v>
      </c>
      <c r="AA21" s="155">
        <v>11871000</v>
      </c>
    </row>
    <row r="22" spans="1:27" ht="13.5">
      <c r="A22" s="138" t="s">
        <v>91</v>
      </c>
      <c r="B22" s="136"/>
      <c r="C22" s="157">
        <v>13694269</v>
      </c>
      <c r="D22" s="157"/>
      <c r="E22" s="158">
        <v>11937000</v>
      </c>
      <c r="F22" s="159">
        <v>12370000</v>
      </c>
      <c r="G22" s="159">
        <v>1051312</v>
      </c>
      <c r="H22" s="159">
        <v>1347105</v>
      </c>
      <c r="I22" s="159">
        <v>1224167</v>
      </c>
      <c r="J22" s="159">
        <v>3622584</v>
      </c>
      <c r="K22" s="159">
        <v>1031203</v>
      </c>
      <c r="L22" s="159">
        <v>1226492</v>
      </c>
      <c r="M22" s="159">
        <v>1429863</v>
      </c>
      <c r="N22" s="159">
        <v>3687558</v>
      </c>
      <c r="O22" s="159">
        <v>1034372</v>
      </c>
      <c r="P22" s="159">
        <v>1236392</v>
      </c>
      <c r="Q22" s="159">
        <v>1244246</v>
      </c>
      <c r="R22" s="159">
        <v>3515010</v>
      </c>
      <c r="S22" s="159">
        <v>1228955</v>
      </c>
      <c r="T22" s="159">
        <v>1250737</v>
      </c>
      <c r="U22" s="159">
        <v>1510693</v>
      </c>
      <c r="V22" s="159">
        <v>3990385</v>
      </c>
      <c r="W22" s="159">
        <v>14815537</v>
      </c>
      <c r="X22" s="159">
        <v>12370000</v>
      </c>
      <c r="Y22" s="159">
        <v>2445537</v>
      </c>
      <c r="Z22" s="141">
        <v>19.77</v>
      </c>
      <c r="AA22" s="157">
        <v>12370000</v>
      </c>
    </row>
    <row r="23" spans="1:27" ht="13.5">
      <c r="A23" s="138" t="s">
        <v>92</v>
      </c>
      <c r="B23" s="136"/>
      <c r="C23" s="155">
        <v>9441789</v>
      </c>
      <c r="D23" s="155"/>
      <c r="E23" s="156">
        <v>10547000</v>
      </c>
      <c r="F23" s="60">
        <v>10564000</v>
      </c>
      <c r="G23" s="60">
        <v>737150</v>
      </c>
      <c r="H23" s="60">
        <v>958787</v>
      </c>
      <c r="I23" s="60">
        <v>867011</v>
      </c>
      <c r="J23" s="60">
        <v>2562948</v>
      </c>
      <c r="K23" s="60">
        <v>746032</v>
      </c>
      <c r="L23" s="60">
        <v>873309</v>
      </c>
      <c r="M23" s="60">
        <v>1013199</v>
      </c>
      <c r="N23" s="60">
        <v>2632540</v>
      </c>
      <c r="O23" s="60">
        <v>741658</v>
      </c>
      <c r="P23" s="60">
        <v>882538</v>
      </c>
      <c r="Q23" s="60">
        <v>878108</v>
      </c>
      <c r="R23" s="60">
        <v>2502304</v>
      </c>
      <c r="S23" s="60">
        <v>881368</v>
      </c>
      <c r="T23" s="60">
        <v>885702</v>
      </c>
      <c r="U23" s="60">
        <v>1071936</v>
      </c>
      <c r="V23" s="60">
        <v>2839006</v>
      </c>
      <c r="W23" s="60">
        <v>10536798</v>
      </c>
      <c r="X23" s="60">
        <v>10564000</v>
      </c>
      <c r="Y23" s="60">
        <v>-27202</v>
      </c>
      <c r="Z23" s="140">
        <v>-0.26</v>
      </c>
      <c r="AA23" s="155">
        <v>10564000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233405542</v>
      </c>
      <c r="D25" s="168">
        <f>+D5+D9+D15+D19+D24</f>
        <v>0</v>
      </c>
      <c r="E25" s="169">
        <f t="shared" si="4"/>
        <v>258675240</v>
      </c>
      <c r="F25" s="73">
        <f t="shared" si="4"/>
        <v>209388638</v>
      </c>
      <c r="G25" s="73">
        <f t="shared" si="4"/>
        <v>37022906</v>
      </c>
      <c r="H25" s="73">
        <f t="shared" si="4"/>
        <v>4925750</v>
      </c>
      <c r="I25" s="73">
        <f t="shared" si="4"/>
        <v>10367187</v>
      </c>
      <c r="J25" s="73">
        <f t="shared" si="4"/>
        <v>52315843</v>
      </c>
      <c r="K25" s="73">
        <f t="shared" si="4"/>
        <v>10857294</v>
      </c>
      <c r="L25" s="73">
        <f t="shared" si="4"/>
        <v>11187189</v>
      </c>
      <c r="M25" s="73">
        <f t="shared" si="4"/>
        <v>20337334</v>
      </c>
      <c r="N25" s="73">
        <f t="shared" si="4"/>
        <v>42381817</v>
      </c>
      <c r="O25" s="73">
        <f t="shared" si="4"/>
        <v>11318117</v>
      </c>
      <c r="P25" s="73">
        <f t="shared" si="4"/>
        <v>10488971</v>
      </c>
      <c r="Q25" s="73">
        <f t="shared" si="4"/>
        <v>21527161</v>
      </c>
      <c r="R25" s="73">
        <f t="shared" si="4"/>
        <v>43334249</v>
      </c>
      <c r="S25" s="73">
        <f t="shared" si="4"/>
        <v>10263321</v>
      </c>
      <c r="T25" s="73">
        <f t="shared" si="4"/>
        <v>10972910</v>
      </c>
      <c r="U25" s="73">
        <f t="shared" si="4"/>
        <v>8958199</v>
      </c>
      <c r="V25" s="73">
        <f t="shared" si="4"/>
        <v>30194430</v>
      </c>
      <c r="W25" s="73">
        <f t="shared" si="4"/>
        <v>168226339</v>
      </c>
      <c r="X25" s="73">
        <f t="shared" si="4"/>
        <v>209388638</v>
      </c>
      <c r="Y25" s="73">
        <f t="shared" si="4"/>
        <v>-41162299</v>
      </c>
      <c r="Z25" s="170">
        <f>+IF(X25&lt;&gt;0,+(Y25/X25)*100,0)</f>
        <v>-19.65832501379564</v>
      </c>
      <c r="AA25" s="168">
        <f>+AA5+AA9+AA15+AA19+AA24</f>
        <v>209388638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61142878</v>
      </c>
      <c r="D28" s="153">
        <f>SUM(D29:D31)</f>
        <v>0</v>
      </c>
      <c r="E28" s="154">
        <f t="shared" si="5"/>
        <v>43632030</v>
      </c>
      <c r="F28" s="100">
        <f t="shared" si="5"/>
        <v>52646625</v>
      </c>
      <c r="G28" s="100">
        <f t="shared" si="5"/>
        <v>3021825</v>
      </c>
      <c r="H28" s="100">
        <f t="shared" si="5"/>
        <v>2956174</v>
      </c>
      <c r="I28" s="100">
        <f t="shared" si="5"/>
        <v>3317603</v>
      </c>
      <c r="J28" s="100">
        <f t="shared" si="5"/>
        <v>9295602</v>
      </c>
      <c r="K28" s="100">
        <f t="shared" si="5"/>
        <v>2889895</v>
      </c>
      <c r="L28" s="100">
        <f t="shared" si="5"/>
        <v>3464329</v>
      </c>
      <c r="M28" s="100">
        <f t="shared" si="5"/>
        <v>5410804</v>
      </c>
      <c r="N28" s="100">
        <f t="shared" si="5"/>
        <v>11765028</v>
      </c>
      <c r="O28" s="100">
        <f t="shared" si="5"/>
        <v>2716053</v>
      </c>
      <c r="P28" s="100">
        <f t="shared" si="5"/>
        <v>3748508</v>
      </c>
      <c r="Q28" s="100">
        <f t="shared" si="5"/>
        <v>2743690</v>
      </c>
      <c r="R28" s="100">
        <f t="shared" si="5"/>
        <v>9208251</v>
      </c>
      <c r="S28" s="100">
        <f t="shared" si="5"/>
        <v>3107846</v>
      </c>
      <c r="T28" s="100">
        <f t="shared" si="5"/>
        <v>2812731</v>
      </c>
      <c r="U28" s="100">
        <f t="shared" si="5"/>
        <v>4715456</v>
      </c>
      <c r="V28" s="100">
        <f t="shared" si="5"/>
        <v>10636033</v>
      </c>
      <c r="W28" s="100">
        <f t="shared" si="5"/>
        <v>40904914</v>
      </c>
      <c r="X28" s="100">
        <f t="shared" si="5"/>
        <v>52646625</v>
      </c>
      <c r="Y28" s="100">
        <f t="shared" si="5"/>
        <v>-11741711</v>
      </c>
      <c r="Z28" s="137">
        <f>+IF(X28&lt;&gt;0,+(Y28/X28)*100,0)</f>
        <v>-22.302875065590623</v>
      </c>
      <c r="AA28" s="153">
        <f>SUM(AA29:AA31)</f>
        <v>52646625</v>
      </c>
    </row>
    <row r="29" spans="1:27" ht="13.5">
      <c r="A29" s="138" t="s">
        <v>75</v>
      </c>
      <c r="B29" s="136"/>
      <c r="C29" s="155">
        <v>13635689</v>
      </c>
      <c r="D29" s="155"/>
      <c r="E29" s="156">
        <v>11766500</v>
      </c>
      <c r="F29" s="60">
        <v>11325300</v>
      </c>
      <c r="G29" s="60">
        <v>1281251</v>
      </c>
      <c r="H29" s="60">
        <v>762817</v>
      </c>
      <c r="I29" s="60">
        <v>686772</v>
      </c>
      <c r="J29" s="60">
        <v>2730840</v>
      </c>
      <c r="K29" s="60">
        <v>676319</v>
      </c>
      <c r="L29" s="60">
        <v>781696</v>
      </c>
      <c r="M29" s="60">
        <v>850128</v>
      </c>
      <c r="N29" s="60">
        <v>2308143</v>
      </c>
      <c r="O29" s="60">
        <v>763824</v>
      </c>
      <c r="P29" s="60">
        <v>628302</v>
      </c>
      <c r="Q29" s="60">
        <v>674920</v>
      </c>
      <c r="R29" s="60">
        <v>2067046</v>
      </c>
      <c r="S29" s="60">
        <v>862887</v>
      </c>
      <c r="T29" s="60">
        <v>719753</v>
      </c>
      <c r="U29" s="60">
        <v>959085</v>
      </c>
      <c r="V29" s="60">
        <v>2541725</v>
      </c>
      <c r="W29" s="60">
        <v>9647754</v>
      </c>
      <c r="X29" s="60">
        <v>11325300</v>
      </c>
      <c r="Y29" s="60">
        <v>-1677546</v>
      </c>
      <c r="Z29" s="140">
        <v>-14.81</v>
      </c>
      <c r="AA29" s="155">
        <v>11325300</v>
      </c>
    </row>
    <row r="30" spans="1:27" ht="13.5">
      <c r="A30" s="138" t="s">
        <v>76</v>
      </c>
      <c r="B30" s="136"/>
      <c r="C30" s="157">
        <v>25226290</v>
      </c>
      <c r="D30" s="157"/>
      <c r="E30" s="158">
        <v>18893610</v>
      </c>
      <c r="F30" s="159">
        <v>25867610</v>
      </c>
      <c r="G30" s="159">
        <v>1116072</v>
      </c>
      <c r="H30" s="159">
        <v>1321708</v>
      </c>
      <c r="I30" s="159">
        <v>1707074</v>
      </c>
      <c r="J30" s="159">
        <v>4144854</v>
      </c>
      <c r="K30" s="159">
        <v>1424817</v>
      </c>
      <c r="L30" s="159">
        <v>1827361</v>
      </c>
      <c r="M30" s="159">
        <v>3683625</v>
      </c>
      <c r="N30" s="159">
        <v>6935803</v>
      </c>
      <c r="O30" s="159">
        <v>1123709</v>
      </c>
      <c r="P30" s="159">
        <v>2476588</v>
      </c>
      <c r="Q30" s="159">
        <v>1458222</v>
      </c>
      <c r="R30" s="159">
        <v>5058519</v>
      </c>
      <c r="S30" s="159">
        <v>1189408</v>
      </c>
      <c r="T30" s="159">
        <v>1409432</v>
      </c>
      <c r="U30" s="159">
        <v>2336432</v>
      </c>
      <c r="V30" s="159">
        <v>4935272</v>
      </c>
      <c r="W30" s="159">
        <v>21074448</v>
      </c>
      <c r="X30" s="159">
        <v>25867610</v>
      </c>
      <c r="Y30" s="159">
        <v>-4793162</v>
      </c>
      <c r="Z30" s="141">
        <v>-18.53</v>
      </c>
      <c r="AA30" s="157">
        <v>25867610</v>
      </c>
    </row>
    <row r="31" spans="1:27" ht="13.5">
      <c r="A31" s="138" t="s">
        <v>77</v>
      </c>
      <c r="B31" s="136"/>
      <c r="C31" s="155">
        <v>22280899</v>
      </c>
      <c r="D31" s="155"/>
      <c r="E31" s="156">
        <v>12971920</v>
      </c>
      <c r="F31" s="60">
        <v>15453715</v>
      </c>
      <c r="G31" s="60">
        <v>624502</v>
      </c>
      <c r="H31" s="60">
        <v>871649</v>
      </c>
      <c r="I31" s="60">
        <v>923757</v>
      </c>
      <c r="J31" s="60">
        <v>2419908</v>
      </c>
      <c r="K31" s="60">
        <v>788759</v>
      </c>
      <c r="L31" s="60">
        <v>855272</v>
      </c>
      <c r="M31" s="60">
        <v>877051</v>
      </c>
      <c r="N31" s="60">
        <v>2521082</v>
      </c>
      <c r="O31" s="60">
        <v>828520</v>
      </c>
      <c r="P31" s="60">
        <v>643618</v>
      </c>
      <c r="Q31" s="60">
        <v>610548</v>
      </c>
      <c r="R31" s="60">
        <v>2082686</v>
      </c>
      <c r="S31" s="60">
        <v>1055551</v>
      </c>
      <c r="T31" s="60">
        <v>683546</v>
      </c>
      <c r="U31" s="60">
        <v>1419939</v>
      </c>
      <c r="V31" s="60">
        <v>3159036</v>
      </c>
      <c r="W31" s="60">
        <v>10182712</v>
      </c>
      <c r="X31" s="60">
        <v>15453715</v>
      </c>
      <c r="Y31" s="60">
        <v>-5271003</v>
      </c>
      <c r="Z31" s="140">
        <v>-34.11</v>
      </c>
      <c r="AA31" s="155">
        <v>15453715</v>
      </c>
    </row>
    <row r="32" spans="1:27" ht="13.5">
      <c r="A32" s="135" t="s">
        <v>78</v>
      </c>
      <c r="B32" s="136"/>
      <c r="C32" s="153">
        <f aca="true" t="shared" si="6" ref="C32:Y32">SUM(C33:C37)</f>
        <v>20942412</v>
      </c>
      <c r="D32" s="153">
        <f>SUM(D33:D37)</f>
        <v>0</v>
      </c>
      <c r="E32" s="154">
        <f t="shared" si="6"/>
        <v>23139680</v>
      </c>
      <c r="F32" s="100">
        <f t="shared" si="6"/>
        <v>21495179</v>
      </c>
      <c r="G32" s="100">
        <f t="shared" si="6"/>
        <v>1278457</v>
      </c>
      <c r="H32" s="100">
        <f t="shared" si="6"/>
        <v>1798803</v>
      </c>
      <c r="I32" s="100">
        <f t="shared" si="6"/>
        <v>1414211</v>
      </c>
      <c r="J32" s="100">
        <f t="shared" si="6"/>
        <v>4491471</v>
      </c>
      <c r="K32" s="100">
        <f t="shared" si="6"/>
        <v>1554619</v>
      </c>
      <c r="L32" s="100">
        <f t="shared" si="6"/>
        <v>2347446</v>
      </c>
      <c r="M32" s="100">
        <f t="shared" si="6"/>
        <v>1705785</v>
      </c>
      <c r="N32" s="100">
        <f t="shared" si="6"/>
        <v>5607850</v>
      </c>
      <c r="O32" s="100">
        <f t="shared" si="6"/>
        <v>1662332</v>
      </c>
      <c r="P32" s="100">
        <f t="shared" si="6"/>
        <v>1592448</v>
      </c>
      <c r="Q32" s="100">
        <f t="shared" si="6"/>
        <v>1467364</v>
      </c>
      <c r="R32" s="100">
        <f t="shared" si="6"/>
        <v>4722144</v>
      </c>
      <c r="S32" s="100">
        <f t="shared" si="6"/>
        <v>1390936</v>
      </c>
      <c r="T32" s="100">
        <f t="shared" si="6"/>
        <v>1440160</v>
      </c>
      <c r="U32" s="100">
        <f t="shared" si="6"/>
        <v>2960915</v>
      </c>
      <c r="V32" s="100">
        <f t="shared" si="6"/>
        <v>5792011</v>
      </c>
      <c r="W32" s="100">
        <f t="shared" si="6"/>
        <v>20613476</v>
      </c>
      <c r="X32" s="100">
        <f t="shared" si="6"/>
        <v>21495179</v>
      </c>
      <c r="Y32" s="100">
        <f t="shared" si="6"/>
        <v>-881703</v>
      </c>
      <c r="Z32" s="137">
        <f>+IF(X32&lt;&gt;0,+(Y32/X32)*100,0)</f>
        <v>-4.1018639574948415</v>
      </c>
      <c r="AA32" s="153">
        <f>SUM(AA33:AA37)</f>
        <v>21495179</v>
      </c>
    </row>
    <row r="33" spans="1:27" ht="13.5">
      <c r="A33" s="138" t="s">
        <v>79</v>
      </c>
      <c r="B33" s="136"/>
      <c r="C33" s="155">
        <v>6994923</v>
      </c>
      <c r="D33" s="155"/>
      <c r="E33" s="156">
        <v>9348000</v>
      </c>
      <c r="F33" s="60">
        <v>9716689</v>
      </c>
      <c r="G33" s="60">
        <v>567914</v>
      </c>
      <c r="H33" s="60">
        <v>701495</v>
      </c>
      <c r="I33" s="60">
        <v>622167</v>
      </c>
      <c r="J33" s="60">
        <v>1891576</v>
      </c>
      <c r="K33" s="60">
        <v>632392</v>
      </c>
      <c r="L33" s="60">
        <v>1049781</v>
      </c>
      <c r="M33" s="60">
        <v>731797</v>
      </c>
      <c r="N33" s="60">
        <v>2413970</v>
      </c>
      <c r="O33" s="60">
        <v>594548</v>
      </c>
      <c r="P33" s="60">
        <v>646656</v>
      </c>
      <c r="Q33" s="60">
        <v>637901</v>
      </c>
      <c r="R33" s="60">
        <v>1879105</v>
      </c>
      <c r="S33" s="60">
        <v>553163</v>
      </c>
      <c r="T33" s="60">
        <v>612689</v>
      </c>
      <c r="U33" s="60">
        <v>1347590</v>
      </c>
      <c r="V33" s="60">
        <v>2513442</v>
      </c>
      <c r="W33" s="60">
        <v>8698093</v>
      </c>
      <c r="X33" s="60">
        <v>9716689</v>
      </c>
      <c r="Y33" s="60">
        <v>-1018596</v>
      </c>
      <c r="Z33" s="140">
        <v>-10.48</v>
      </c>
      <c r="AA33" s="155">
        <v>9716689</v>
      </c>
    </row>
    <row r="34" spans="1:27" ht="13.5">
      <c r="A34" s="138" t="s">
        <v>80</v>
      </c>
      <c r="B34" s="136"/>
      <c r="C34" s="155">
        <v>6513201</v>
      </c>
      <c r="D34" s="155"/>
      <c r="E34" s="156">
        <v>6163180</v>
      </c>
      <c r="F34" s="60">
        <v>4162090</v>
      </c>
      <c r="G34" s="60">
        <v>231671</v>
      </c>
      <c r="H34" s="60">
        <v>316201</v>
      </c>
      <c r="I34" s="60">
        <v>277655</v>
      </c>
      <c r="J34" s="60">
        <v>825527</v>
      </c>
      <c r="K34" s="60">
        <v>317016</v>
      </c>
      <c r="L34" s="60">
        <v>483476</v>
      </c>
      <c r="M34" s="60">
        <v>373674</v>
      </c>
      <c r="N34" s="60">
        <v>1174166</v>
      </c>
      <c r="O34" s="60">
        <v>465694</v>
      </c>
      <c r="P34" s="60">
        <v>377173</v>
      </c>
      <c r="Q34" s="60">
        <v>296322</v>
      </c>
      <c r="R34" s="60">
        <v>1139189</v>
      </c>
      <c r="S34" s="60">
        <v>274442</v>
      </c>
      <c r="T34" s="60">
        <v>255786</v>
      </c>
      <c r="U34" s="60">
        <v>681933</v>
      </c>
      <c r="V34" s="60">
        <v>1212161</v>
      </c>
      <c r="W34" s="60">
        <v>4351043</v>
      </c>
      <c r="X34" s="60">
        <v>4162090</v>
      </c>
      <c r="Y34" s="60">
        <v>188953</v>
      </c>
      <c r="Z34" s="140">
        <v>4.54</v>
      </c>
      <c r="AA34" s="155">
        <v>4162090</v>
      </c>
    </row>
    <row r="35" spans="1:27" ht="13.5">
      <c r="A35" s="138" t="s">
        <v>81</v>
      </c>
      <c r="B35" s="136"/>
      <c r="C35" s="155">
        <v>6566495</v>
      </c>
      <c r="D35" s="155"/>
      <c r="E35" s="156">
        <v>6887800</v>
      </c>
      <c r="F35" s="60">
        <v>6997200</v>
      </c>
      <c r="G35" s="60">
        <v>441120</v>
      </c>
      <c r="H35" s="60">
        <v>580550</v>
      </c>
      <c r="I35" s="60">
        <v>467800</v>
      </c>
      <c r="J35" s="60">
        <v>1489470</v>
      </c>
      <c r="K35" s="60">
        <v>555852</v>
      </c>
      <c r="L35" s="60">
        <v>732668</v>
      </c>
      <c r="M35" s="60">
        <v>553746</v>
      </c>
      <c r="N35" s="60">
        <v>1842266</v>
      </c>
      <c r="O35" s="60">
        <v>554919</v>
      </c>
      <c r="P35" s="60">
        <v>521448</v>
      </c>
      <c r="Q35" s="60">
        <v>487144</v>
      </c>
      <c r="R35" s="60">
        <v>1563511</v>
      </c>
      <c r="S35" s="60">
        <v>516976</v>
      </c>
      <c r="T35" s="60">
        <v>524201</v>
      </c>
      <c r="U35" s="60">
        <v>844899</v>
      </c>
      <c r="V35" s="60">
        <v>1886076</v>
      </c>
      <c r="W35" s="60">
        <v>6781323</v>
      </c>
      <c r="X35" s="60">
        <v>6997200</v>
      </c>
      <c r="Y35" s="60">
        <v>-215877</v>
      </c>
      <c r="Z35" s="140">
        <v>-3.09</v>
      </c>
      <c r="AA35" s="155">
        <v>6997200</v>
      </c>
    </row>
    <row r="36" spans="1:27" ht="13.5">
      <c r="A36" s="138" t="s">
        <v>82</v>
      </c>
      <c r="B36" s="136"/>
      <c r="C36" s="155">
        <v>867793</v>
      </c>
      <c r="D36" s="155"/>
      <c r="E36" s="156">
        <v>740700</v>
      </c>
      <c r="F36" s="60">
        <v>619200</v>
      </c>
      <c r="G36" s="60">
        <v>37752</v>
      </c>
      <c r="H36" s="60">
        <v>200557</v>
      </c>
      <c r="I36" s="60">
        <v>46589</v>
      </c>
      <c r="J36" s="60">
        <v>284898</v>
      </c>
      <c r="K36" s="60">
        <v>49359</v>
      </c>
      <c r="L36" s="60">
        <v>81521</v>
      </c>
      <c r="M36" s="60">
        <v>46568</v>
      </c>
      <c r="N36" s="60">
        <v>177448</v>
      </c>
      <c r="O36" s="60">
        <v>47171</v>
      </c>
      <c r="P36" s="60">
        <v>47171</v>
      </c>
      <c r="Q36" s="60">
        <v>45997</v>
      </c>
      <c r="R36" s="60">
        <v>140339</v>
      </c>
      <c r="S36" s="60">
        <v>46355</v>
      </c>
      <c r="T36" s="60">
        <v>47484</v>
      </c>
      <c r="U36" s="60">
        <v>86493</v>
      </c>
      <c r="V36" s="60">
        <v>180332</v>
      </c>
      <c r="W36" s="60">
        <v>783017</v>
      </c>
      <c r="X36" s="60">
        <v>619200</v>
      </c>
      <c r="Y36" s="60">
        <v>163817</v>
      </c>
      <c r="Z36" s="140">
        <v>26.46</v>
      </c>
      <c r="AA36" s="155">
        <v>619200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22624726</v>
      </c>
      <c r="D38" s="153">
        <f>SUM(D39:D41)</f>
        <v>0</v>
      </c>
      <c r="E38" s="154">
        <f t="shared" si="7"/>
        <v>33150100</v>
      </c>
      <c r="F38" s="100">
        <f t="shared" si="7"/>
        <v>21873180</v>
      </c>
      <c r="G38" s="100">
        <f t="shared" si="7"/>
        <v>1269756</v>
      </c>
      <c r="H38" s="100">
        <f t="shared" si="7"/>
        <v>1829647</v>
      </c>
      <c r="I38" s="100">
        <f t="shared" si="7"/>
        <v>1767886</v>
      </c>
      <c r="J38" s="100">
        <f t="shared" si="7"/>
        <v>4867289</v>
      </c>
      <c r="K38" s="100">
        <f t="shared" si="7"/>
        <v>1739658</v>
      </c>
      <c r="L38" s="100">
        <f t="shared" si="7"/>
        <v>2352157</v>
      </c>
      <c r="M38" s="100">
        <f t="shared" si="7"/>
        <v>1727917</v>
      </c>
      <c r="N38" s="100">
        <f t="shared" si="7"/>
        <v>5819732</v>
      </c>
      <c r="O38" s="100">
        <f t="shared" si="7"/>
        <v>1556641</v>
      </c>
      <c r="P38" s="100">
        <f t="shared" si="7"/>
        <v>1736318</v>
      </c>
      <c r="Q38" s="100">
        <f t="shared" si="7"/>
        <v>1602997</v>
      </c>
      <c r="R38" s="100">
        <f t="shared" si="7"/>
        <v>4895956</v>
      </c>
      <c r="S38" s="100">
        <f t="shared" si="7"/>
        <v>1596619</v>
      </c>
      <c r="T38" s="100">
        <f t="shared" si="7"/>
        <v>1606443</v>
      </c>
      <c r="U38" s="100">
        <f t="shared" si="7"/>
        <v>5568769</v>
      </c>
      <c r="V38" s="100">
        <f t="shared" si="7"/>
        <v>8771831</v>
      </c>
      <c r="W38" s="100">
        <f t="shared" si="7"/>
        <v>24354808</v>
      </c>
      <c r="X38" s="100">
        <f t="shared" si="7"/>
        <v>21873180</v>
      </c>
      <c r="Y38" s="100">
        <f t="shared" si="7"/>
        <v>2481628</v>
      </c>
      <c r="Z38" s="137">
        <f>+IF(X38&lt;&gt;0,+(Y38/X38)*100,0)</f>
        <v>11.345529090877504</v>
      </c>
      <c r="AA38" s="153">
        <f>SUM(AA39:AA41)</f>
        <v>21873180</v>
      </c>
    </row>
    <row r="39" spans="1:27" ht="13.5">
      <c r="A39" s="138" t="s">
        <v>85</v>
      </c>
      <c r="B39" s="136"/>
      <c r="C39" s="155">
        <v>3684110</v>
      </c>
      <c r="D39" s="155"/>
      <c r="E39" s="156">
        <v>9586760</v>
      </c>
      <c r="F39" s="60">
        <v>3400060</v>
      </c>
      <c r="G39" s="60">
        <v>212863</v>
      </c>
      <c r="H39" s="60">
        <v>183821</v>
      </c>
      <c r="I39" s="60">
        <v>371414</v>
      </c>
      <c r="J39" s="60">
        <v>768098</v>
      </c>
      <c r="K39" s="60">
        <v>370070</v>
      </c>
      <c r="L39" s="60">
        <v>430181</v>
      </c>
      <c r="M39" s="60">
        <v>366892</v>
      </c>
      <c r="N39" s="60">
        <v>1167143</v>
      </c>
      <c r="O39" s="60">
        <v>269803</v>
      </c>
      <c r="P39" s="60">
        <v>295889</v>
      </c>
      <c r="Q39" s="60">
        <v>272181</v>
      </c>
      <c r="R39" s="60">
        <v>837873</v>
      </c>
      <c r="S39" s="60">
        <v>273164</v>
      </c>
      <c r="T39" s="60">
        <v>294772</v>
      </c>
      <c r="U39" s="60">
        <v>312408</v>
      </c>
      <c r="V39" s="60">
        <v>880344</v>
      </c>
      <c r="W39" s="60">
        <v>3653458</v>
      </c>
      <c r="X39" s="60">
        <v>3400060</v>
      </c>
      <c r="Y39" s="60">
        <v>253398</v>
      </c>
      <c r="Z39" s="140">
        <v>7.45</v>
      </c>
      <c r="AA39" s="155">
        <v>3400060</v>
      </c>
    </row>
    <row r="40" spans="1:27" ht="13.5">
      <c r="A40" s="138" t="s">
        <v>86</v>
      </c>
      <c r="B40" s="136"/>
      <c r="C40" s="155">
        <v>18890549</v>
      </c>
      <c r="D40" s="155"/>
      <c r="E40" s="156">
        <v>23563340</v>
      </c>
      <c r="F40" s="60">
        <v>18473120</v>
      </c>
      <c r="G40" s="60">
        <v>1056893</v>
      </c>
      <c r="H40" s="60">
        <v>1645826</v>
      </c>
      <c r="I40" s="60">
        <v>1396472</v>
      </c>
      <c r="J40" s="60">
        <v>4099191</v>
      </c>
      <c r="K40" s="60">
        <v>1369588</v>
      </c>
      <c r="L40" s="60">
        <v>1921976</v>
      </c>
      <c r="M40" s="60">
        <v>1361025</v>
      </c>
      <c r="N40" s="60">
        <v>4652589</v>
      </c>
      <c r="O40" s="60">
        <v>1286838</v>
      </c>
      <c r="P40" s="60">
        <v>1440429</v>
      </c>
      <c r="Q40" s="60">
        <v>1330816</v>
      </c>
      <c r="R40" s="60">
        <v>4058083</v>
      </c>
      <c r="S40" s="60">
        <v>1323455</v>
      </c>
      <c r="T40" s="60">
        <v>1311671</v>
      </c>
      <c r="U40" s="60">
        <v>5256361</v>
      </c>
      <c r="V40" s="60">
        <v>7891487</v>
      </c>
      <c r="W40" s="60">
        <v>20701350</v>
      </c>
      <c r="X40" s="60">
        <v>18473120</v>
      </c>
      <c r="Y40" s="60">
        <v>2228230</v>
      </c>
      <c r="Z40" s="140">
        <v>12.06</v>
      </c>
      <c r="AA40" s="155">
        <v>18473120</v>
      </c>
    </row>
    <row r="41" spans="1:27" ht="13.5">
      <c r="A41" s="138" t="s">
        <v>87</v>
      </c>
      <c r="B41" s="136"/>
      <c r="C41" s="155">
        <v>50067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89862415</v>
      </c>
      <c r="D42" s="153">
        <f>SUM(D43:D46)</f>
        <v>0</v>
      </c>
      <c r="E42" s="154">
        <f t="shared" si="8"/>
        <v>90393490</v>
      </c>
      <c r="F42" s="100">
        <f t="shared" si="8"/>
        <v>111907510</v>
      </c>
      <c r="G42" s="100">
        <f t="shared" si="8"/>
        <v>7427086</v>
      </c>
      <c r="H42" s="100">
        <f t="shared" si="8"/>
        <v>7574169</v>
      </c>
      <c r="I42" s="100">
        <f t="shared" si="8"/>
        <v>8521299</v>
      </c>
      <c r="J42" s="100">
        <f t="shared" si="8"/>
        <v>23522554</v>
      </c>
      <c r="K42" s="100">
        <f t="shared" si="8"/>
        <v>8133012</v>
      </c>
      <c r="L42" s="100">
        <f t="shared" si="8"/>
        <v>6954915</v>
      </c>
      <c r="M42" s="100">
        <f t="shared" si="8"/>
        <v>6690684</v>
      </c>
      <c r="N42" s="100">
        <f t="shared" si="8"/>
        <v>21778611</v>
      </c>
      <c r="O42" s="100">
        <f t="shared" si="8"/>
        <v>7128631</v>
      </c>
      <c r="P42" s="100">
        <f t="shared" si="8"/>
        <v>6898051</v>
      </c>
      <c r="Q42" s="100">
        <f t="shared" si="8"/>
        <v>6721147</v>
      </c>
      <c r="R42" s="100">
        <f t="shared" si="8"/>
        <v>20747829</v>
      </c>
      <c r="S42" s="100">
        <f t="shared" si="8"/>
        <v>6962357</v>
      </c>
      <c r="T42" s="100">
        <f t="shared" si="8"/>
        <v>6550166</v>
      </c>
      <c r="U42" s="100">
        <f t="shared" si="8"/>
        <v>18099397</v>
      </c>
      <c r="V42" s="100">
        <f t="shared" si="8"/>
        <v>31611920</v>
      </c>
      <c r="W42" s="100">
        <f t="shared" si="8"/>
        <v>97660914</v>
      </c>
      <c r="X42" s="100">
        <f t="shared" si="8"/>
        <v>111907510</v>
      </c>
      <c r="Y42" s="100">
        <f t="shared" si="8"/>
        <v>-14246596</v>
      </c>
      <c r="Z42" s="137">
        <f>+IF(X42&lt;&gt;0,+(Y42/X42)*100,0)</f>
        <v>-12.730688047656496</v>
      </c>
      <c r="AA42" s="153">
        <f>SUM(AA43:AA46)</f>
        <v>111907510</v>
      </c>
    </row>
    <row r="43" spans="1:27" ht="13.5">
      <c r="A43" s="138" t="s">
        <v>89</v>
      </c>
      <c r="B43" s="136"/>
      <c r="C43" s="155">
        <v>56679447</v>
      </c>
      <c r="D43" s="155"/>
      <c r="E43" s="156">
        <v>62069740</v>
      </c>
      <c r="F43" s="60">
        <v>72214240</v>
      </c>
      <c r="G43" s="60">
        <v>6198307</v>
      </c>
      <c r="H43" s="60">
        <v>5613610</v>
      </c>
      <c r="I43" s="60">
        <v>6732446</v>
      </c>
      <c r="J43" s="60">
        <v>18544363</v>
      </c>
      <c r="K43" s="60">
        <v>6093415</v>
      </c>
      <c r="L43" s="60">
        <v>4626791</v>
      </c>
      <c r="M43" s="60">
        <v>4850253</v>
      </c>
      <c r="N43" s="60">
        <v>15570459</v>
      </c>
      <c r="O43" s="60">
        <v>5288658</v>
      </c>
      <c r="P43" s="60">
        <v>4337137</v>
      </c>
      <c r="Q43" s="60">
        <v>4810005</v>
      </c>
      <c r="R43" s="60">
        <v>14435800</v>
      </c>
      <c r="S43" s="60">
        <v>4850279</v>
      </c>
      <c r="T43" s="60">
        <v>4626795</v>
      </c>
      <c r="U43" s="60">
        <v>7480248</v>
      </c>
      <c r="V43" s="60">
        <v>16957322</v>
      </c>
      <c r="W43" s="60">
        <v>65507944</v>
      </c>
      <c r="X43" s="60">
        <v>72214240</v>
      </c>
      <c r="Y43" s="60">
        <v>-6706296</v>
      </c>
      <c r="Z43" s="140">
        <v>-9.29</v>
      </c>
      <c r="AA43" s="155">
        <v>72214240</v>
      </c>
    </row>
    <row r="44" spans="1:27" ht="13.5">
      <c r="A44" s="138" t="s">
        <v>90</v>
      </c>
      <c r="B44" s="136"/>
      <c r="C44" s="155">
        <v>14893873</v>
      </c>
      <c r="D44" s="155"/>
      <c r="E44" s="156">
        <v>13779700</v>
      </c>
      <c r="F44" s="60">
        <v>14587700</v>
      </c>
      <c r="G44" s="60">
        <v>590929</v>
      </c>
      <c r="H44" s="60">
        <v>954960</v>
      </c>
      <c r="I44" s="60">
        <v>988886</v>
      </c>
      <c r="J44" s="60">
        <v>2534775</v>
      </c>
      <c r="K44" s="60">
        <v>951434</v>
      </c>
      <c r="L44" s="60">
        <v>1056245</v>
      </c>
      <c r="M44" s="60">
        <v>1012734</v>
      </c>
      <c r="N44" s="60">
        <v>3020413</v>
      </c>
      <c r="O44" s="60">
        <v>938908</v>
      </c>
      <c r="P44" s="60">
        <v>1263498</v>
      </c>
      <c r="Q44" s="60">
        <v>1082128</v>
      </c>
      <c r="R44" s="60">
        <v>3284534</v>
      </c>
      <c r="S44" s="60">
        <v>1118671</v>
      </c>
      <c r="T44" s="60">
        <v>978154</v>
      </c>
      <c r="U44" s="60">
        <v>3108692</v>
      </c>
      <c r="V44" s="60">
        <v>5205517</v>
      </c>
      <c r="W44" s="60">
        <v>14045239</v>
      </c>
      <c r="X44" s="60">
        <v>14587700</v>
      </c>
      <c r="Y44" s="60">
        <v>-542461</v>
      </c>
      <c r="Z44" s="140">
        <v>-3.72</v>
      </c>
      <c r="AA44" s="155">
        <v>14587700</v>
      </c>
    </row>
    <row r="45" spans="1:27" ht="13.5">
      <c r="A45" s="138" t="s">
        <v>91</v>
      </c>
      <c r="B45" s="136"/>
      <c r="C45" s="157">
        <v>11860035</v>
      </c>
      <c r="D45" s="157"/>
      <c r="E45" s="158">
        <v>8068230</v>
      </c>
      <c r="F45" s="159">
        <v>11089230</v>
      </c>
      <c r="G45" s="159">
        <v>228605</v>
      </c>
      <c r="H45" s="159">
        <v>384124</v>
      </c>
      <c r="I45" s="159">
        <v>405490</v>
      </c>
      <c r="J45" s="159">
        <v>1018219</v>
      </c>
      <c r="K45" s="159">
        <v>575369</v>
      </c>
      <c r="L45" s="159">
        <v>526684</v>
      </c>
      <c r="M45" s="159">
        <v>367085</v>
      </c>
      <c r="N45" s="159">
        <v>1469138</v>
      </c>
      <c r="O45" s="159">
        <v>396764</v>
      </c>
      <c r="P45" s="159">
        <v>809273</v>
      </c>
      <c r="Q45" s="159">
        <v>374404</v>
      </c>
      <c r="R45" s="159">
        <v>1580441</v>
      </c>
      <c r="S45" s="159">
        <v>572242</v>
      </c>
      <c r="T45" s="159">
        <v>353496</v>
      </c>
      <c r="U45" s="159">
        <v>4443000</v>
      </c>
      <c r="V45" s="159">
        <v>5368738</v>
      </c>
      <c r="W45" s="159">
        <v>9436536</v>
      </c>
      <c r="X45" s="159">
        <v>11089230</v>
      </c>
      <c r="Y45" s="159">
        <v>-1652694</v>
      </c>
      <c r="Z45" s="141">
        <v>-14.9</v>
      </c>
      <c r="AA45" s="157">
        <v>11089230</v>
      </c>
    </row>
    <row r="46" spans="1:27" ht="13.5">
      <c r="A46" s="138" t="s">
        <v>92</v>
      </c>
      <c r="B46" s="136"/>
      <c r="C46" s="155">
        <v>6429060</v>
      </c>
      <c r="D46" s="155"/>
      <c r="E46" s="156">
        <v>6475820</v>
      </c>
      <c r="F46" s="60">
        <v>14016340</v>
      </c>
      <c r="G46" s="60">
        <v>409245</v>
      </c>
      <c r="H46" s="60">
        <v>621475</v>
      </c>
      <c r="I46" s="60">
        <v>394477</v>
      </c>
      <c r="J46" s="60">
        <v>1425197</v>
      </c>
      <c r="K46" s="60">
        <v>512794</v>
      </c>
      <c r="L46" s="60">
        <v>745195</v>
      </c>
      <c r="M46" s="60">
        <v>460612</v>
      </c>
      <c r="N46" s="60">
        <v>1718601</v>
      </c>
      <c r="O46" s="60">
        <v>504301</v>
      </c>
      <c r="P46" s="60">
        <v>488143</v>
      </c>
      <c r="Q46" s="60">
        <v>454610</v>
      </c>
      <c r="R46" s="60">
        <v>1447054</v>
      </c>
      <c r="S46" s="60">
        <v>421165</v>
      </c>
      <c r="T46" s="60">
        <v>591721</v>
      </c>
      <c r="U46" s="60">
        <v>3067457</v>
      </c>
      <c r="V46" s="60">
        <v>4080343</v>
      </c>
      <c r="W46" s="60">
        <v>8671195</v>
      </c>
      <c r="X46" s="60">
        <v>14016340</v>
      </c>
      <c r="Y46" s="60">
        <v>-5345145</v>
      </c>
      <c r="Z46" s="140">
        <v>-38.14</v>
      </c>
      <c r="AA46" s="155">
        <v>14016340</v>
      </c>
    </row>
    <row r="47" spans="1:27" ht="13.5">
      <c r="A47" s="135" t="s">
        <v>93</v>
      </c>
      <c r="B47" s="142" t="s">
        <v>94</v>
      </c>
      <c r="C47" s="153">
        <v>646007</v>
      </c>
      <c r="D47" s="153"/>
      <c r="E47" s="154">
        <v>722860</v>
      </c>
      <c r="F47" s="100">
        <v>688360</v>
      </c>
      <c r="G47" s="100">
        <v>21383</v>
      </c>
      <c r="H47" s="100">
        <v>24703</v>
      </c>
      <c r="I47" s="100">
        <v>23215</v>
      </c>
      <c r="J47" s="100">
        <v>69301</v>
      </c>
      <c r="K47" s="100">
        <v>23094</v>
      </c>
      <c r="L47" s="100">
        <v>273082</v>
      </c>
      <c r="M47" s="100">
        <v>23094</v>
      </c>
      <c r="N47" s="100">
        <v>319270</v>
      </c>
      <c r="O47" s="100">
        <v>23457</v>
      </c>
      <c r="P47" s="100">
        <v>490124</v>
      </c>
      <c r="Q47" s="100">
        <v>23457</v>
      </c>
      <c r="R47" s="100">
        <v>537038</v>
      </c>
      <c r="S47" s="100">
        <v>-93210</v>
      </c>
      <c r="T47" s="100">
        <v>140124</v>
      </c>
      <c r="U47" s="100">
        <v>23457</v>
      </c>
      <c r="V47" s="100">
        <v>70371</v>
      </c>
      <c r="W47" s="100">
        <v>995980</v>
      </c>
      <c r="X47" s="100">
        <v>688360</v>
      </c>
      <c r="Y47" s="100">
        <v>307620</v>
      </c>
      <c r="Z47" s="137">
        <v>44.69</v>
      </c>
      <c r="AA47" s="153">
        <v>688360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195218438</v>
      </c>
      <c r="D48" s="168">
        <f>+D28+D32+D38+D42+D47</f>
        <v>0</v>
      </c>
      <c r="E48" s="169">
        <f t="shared" si="9"/>
        <v>191038160</v>
      </c>
      <c r="F48" s="73">
        <f t="shared" si="9"/>
        <v>208610854</v>
      </c>
      <c r="G48" s="73">
        <f t="shared" si="9"/>
        <v>13018507</v>
      </c>
      <c r="H48" s="73">
        <f t="shared" si="9"/>
        <v>14183496</v>
      </c>
      <c r="I48" s="73">
        <f t="shared" si="9"/>
        <v>15044214</v>
      </c>
      <c r="J48" s="73">
        <f t="shared" si="9"/>
        <v>42246217</v>
      </c>
      <c r="K48" s="73">
        <f t="shared" si="9"/>
        <v>14340278</v>
      </c>
      <c r="L48" s="73">
        <f t="shared" si="9"/>
        <v>15391929</v>
      </c>
      <c r="M48" s="73">
        <f t="shared" si="9"/>
        <v>15558284</v>
      </c>
      <c r="N48" s="73">
        <f t="shared" si="9"/>
        <v>45290491</v>
      </c>
      <c r="O48" s="73">
        <f t="shared" si="9"/>
        <v>13087114</v>
      </c>
      <c r="P48" s="73">
        <f t="shared" si="9"/>
        <v>14465449</v>
      </c>
      <c r="Q48" s="73">
        <f t="shared" si="9"/>
        <v>12558655</v>
      </c>
      <c r="R48" s="73">
        <f t="shared" si="9"/>
        <v>40111218</v>
      </c>
      <c r="S48" s="73">
        <f t="shared" si="9"/>
        <v>12964548</v>
      </c>
      <c r="T48" s="73">
        <f t="shared" si="9"/>
        <v>12549624</v>
      </c>
      <c r="U48" s="73">
        <f t="shared" si="9"/>
        <v>31367994</v>
      </c>
      <c r="V48" s="73">
        <f t="shared" si="9"/>
        <v>56882166</v>
      </c>
      <c r="W48" s="73">
        <f t="shared" si="9"/>
        <v>184530092</v>
      </c>
      <c r="X48" s="73">
        <f t="shared" si="9"/>
        <v>208610854</v>
      </c>
      <c r="Y48" s="73">
        <f t="shared" si="9"/>
        <v>-24080762</v>
      </c>
      <c r="Z48" s="170">
        <f>+IF(X48&lt;&gt;0,+(Y48/X48)*100,0)</f>
        <v>-11.543388820986275</v>
      </c>
      <c r="AA48" s="168">
        <f>+AA28+AA32+AA38+AA42+AA47</f>
        <v>208610854</v>
      </c>
    </row>
    <row r="49" spans="1:27" ht="13.5">
      <c r="A49" s="148" t="s">
        <v>49</v>
      </c>
      <c r="B49" s="149"/>
      <c r="C49" s="171">
        <f aca="true" t="shared" si="10" ref="C49:Y49">+C25-C48</f>
        <v>38187104</v>
      </c>
      <c r="D49" s="171">
        <f>+D25-D48</f>
        <v>0</v>
      </c>
      <c r="E49" s="172">
        <f t="shared" si="10"/>
        <v>67637080</v>
      </c>
      <c r="F49" s="173">
        <f t="shared" si="10"/>
        <v>777784</v>
      </c>
      <c r="G49" s="173">
        <f t="shared" si="10"/>
        <v>24004399</v>
      </c>
      <c r="H49" s="173">
        <f t="shared" si="10"/>
        <v>-9257746</v>
      </c>
      <c r="I49" s="173">
        <f t="shared" si="10"/>
        <v>-4677027</v>
      </c>
      <c r="J49" s="173">
        <f t="shared" si="10"/>
        <v>10069626</v>
      </c>
      <c r="K49" s="173">
        <f t="shared" si="10"/>
        <v>-3482984</v>
      </c>
      <c r="L49" s="173">
        <f t="shared" si="10"/>
        <v>-4204740</v>
      </c>
      <c r="M49" s="173">
        <f t="shared" si="10"/>
        <v>4779050</v>
      </c>
      <c r="N49" s="173">
        <f t="shared" si="10"/>
        <v>-2908674</v>
      </c>
      <c r="O49" s="173">
        <f t="shared" si="10"/>
        <v>-1768997</v>
      </c>
      <c r="P49" s="173">
        <f t="shared" si="10"/>
        <v>-3976478</v>
      </c>
      <c r="Q49" s="173">
        <f t="shared" si="10"/>
        <v>8968506</v>
      </c>
      <c r="R49" s="173">
        <f t="shared" si="10"/>
        <v>3223031</v>
      </c>
      <c r="S49" s="173">
        <f t="shared" si="10"/>
        <v>-2701227</v>
      </c>
      <c r="T49" s="173">
        <f t="shared" si="10"/>
        <v>-1576714</v>
      </c>
      <c r="U49" s="173">
        <f t="shared" si="10"/>
        <v>-22409795</v>
      </c>
      <c r="V49" s="173">
        <f t="shared" si="10"/>
        <v>-26687736</v>
      </c>
      <c r="W49" s="173">
        <f t="shared" si="10"/>
        <v>-16303753</v>
      </c>
      <c r="X49" s="173">
        <f>IF(F25=F48,0,X25-X48)</f>
        <v>777784</v>
      </c>
      <c r="Y49" s="173">
        <f t="shared" si="10"/>
        <v>-17081537</v>
      </c>
      <c r="Z49" s="174">
        <f>+IF(X49&lt;&gt;0,+(Y49/X49)*100,0)</f>
        <v>-2196.1800448453555</v>
      </c>
      <c r="AA49" s="171">
        <f>+AA25-AA48</f>
        <v>777784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24546082</v>
      </c>
      <c r="D5" s="155"/>
      <c r="E5" s="156">
        <v>24960000</v>
      </c>
      <c r="F5" s="60">
        <v>25710000</v>
      </c>
      <c r="G5" s="60">
        <v>6451372</v>
      </c>
      <c r="H5" s="60">
        <v>1898592</v>
      </c>
      <c r="I5" s="60">
        <v>1805602</v>
      </c>
      <c r="J5" s="60">
        <v>10155566</v>
      </c>
      <c r="K5" s="60">
        <v>1628647</v>
      </c>
      <c r="L5" s="60">
        <v>1749227</v>
      </c>
      <c r="M5" s="60">
        <v>1900985</v>
      </c>
      <c r="N5" s="60">
        <v>5278859</v>
      </c>
      <c r="O5" s="60">
        <v>1887043</v>
      </c>
      <c r="P5" s="60">
        <v>1963285</v>
      </c>
      <c r="Q5" s="60">
        <v>4264457</v>
      </c>
      <c r="R5" s="60">
        <v>8114785</v>
      </c>
      <c r="S5" s="60">
        <v>1852903</v>
      </c>
      <c r="T5" s="60">
        <v>1815437</v>
      </c>
      <c r="U5" s="60">
        <v>1791400</v>
      </c>
      <c r="V5" s="60">
        <v>5459740</v>
      </c>
      <c r="W5" s="60">
        <v>29008950</v>
      </c>
      <c r="X5" s="60">
        <v>25710000</v>
      </c>
      <c r="Y5" s="60">
        <v>3298950</v>
      </c>
      <c r="Z5" s="140">
        <v>12.83</v>
      </c>
      <c r="AA5" s="155">
        <v>25710000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64429148</v>
      </c>
      <c r="D7" s="155"/>
      <c r="E7" s="156">
        <v>73161000</v>
      </c>
      <c r="F7" s="60">
        <v>64731000</v>
      </c>
      <c r="G7" s="60">
        <v>5809979</v>
      </c>
      <c r="H7" s="60">
        <v>5637693</v>
      </c>
      <c r="I7" s="60">
        <v>5516582</v>
      </c>
      <c r="J7" s="60">
        <v>16964254</v>
      </c>
      <c r="K7" s="60">
        <v>5129530</v>
      </c>
      <c r="L7" s="60">
        <v>5873967</v>
      </c>
      <c r="M7" s="60">
        <v>5437675</v>
      </c>
      <c r="N7" s="60">
        <v>16441172</v>
      </c>
      <c r="O7" s="60">
        <v>6179853</v>
      </c>
      <c r="P7" s="60">
        <v>6136588</v>
      </c>
      <c r="Q7" s="60">
        <v>6445235</v>
      </c>
      <c r="R7" s="60">
        <v>18761676</v>
      </c>
      <c r="S7" s="60">
        <v>5360590</v>
      </c>
      <c r="T7" s="60">
        <v>5670637</v>
      </c>
      <c r="U7" s="60">
        <v>5193525</v>
      </c>
      <c r="V7" s="60">
        <v>16224752</v>
      </c>
      <c r="W7" s="60">
        <v>68391854</v>
      </c>
      <c r="X7" s="60">
        <v>64731000</v>
      </c>
      <c r="Y7" s="60">
        <v>3660854</v>
      </c>
      <c r="Z7" s="140">
        <v>5.66</v>
      </c>
      <c r="AA7" s="155">
        <v>64731000</v>
      </c>
    </row>
    <row r="8" spans="1:27" ht="13.5">
      <c r="A8" s="183" t="s">
        <v>104</v>
      </c>
      <c r="B8" s="182"/>
      <c r="C8" s="155">
        <v>12288542</v>
      </c>
      <c r="D8" s="155"/>
      <c r="E8" s="156">
        <v>13770000</v>
      </c>
      <c r="F8" s="60">
        <v>11871000</v>
      </c>
      <c r="G8" s="60">
        <v>6343057</v>
      </c>
      <c r="H8" s="60">
        <v>-4739769</v>
      </c>
      <c r="I8" s="60">
        <v>760930</v>
      </c>
      <c r="J8" s="60">
        <v>2364218</v>
      </c>
      <c r="K8" s="60">
        <v>1488907</v>
      </c>
      <c r="L8" s="60">
        <v>1277182</v>
      </c>
      <c r="M8" s="60">
        <v>1097071</v>
      </c>
      <c r="N8" s="60">
        <v>3863160</v>
      </c>
      <c r="O8" s="60">
        <v>1039898</v>
      </c>
      <c r="P8" s="60">
        <v>595527</v>
      </c>
      <c r="Q8" s="60">
        <v>1868092</v>
      </c>
      <c r="R8" s="60">
        <v>3503517</v>
      </c>
      <c r="S8" s="60">
        <v>892844</v>
      </c>
      <c r="T8" s="60">
        <v>1045689</v>
      </c>
      <c r="U8" s="60">
        <v>567533</v>
      </c>
      <c r="V8" s="60">
        <v>2506066</v>
      </c>
      <c r="W8" s="60">
        <v>12236961</v>
      </c>
      <c r="X8" s="60">
        <v>11871000</v>
      </c>
      <c r="Y8" s="60">
        <v>365961</v>
      </c>
      <c r="Z8" s="140">
        <v>3.08</v>
      </c>
      <c r="AA8" s="155">
        <v>11871000</v>
      </c>
    </row>
    <row r="9" spans="1:27" ht="13.5">
      <c r="A9" s="183" t="s">
        <v>105</v>
      </c>
      <c r="B9" s="182"/>
      <c r="C9" s="155">
        <v>13694269</v>
      </c>
      <c r="D9" s="155"/>
      <c r="E9" s="156">
        <v>11922000</v>
      </c>
      <c r="F9" s="60">
        <v>12370000</v>
      </c>
      <c r="G9" s="60">
        <v>1051312</v>
      </c>
      <c r="H9" s="60">
        <v>1347105</v>
      </c>
      <c r="I9" s="60">
        <v>1224167</v>
      </c>
      <c r="J9" s="60">
        <v>3622584</v>
      </c>
      <c r="K9" s="60">
        <v>1031203</v>
      </c>
      <c r="L9" s="60">
        <v>1226492</v>
      </c>
      <c r="M9" s="60">
        <v>1429863</v>
      </c>
      <c r="N9" s="60">
        <v>3687558</v>
      </c>
      <c r="O9" s="60">
        <v>1034372</v>
      </c>
      <c r="P9" s="60">
        <v>1236392</v>
      </c>
      <c r="Q9" s="60">
        <v>1244246</v>
      </c>
      <c r="R9" s="60">
        <v>3515010</v>
      </c>
      <c r="S9" s="60">
        <v>1228955</v>
      </c>
      <c r="T9" s="60">
        <v>1250737</v>
      </c>
      <c r="U9" s="60">
        <v>1510693</v>
      </c>
      <c r="V9" s="60">
        <v>3990385</v>
      </c>
      <c r="W9" s="60">
        <v>14815537</v>
      </c>
      <c r="X9" s="60">
        <v>12370000</v>
      </c>
      <c r="Y9" s="60">
        <v>2445537</v>
      </c>
      <c r="Z9" s="140">
        <v>19.77</v>
      </c>
      <c r="AA9" s="155">
        <v>12370000</v>
      </c>
    </row>
    <row r="10" spans="1:27" ht="13.5">
      <c r="A10" s="183" t="s">
        <v>106</v>
      </c>
      <c r="B10" s="182"/>
      <c r="C10" s="155">
        <v>9440424</v>
      </c>
      <c r="D10" s="155"/>
      <c r="E10" s="156">
        <v>10500000</v>
      </c>
      <c r="F10" s="54">
        <v>10562000</v>
      </c>
      <c r="G10" s="54">
        <v>737046</v>
      </c>
      <c r="H10" s="54">
        <v>958664</v>
      </c>
      <c r="I10" s="54">
        <v>866771</v>
      </c>
      <c r="J10" s="54">
        <v>2562481</v>
      </c>
      <c r="K10" s="54">
        <v>745927</v>
      </c>
      <c r="L10" s="54">
        <v>873256</v>
      </c>
      <c r="M10" s="54">
        <v>1013120</v>
      </c>
      <c r="N10" s="54">
        <v>2632303</v>
      </c>
      <c r="O10" s="54">
        <v>741526</v>
      </c>
      <c r="P10" s="54">
        <v>882520</v>
      </c>
      <c r="Q10" s="54">
        <v>878108</v>
      </c>
      <c r="R10" s="54">
        <v>2502154</v>
      </c>
      <c r="S10" s="54">
        <v>881368</v>
      </c>
      <c r="T10" s="54">
        <v>885702</v>
      </c>
      <c r="U10" s="54">
        <v>1071405</v>
      </c>
      <c r="V10" s="54">
        <v>2838475</v>
      </c>
      <c r="W10" s="54">
        <v>10535413</v>
      </c>
      <c r="X10" s="54">
        <v>10562000</v>
      </c>
      <c r="Y10" s="54">
        <v>-26587</v>
      </c>
      <c r="Z10" s="184">
        <v>-0.25</v>
      </c>
      <c r="AA10" s="130">
        <v>10562000</v>
      </c>
    </row>
    <row r="11" spans="1:27" ht="13.5">
      <c r="A11" s="183" t="s">
        <v>107</v>
      </c>
      <c r="B11" s="185"/>
      <c r="C11" s="155">
        <v>-7792787</v>
      </c>
      <c r="D11" s="155"/>
      <c r="E11" s="156">
        <v>-10335000</v>
      </c>
      <c r="F11" s="60">
        <v>-10030000</v>
      </c>
      <c r="G11" s="60">
        <v>0</v>
      </c>
      <c r="H11" s="60">
        <v>-1060853</v>
      </c>
      <c r="I11" s="60">
        <v>-659567</v>
      </c>
      <c r="J11" s="60">
        <v>-1720420</v>
      </c>
      <c r="K11" s="60">
        <v>-265673</v>
      </c>
      <c r="L11" s="60">
        <v>-733074</v>
      </c>
      <c r="M11" s="60">
        <v>-1399218</v>
      </c>
      <c r="N11" s="60">
        <v>-2397965</v>
      </c>
      <c r="O11" s="60">
        <v>-483522</v>
      </c>
      <c r="P11" s="60">
        <v>-952396</v>
      </c>
      <c r="Q11" s="60">
        <v>-3361625</v>
      </c>
      <c r="R11" s="60">
        <v>-4797543</v>
      </c>
      <c r="S11" s="60">
        <v>-951124</v>
      </c>
      <c r="T11" s="60">
        <v>-983283</v>
      </c>
      <c r="U11" s="60">
        <v>-1532373</v>
      </c>
      <c r="V11" s="60">
        <v>-3466780</v>
      </c>
      <c r="W11" s="60">
        <v>-12382708</v>
      </c>
      <c r="X11" s="60">
        <v>-10030000</v>
      </c>
      <c r="Y11" s="60">
        <v>-2352708</v>
      </c>
      <c r="Z11" s="140">
        <v>23.46</v>
      </c>
      <c r="AA11" s="155">
        <v>-10030000</v>
      </c>
    </row>
    <row r="12" spans="1:27" ht="13.5">
      <c r="A12" s="183" t="s">
        <v>108</v>
      </c>
      <c r="B12" s="185"/>
      <c r="C12" s="155">
        <v>2722217</v>
      </c>
      <c r="D12" s="155"/>
      <c r="E12" s="156">
        <v>2341000</v>
      </c>
      <c r="F12" s="60">
        <v>2719500</v>
      </c>
      <c r="G12" s="60">
        <v>487740</v>
      </c>
      <c r="H12" s="60">
        <v>406981</v>
      </c>
      <c r="I12" s="60">
        <v>201507</v>
      </c>
      <c r="J12" s="60">
        <v>1096228</v>
      </c>
      <c r="K12" s="60">
        <v>163113</v>
      </c>
      <c r="L12" s="60">
        <v>172211</v>
      </c>
      <c r="M12" s="60">
        <v>190720</v>
      </c>
      <c r="N12" s="60">
        <v>526044</v>
      </c>
      <c r="O12" s="60">
        <v>211840</v>
      </c>
      <c r="P12" s="60">
        <v>257115</v>
      </c>
      <c r="Q12" s="60">
        <v>198929</v>
      </c>
      <c r="R12" s="60">
        <v>667884</v>
      </c>
      <c r="S12" s="60">
        <v>398669</v>
      </c>
      <c r="T12" s="60">
        <v>118415</v>
      </c>
      <c r="U12" s="60">
        <v>95488</v>
      </c>
      <c r="V12" s="60">
        <v>612572</v>
      </c>
      <c r="W12" s="60">
        <v>2902728</v>
      </c>
      <c r="X12" s="60">
        <v>2719500</v>
      </c>
      <c r="Y12" s="60">
        <v>183228</v>
      </c>
      <c r="Z12" s="140">
        <v>6.74</v>
      </c>
      <c r="AA12" s="155">
        <v>2719500</v>
      </c>
    </row>
    <row r="13" spans="1:27" ht="13.5">
      <c r="A13" s="181" t="s">
        <v>109</v>
      </c>
      <c r="B13" s="185"/>
      <c r="C13" s="155">
        <v>384019</v>
      </c>
      <c r="D13" s="155"/>
      <c r="E13" s="156">
        <v>600000</v>
      </c>
      <c r="F13" s="60">
        <v>600000</v>
      </c>
      <c r="G13" s="60">
        <v>38380</v>
      </c>
      <c r="H13" s="60">
        <v>34647</v>
      </c>
      <c r="I13" s="60">
        <v>6970</v>
      </c>
      <c r="J13" s="60">
        <v>79997</v>
      </c>
      <c r="K13" s="60">
        <v>6812</v>
      </c>
      <c r="L13" s="60">
        <v>-23014</v>
      </c>
      <c r="M13" s="60">
        <v>20513</v>
      </c>
      <c r="N13" s="60">
        <v>4311</v>
      </c>
      <c r="O13" s="60">
        <v>-7797</v>
      </c>
      <c r="P13" s="60">
        <v>-37929</v>
      </c>
      <c r="Q13" s="60">
        <v>86234</v>
      </c>
      <c r="R13" s="60">
        <v>40508</v>
      </c>
      <c r="S13" s="60">
        <v>47771</v>
      </c>
      <c r="T13" s="60">
        <v>25696</v>
      </c>
      <c r="U13" s="60">
        <v>13455</v>
      </c>
      <c r="V13" s="60">
        <v>86922</v>
      </c>
      <c r="W13" s="60">
        <v>211738</v>
      </c>
      <c r="X13" s="60">
        <v>600000</v>
      </c>
      <c r="Y13" s="60">
        <v>-388262</v>
      </c>
      <c r="Z13" s="140">
        <v>-64.71</v>
      </c>
      <c r="AA13" s="155">
        <v>600000</v>
      </c>
    </row>
    <row r="14" spans="1:27" ht="13.5">
      <c r="A14" s="181" t="s">
        <v>110</v>
      </c>
      <c r="B14" s="185"/>
      <c r="C14" s="155">
        <v>1435251</v>
      </c>
      <c r="D14" s="155"/>
      <c r="E14" s="156">
        <v>1500000</v>
      </c>
      <c r="F14" s="60">
        <v>1500000</v>
      </c>
      <c r="G14" s="60">
        <v>133521</v>
      </c>
      <c r="H14" s="60">
        <v>132494</v>
      </c>
      <c r="I14" s="60">
        <v>130789</v>
      </c>
      <c r="J14" s="60">
        <v>396804</v>
      </c>
      <c r="K14" s="60">
        <v>133903</v>
      </c>
      <c r="L14" s="60">
        <v>134535</v>
      </c>
      <c r="M14" s="60">
        <v>154216</v>
      </c>
      <c r="N14" s="60">
        <v>422654</v>
      </c>
      <c r="O14" s="60">
        <v>156957</v>
      </c>
      <c r="P14" s="60">
        <v>63613</v>
      </c>
      <c r="Q14" s="60">
        <v>144460</v>
      </c>
      <c r="R14" s="60">
        <v>365030</v>
      </c>
      <c r="S14" s="60">
        <v>154395</v>
      </c>
      <c r="T14" s="60">
        <v>151457</v>
      </c>
      <c r="U14" s="60">
        <v>159882</v>
      </c>
      <c r="V14" s="60">
        <v>465734</v>
      </c>
      <c r="W14" s="60">
        <v>1650222</v>
      </c>
      <c r="X14" s="60">
        <v>1500000</v>
      </c>
      <c r="Y14" s="60">
        <v>150222</v>
      </c>
      <c r="Z14" s="140">
        <v>10.01</v>
      </c>
      <c r="AA14" s="155">
        <v>1500000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2268247</v>
      </c>
      <c r="D16" s="155"/>
      <c r="E16" s="156">
        <v>1370000</v>
      </c>
      <c r="F16" s="60">
        <v>1370000</v>
      </c>
      <c r="G16" s="60">
        <v>186861</v>
      </c>
      <c r="H16" s="60">
        <v>103476</v>
      </c>
      <c r="I16" s="60">
        <v>173570</v>
      </c>
      <c r="J16" s="60">
        <v>463907</v>
      </c>
      <c r="K16" s="60">
        <v>178586</v>
      </c>
      <c r="L16" s="60">
        <v>105133</v>
      </c>
      <c r="M16" s="60">
        <v>111994</v>
      </c>
      <c r="N16" s="60">
        <v>395713</v>
      </c>
      <c r="O16" s="60">
        <v>60709</v>
      </c>
      <c r="P16" s="60">
        <v>138005</v>
      </c>
      <c r="Q16" s="60">
        <v>123021</v>
      </c>
      <c r="R16" s="60">
        <v>321735</v>
      </c>
      <c r="S16" s="60">
        <v>-23404</v>
      </c>
      <c r="T16" s="60">
        <v>180670</v>
      </c>
      <c r="U16" s="60">
        <v>132354</v>
      </c>
      <c r="V16" s="60">
        <v>289620</v>
      </c>
      <c r="W16" s="60">
        <v>1470975</v>
      </c>
      <c r="X16" s="60">
        <v>1370000</v>
      </c>
      <c r="Y16" s="60">
        <v>100975</v>
      </c>
      <c r="Z16" s="140">
        <v>7.37</v>
      </c>
      <c r="AA16" s="155">
        <v>1370000</v>
      </c>
    </row>
    <row r="17" spans="1:27" ht="13.5">
      <c r="A17" s="181" t="s">
        <v>113</v>
      </c>
      <c r="B17" s="185"/>
      <c r="C17" s="155">
        <v>5009</v>
      </c>
      <c r="D17" s="155"/>
      <c r="E17" s="156">
        <v>281000</v>
      </c>
      <c r="F17" s="60">
        <v>1566000</v>
      </c>
      <c r="G17" s="60">
        <v>34627</v>
      </c>
      <c r="H17" s="60">
        <v>256560</v>
      </c>
      <c r="I17" s="60">
        <v>116787</v>
      </c>
      <c r="J17" s="60">
        <v>407974</v>
      </c>
      <c r="K17" s="60">
        <v>152035</v>
      </c>
      <c r="L17" s="60">
        <v>156807</v>
      </c>
      <c r="M17" s="60">
        <v>100800</v>
      </c>
      <c r="N17" s="60">
        <v>409642</v>
      </c>
      <c r="O17" s="60">
        <v>150779</v>
      </c>
      <c r="P17" s="60">
        <v>135847</v>
      </c>
      <c r="Q17" s="60">
        <v>118805</v>
      </c>
      <c r="R17" s="60">
        <v>405431</v>
      </c>
      <c r="S17" s="60">
        <v>139998</v>
      </c>
      <c r="T17" s="60">
        <v>133691</v>
      </c>
      <c r="U17" s="60">
        <v>120222</v>
      </c>
      <c r="V17" s="60">
        <v>393911</v>
      </c>
      <c r="W17" s="60">
        <v>1616958</v>
      </c>
      <c r="X17" s="60">
        <v>1566000</v>
      </c>
      <c r="Y17" s="60">
        <v>50958</v>
      </c>
      <c r="Z17" s="140">
        <v>3.25</v>
      </c>
      <c r="AA17" s="155">
        <v>1566000</v>
      </c>
    </row>
    <row r="18" spans="1:27" ht="13.5">
      <c r="A18" s="183" t="s">
        <v>114</v>
      </c>
      <c r="B18" s="182"/>
      <c r="C18" s="155">
        <v>1569392</v>
      </c>
      <c r="D18" s="155"/>
      <c r="E18" s="156">
        <v>3330000</v>
      </c>
      <c r="F18" s="60">
        <v>2100000</v>
      </c>
      <c r="G18" s="60">
        <v>423912</v>
      </c>
      <c r="H18" s="60">
        <v>-78313</v>
      </c>
      <c r="I18" s="60">
        <v>88726</v>
      </c>
      <c r="J18" s="60">
        <v>434325</v>
      </c>
      <c r="K18" s="60">
        <v>253450</v>
      </c>
      <c r="L18" s="60">
        <v>157340</v>
      </c>
      <c r="M18" s="60">
        <v>232227</v>
      </c>
      <c r="N18" s="60">
        <v>643017</v>
      </c>
      <c r="O18" s="60">
        <v>208038</v>
      </c>
      <c r="P18" s="60">
        <v>14612</v>
      </c>
      <c r="Q18" s="60">
        <v>215444</v>
      </c>
      <c r="R18" s="60">
        <v>438094</v>
      </c>
      <c r="S18" s="60">
        <v>155570</v>
      </c>
      <c r="T18" s="60">
        <v>465308</v>
      </c>
      <c r="U18" s="60">
        <v>-343938</v>
      </c>
      <c r="V18" s="60">
        <v>276940</v>
      </c>
      <c r="W18" s="60">
        <v>1792376</v>
      </c>
      <c r="X18" s="60">
        <v>2100000</v>
      </c>
      <c r="Y18" s="60">
        <v>-307624</v>
      </c>
      <c r="Z18" s="140">
        <v>-14.65</v>
      </c>
      <c r="AA18" s="155">
        <v>2100000</v>
      </c>
    </row>
    <row r="19" spans="1:27" ht="13.5">
      <c r="A19" s="181" t="s">
        <v>34</v>
      </c>
      <c r="B19" s="185"/>
      <c r="C19" s="155">
        <v>40447991</v>
      </c>
      <c r="D19" s="155"/>
      <c r="E19" s="156">
        <v>47584800</v>
      </c>
      <c r="F19" s="60">
        <v>42579294</v>
      </c>
      <c r="G19" s="60">
        <v>15162000</v>
      </c>
      <c r="H19" s="60">
        <v>0</v>
      </c>
      <c r="I19" s="60">
        <v>0</v>
      </c>
      <c r="J19" s="60">
        <v>15162000</v>
      </c>
      <c r="K19" s="60">
        <v>0</v>
      </c>
      <c r="L19" s="60">
        <v>0</v>
      </c>
      <c r="M19" s="60">
        <v>9578000</v>
      </c>
      <c r="N19" s="60">
        <v>9578000</v>
      </c>
      <c r="O19" s="60">
        <v>0</v>
      </c>
      <c r="P19" s="60">
        <v>0</v>
      </c>
      <c r="Q19" s="60">
        <v>9097000</v>
      </c>
      <c r="R19" s="60">
        <v>9097000</v>
      </c>
      <c r="S19" s="60">
        <v>0</v>
      </c>
      <c r="T19" s="60">
        <v>0</v>
      </c>
      <c r="U19" s="60">
        <v>0</v>
      </c>
      <c r="V19" s="60">
        <v>0</v>
      </c>
      <c r="W19" s="60">
        <v>33837000</v>
      </c>
      <c r="X19" s="60">
        <v>42579294</v>
      </c>
      <c r="Y19" s="60">
        <v>-8742294</v>
      </c>
      <c r="Z19" s="140">
        <v>-20.53</v>
      </c>
      <c r="AA19" s="155">
        <v>42579294</v>
      </c>
    </row>
    <row r="20" spans="1:27" ht="13.5">
      <c r="A20" s="181" t="s">
        <v>35</v>
      </c>
      <c r="B20" s="185"/>
      <c r="C20" s="155">
        <v>34618173</v>
      </c>
      <c r="D20" s="155"/>
      <c r="E20" s="156">
        <v>3812000</v>
      </c>
      <c r="F20" s="54">
        <v>1483000</v>
      </c>
      <c r="G20" s="54">
        <v>151257</v>
      </c>
      <c r="H20" s="54">
        <v>11105</v>
      </c>
      <c r="I20" s="54">
        <v>121195</v>
      </c>
      <c r="J20" s="54">
        <v>283557</v>
      </c>
      <c r="K20" s="54">
        <v>183538</v>
      </c>
      <c r="L20" s="54">
        <v>206513</v>
      </c>
      <c r="M20" s="54">
        <v>-46783</v>
      </c>
      <c r="N20" s="54">
        <v>343268</v>
      </c>
      <c r="O20" s="54">
        <v>131040</v>
      </c>
      <c r="P20" s="54">
        <v>42634</v>
      </c>
      <c r="Q20" s="54">
        <v>50720</v>
      </c>
      <c r="R20" s="54">
        <v>224394</v>
      </c>
      <c r="S20" s="54">
        <v>74435</v>
      </c>
      <c r="T20" s="54">
        <v>153798</v>
      </c>
      <c r="U20" s="54">
        <v>128496</v>
      </c>
      <c r="V20" s="54">
        <v>356729</v>
      </c>
      <c r="W20" s="54">
        <v>1207948</v>
      </c>
      <c r="X20" s="54">
        <v>1483000</v>
      </c>
      <c r="Y20" s="54">
        <v>-275052</v>
      </c>
      <c r="Z20" s="184">
        <v>-18.55</v>
      </c>
      <c r="AA20" s="130">
        <v>1483000</v>
      </c>
    </row>
    <row r="21" spans="1:27" ht="13.5">
      <c r="A21" s="181" t="s">
        <v>115</v>
      </c>
      <c r="B21" s="185"/>
      <c r="C21" s="155">
        <v>0</v>
      </c>
      <c r="D21" s="155"/>
      <c r="E21" s="156">
        <v>100000</v>
      </c>
      <c r="F21" s="60">
        <v>1520000</v>
      </c>
      <c r="G21" s="60">
        <v>11842</v>
      </c>
      <c r="H21" s="60">
        <v>17368</v>
      </c>
      <c r="I21" s="82">
        <v>13158</v>
      </c>
      <c r="J21" s="60">
        <v>42368</v>
      </c>
      <c r="K21" s="60">
        <v>27316</v>
      </c>
      <c r="L21" s="60">
        <v>10614</v>
      </c>
      <c r="M21" s="60">
        <v>516151</v>
      </c>
      <c r="N21" s="60">
        <v>554081</v>
      </c>
      <c r="O21" s="60">
        <v>7381</v>
      </c>
      <c r="P21" s="82">
        <v>13158</v>
      </c>
      <c r="Q21" s="60">
        <v>154035</v>
      </c>
      <c r="R21" s="60">
        <v>174574</v>
      </c>
      <c r="S21" s="60">
        <v>50351</v>
      </c>
      <c r="T21" s="60">
        <v>58956</v>
      </c>
      <c r="U21" s="60">
        <v>50057</v>
      </c>
      <c r="V21" s="60">
        <v>159364</v>
      </c>
      <c r="W21" s="82">
        <v>930387</v>
      </c>
      <c r="X21" s="60">
        <v>1520000</v>
      </c>
      <c r="Y21" s="60">
        <v>-589613</v>
      </c>
      <c r="Z21" s="140">
        <v>-38.79</v>
      </c>
      <c r="AA21" s="155">
        <v>1520000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200055977</v>
      </c>
      <c r="D22" s="188">
        <f>SUM(D5:D21)</f>
        <v>0</v>
      </c>
      <c r="E22" s="189">
        <f t="shared" si="0"/>
        <v>184896800</v>
      </c>
      <c r="F22" s="190">
        <f t="shared" si="0"/>
        <v>170651794</v>
      </c>
      <c r="G22" s="190">
        <f t="shared" si="0"/>
        <v>37022906</v>
      </c>
      <c r="H22" s="190">
        <f t="shared" si="0"/>
        <v>4925750</v>
      </c>
      <c r="I22" s="190">
        <f t="shared" si="0"/>
        <v>10367187</v>
      </c>
      <c r="J22" s="190">
        <f t="shared" si="0"/>
        <v>52315843</v>
      </c>
      <c r="K22" s="190">
        <f t="shared" si="0"/>
        <v>10857294</v>
      </c>
      <c r="L22" s="190">
        <f t="shared" si="0"/>
        <v>11187189</v>
      </c>
      <c r="M22" s="190">
        <f t="shared" si="0"/>
        <v>20337334</v>
      </c>
      <c r="N22" s="190">
        <f t="shared" si="0"/>
        <v>42381817</v>
      </c>
      <c r="O22" s="190">
        <f t="shared" si="0"/>
        <v>11318117</v>
      </c>
      <c r="P22" s="190">
        <f t="shared" si="0"/>
        <v>10488971</v>
      </c>
      <c r="Q22" s="190">
        <f t="shared" si="0"/>
        <v>21527161</v>
      </c>
      <c r="R22" s="190">
        <f t="shared" si="0"/>
        <v>43334249</v>
      </c>
      <c r="S22" s="190">
        <f t="shared" si="0"/>
        <v>10263321</v>
      </c>
      <c r="T22" s="190">
        <f t="shared" si="0"/>
        <v>10972910</v>
      </c>
      <c r="U22" s="190">
        <f t="shared" si="0"/>
        <v>8958199</v>
      </c>
      <c r="V22" s="190">
        <f t="shared" si="0"/>
        <v>30194430</v>
      </c>
      <c r="W22" s="190">
        <f t="shared" si="0"/>
        <v>168226339</v>
      </c>
      <c r="X22" s="190">
        <f t="shared" si="0"/>
        <v>170651794</v>
      </c>
      <c r="Y22" s="190">
        <f t="shared" si="0"/>
        <v>-2425455</v>
      </c>
      <c r="Z22" s="191">
        <f>+IF(X22&lt;&gt;0,+(Y22/X22)*100,0)</f>
        <v>-1.4212888966171666</v>
      </c>
      <c r="AA22" s="188">
        <f>SUM(AA5:AA21)</f>
        <v>170651794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65432319</v>
      </c>
      <c r="D25" s="155"/>
      <c r="E25" s="156">
        <v>70013760</v>
      </c>
      <c r="F25" s="60">
        <v>70494346</v>
      </c>
      <c r="G25" s="60">
        <v>4539058</v>
      </c>
      <c r="H25" s="60">
        <v>5678362</v>
      </c>
      <c r="I25" s="60">
        <v>5196974</v>
      </c>
      <c r="J25" s="60">
        <v>15414394</v>
      </c>
      <c r="K25" s="60">
        <v>5471758</v>
      </c>
      <c r="L25" s="60">
        <v>8376890</v>
      </c>
      <c r="M25" s="60">
        <v>5485466</v>
      </c>
      <c r="N25" s="60">
        <v>19334114</v>
      </c>
      <c r="O25" s="60">
        <v>5564691</v>
      </c>
      <c r="P25" s="60">
        <v>5428185</v>
      </c>
      <c r="Q25" s="60">
        <v>5159451</v>
      </c>
      <c r="R25" s="60">
        <v>16152327</v>
      </c>
      <c r="S25" s="60">
        <v>5748638</v>
      </c>
      <c r="T25" s="60">
        <v>5209746</v>
      </c>
      <c r="U25" s="60">
        <v>5086335</v>
      </c>
      <c r="V25" s="60">
        <v>16044719</v>
      </c>
      <c r="W25" s="60">
        <v>66945554</v>
      </c>
      <c r="X25" s="60">
        <v>70494346</v>
      </c>
      <c r="Y25" s="60">
        <v>-3548792</v>
      </c>
      <c r="Z25" s="140">
        <v>-5.03</v>
      </c>
      <c r="AA25" s="155">
        <v>70494346</v>
      </c>
    </row>
    <row r="26" spans="1:27" ht="13.5">
      <c r="A26" s="183" t="s">
        <v>38</v>
      </c>
      <c r="B26" s="182"/>
      <c r="C26" s="155">
        <v>4432920</v>
      </c>
      <c r="D26" s="155"/>
      <c r="E26" s="156">
        <v>5124000</v>
      </c>
      <c r="F26" s="60">
        <v>5124000</v>
      </c>
      <c r="G26" s="60">
        <v>378700</v>
      </c>
      <c r="H26" s="60">
        <v>378700</v>
      </c>
      <c r="I26" s="60">
        <v>310014</v>
      </c>
      <c r="J26" s="60">
        <v>1067414</v>
      </c>
      <c r="K26" s="60">
        <v>331119</v>
      </c>
      <c r="L26" s="60">
        <v>331989</v>
      </c>
      <c r="M26" s="60">
        <v>369429</v>
      </c>
      <c r="N26" s="60">
        <v>1032537</v>
      </c>
      <c r="O26" s="60">
        <v>361621</v>
      </c>
      <c r="P26" s="60">
        <v>377086</v>
      </c>
      <c r="Q26" s="60">
        <v>377087</v>
      </c>
      <c r="R26" s="60">
        <v>1115794</v>
      </c>
      <c r="S26" s="60">
        <v>375646</v>
      </c>
      <c r="T26" s="60">
        <v>363858</v>
      </c>
      <c r="U26" s="60">
        <v>367981</v>
      </c>
      <c r="V26" s="60">
        <v>1107485</v>
      </c>
      <c r="W26" s="60">
        <v>4323230</v>
      </c>
      <c r="X26" s="60">
        <v>5124000</v>
      </c>
      <c r="Y26" s="60">
        <v>-800770</v>
      </c>
      <c r="Z26" s="140">
        <v>-15.63</v>
      </c>
      <c r="AA26" s="155">
        <v>5124000</v>
      </c>
    </row>
    <row r="27" spans="1:27" ht="13.5">
      <c r="A27" s="183" t="s">
        <v>118</v>
      </c>
      <c r="B27" s="182"/>
      <c r="C27" s="155">
        <v>7453657</v>
      </c>
      <c r="D27" s="155"/>
      <c r="E27" s="156">
        <v>2000000</v>
      </c>
      <c r="F27" s="60">
        <v>6000000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6000000</v>
      </c>
      <c r="Y27" s="60">
        <v>-6000000</v>
      </c>
      <c r="Z27" s="140">
        <v>-100</v>
      </c>
      <c r="AA27" s="155">
        <v>6000000</v>
      </c>
    </row>
    <row r="28" spans="1:27" ht="13.5">
      <c r="A28" s="183" t="s">
        <v>39</v>
      </c>
      <c r="B28" s="182"/>
      <c r="C28" s="155">
        <v>15017525</v>
      </c>
      <c r="D28" s="155"/>
      <c r="E28" s="156">
        <v>10970000</v>
      </c>
      <c r="F28" s="60">
        <v>15084700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15084700</v>
      </c>
      <c r="V28" s="60">
        <v>15084700</v>
      </c>
      <c r="W28" s="60">
        <v>15084700</v>
      </c>
      <c r="X28" s="60">
        <v>15084700</v>
      </c>
      <c r="Y28" s="60">
        <v>0</v>
      </c>
      <c r="Z28" s="140">
        <v>0</v>
      </c>
      <c r="AA28" s="155">
        <v>15084700</v>
      </c>
    </row>
    <row r="29" spans="1:27" ht="13.5">
      <c r="A29" s="183" t="s">
        <v>40</v>
      </c>
      <c r="B29" s="182"/>
      <c r="C29" s="155">
        <v>6388589</v>
      </c>
      <c r="D29" s="155"/>
      <c r="E29" s="156">
        <v>4668400</v>
      </c>
      <c r="F29" s="60">
        <v>6493209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2345666</v>
      </c>
      <c r="N29" s="60">
        <v>2345666</v>
      </c>
      <c r="O29" s="60">
        <v>0</v>
      </c>
      <c r="P29" s="60">
        <v>0</v>
      </c>
      <c r="Q29" s="60">
        <v>50000</v>
      </c>
      <c r="R29" s="60">
        <v>50000</v>
      </c>
      <c r="S29" s="60">
        <v>0</v>
      </c>
      <c r="T29" s="60">
        <v>0</v>
      </c>
      <c r="U29" s="60">
        <v>2220464</v>
      </c>
      <c r="V29" s="60">
        <v>2220464</v>
      </c>
      <c r="W29" s="60">
        <v>4616130</v>
      </c>
      <c r="X29" s="60">
        <v>6493209</v>
      </c>
      <c r="Y29" s="60">
        <v>-1877079</v>
      </c>
      <c r="Z29" s="140">
        <v>-28.91</v>
      </c>
      <c r="AA29" s="155">
        <v>6493209</v>
      </c>
    </row>
    <row r="30" spans="1:27" ht="13.5">
      <c r="A30" s="183" t="s">
        <v>119</v>
      </c>
      <c r="B30" s="182"/>
      <c r="C30" s="155">
        <v>52191270</v>
      </c>
      <c r="D30" s="155"/>
      <c r="E30" s="156">
        <v>56000000</v>
      </c>
      <c r="F30" s="60">
        <v>66000000</v>
      </c>
      <c r="G30" s="60">
        <v>6067679</v>
      </c>
      <c r="H30" s="60">
        <v>5083795</v>
      </c>
      <c r="I30" s="60">
        <v>6130559</v>
      </c>
      <c r="J30" s="60">
        <v>17282033</v>
      </c>
      <c r="K30" s="60">
        <v>5784173</v>
      </c>
      <c r="L30" s="60">
        <v>4064234</v>
      </c>
      <c r="M30" s="60">
        <v>4550716</v>
      </c>
      <c r="N30" s="60">
        <v>14399123</v>
      </c>
      <c r="O30" s="60">
        <v>4852562</v>
      </c>
      <c r="P30" s="60">
        <v>4158739</v>
      </c>
      <c r="Q30" s="60">
        <v>4725459</v>
      </c>
      <c r="R30" s="60">
        <v>13736760</v>
      </c>
      <c r="S30" s="60">
        <v>4687288</v>
      </c>
      <c r="T30" s="60">
        <v>4205583</v>
      </c>
      <c r="U30" s="60">
        <v>5575358</v>
      </c>
      <c r="V30" s="60">
        <v>14468229</v>
      </c>
      <c r="W30" s="60">
        <v>59886145</v>
      </c>
      <c r="X30" s="60">
        <v>66000000</v>
      </c>
      <c r="Y30" s="60">
        <v>-6113855</v>
      </c>
      <c r="Z30" s="140">
        <v>-9.26</v>
      </c>
      <c r="AA30" s="155">
        <v>66000000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198999</v>
      </c>
      <c r="D32" s="155"/>
      <c r="E32" s="156">
        <v>435000</v>
      </c>
      <c r="F32" s="60">
        <v>475000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475000</v>
      </c>
      <c r="Y32" s="60">
        <v>-475000</v>
      </c>
      <c r="Z32" s="140">
        <v>-100</v>
      </c>
      <c r="AA32" s="155">
        <v>475000</v>
      </c>
    </row>
    <row r="33" spans="1:27" ht="13.5">
      <c r="A33" s="183" t="s">
        <v>42</v>
      </c>
      <c r="B33" s="182"/>
      <c r="C33" s="155">
        <v>295007</v>
      </c>
      <c r="D33" s="155"/>
      <c r="E33" s="156">
        <v>600000</v>
      </c>
      <c r="F33" s="60">
        <v>55000</v>
      </c>
      <c r="G33" s="60">
        <v>0</v>
      </c>
      <c r="H33" s="60">
        <v>9341</v>
      </c>
      <c r="I33" s="60">
        <v>19700</v>
      </c>
      <c r="J33" s="60">
        <v>29041</v>
      </c>
      <c r="K33" s="60">
        <v>4291</v>
      </c>
      <c r="L33" s="60">
        <v>19640</v>
      </c>
      <c r="M33" s="60">
        <v>24695</v>
      </c>
      <c r="N33" s="60">
        <v>48626</v>
      </c>
      <c r="O33" s="60">
        <v>6200</v>
      </c>
      <c r="P33" s="60">
        <v>-1200</v>
      </c>
      <c r="Q33" s="60">
        <v>8941</v>
      </c>
      <c r="R33" s="60">
        <v>13941</v>
      </c>
      <c r="S33" s="60">
        <v>9720</v>
      </c>
      <c r="T33" s="60">
        <v>14660</v>
      </c>
      <c r="U33" s="60">
        <v>5370</v>
      </c>
      <c r="V33" s="60">
        <v>29750</v>
      </c>
      <c r="W33" s="60">
        <v>121358</v>
      </c>
      <c r="X33" s="60">
        <v>55000</v>
      </c>
      <c r="Y33" s="60">
        <v>66358</v>
      </c>
      <c r="Z33" s="140">
        <v>120.65</v>
      </c>
      <c r="AA33" s="155">
        <v>55000</v>
      </c>
    </row>
    <row r="34" spans="1:27" ht="13.5">
      <c r="A34" s="183" t="s">
        <v>43</v>
      </c>
      <c r="B34" s="182"/>
      <c r="C34" s="155">
        <v>43808152</v>
      </c>
      <c r="D34" s="155"/>
      <c r="E34" s="156">
        <v>41227000</v>
      </c>
      <c r="F34" s="60">
        <v>38884599</v>
      </c>
      <c r="G34" s="60">
        <v>2033070</v>
      </c>
      <c r="H34" s="60">
        <v>3033298</v>
      </c>
      <c r="I34" s="60">
        <v>3386967</v>
      </c>
      <c r="J34" s="60">
        <v>8453335</v>
      </c>
      <c r="K34" s="60">
        <v>2748937</v>
      </c>
      <c r="L34" s="60">
        <v>2599176</v>
      </c>
      <c r="M34" s="60">
        <v>2782312</v>
      </c>
      <c r="N34" s="60">
        <v>8130425</v>
      </c>
      <c r="O34" s="60">
        <v>2302040</v>
      </c>
      <c r="P34" s="60">
        <v>4502639</v>
      </c>
      <c r="Q34" s="60">
        <v>2237717</v>
      </c>
      <c r="R34" s="60">
        <v>9042396</v>
      </c>
      <c r="S34" s="60">
        <v>2143256</v>
      </c>
      <c r="T34" s="60">
        <v>2755777</v>
      </c>
      <c r="U34" s="60">
        <v>3027786</v>
      </c>
      <c r="V34" s="60">
        <v>7926819</v>
      </c>
      <c r="W34" s="60">
        <v>33552975</v>
      </c>
      <c r="X34" s="60">
        <v>38884599</v>
      </c>
      <c r="Y34" s="60">
        <v>-5331624</v>
      </c>
      <c r="Z34" s="140">
        <v>-13.71</v>
      </c>
      <c r="AA34" s="155">
        <v>38884599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195218438</v>
      </c>
      <c r="D36" s="188">
        <f>SUM(D25:D35)</f>
        <v>0</v>
      </c>
      <c r="E36" s="189">
        <f t="shared" si="1"/>
        <v>191038160</v>
      </c>
      <c r="F36" s="190">
        <f t="shared" si="1"/>
        <v>208610854</v>
      </c>
      <c r="G36" s="190">
        <f t="shared" si="1"/>
        <v>13018507</v>
      </c>
      <c r="H36" s="190">
        <f t="shared" si="1"/>
        <v>14183496</v>
      </c>
      <c r="I36" s="190">
        <f t="shared" si="1"/>
        <v>15044214</v>
      </c>
      <c r="J36" s="190">
        <f t="shared" si="1"/>
        <v>42246217</v>
      </c>
      <c r="K36" s="190">
        <f t="shared" si="1"/>
        <v>14340278</v>
      </c>
      <c r="L36" s="190">
        <f t="shared" si="1"/>
        <v>15391929</v>
      </c>
      <c r="M36" s="190">
        <f t="shared" si="1"/>
        <v>15558284</v>
      </c>
      <c r="N36" s="190">
        <f t="shared" si="1"/>
        <v>45290491</v>
      </c>
      <c r="O36" s="190">
        <f t="shared" si="1"/>
        <v>13087114</v>
      </c>
      <c r="P36" s="190">
        <f t="shared" si="1"/>
        <v>14465449</v>
      </c>
      <c r="Q36" s="190">
        <f t="shared" si="1"/>
        <v>12558655</v>
      </c>
      <c r="R36" s="190">
        <f t="shared" si="1"/>
        <v>40111218</v>
      </c>
      <c r="S36" s="190">
        <f t="shared" si="1"/>
        <v>12964548</v>
      </c>
      <c r="T36" s="190">
        <f t="shared" si="1"/>
        <v>12549624</v>
      </c>
      <c r="U36" s="190">
        <f t="shared" si="1"/>
        <v>31367994</v>
      </c>
      <c r="V36" s="190">
        <f t="shared" si="1"/>
        <v>56882166</v>
      </c>
      <c r="W36" s="190">
        <f t="shared" si="1"/>
        <v>184530092</v>
      </c>
      <c r="X36" s="190">
        <f t="shared" si="1"/>
        <v>208610854</v>
      </c>
      <c r="Y36" s="190">
        <f t="shared" si="1"/>
        <v>-24080762</v>
      </c>
      <c r="Z36" s="191">
        <f>+IF(X36&lt;&gt;0,+(Y36/X36)*100,0)</f>
        <v>-11.543388820986275</v>
      </c>
      <c r="AA36" s="188">
        <f>SUM(AA25:AA35)</f>
        <v>208610854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4837539</v>
      </c>
      <c r="D38" s="199">
        <f>+D22-D36</f>
        <v>0</v>
      </c>
      <c r="E38" s="200">
        <f t="shared" si="2"/>
        <v>-6141360</v>
      </c>
      <c r="F38" s="106">
        <f t="shared" si="2"/>
        <v>-37959060</v>
      </c>
      <c r="G38" s="106">
        <f t="shared" si="2"/>
        <v>24004399</v>
      </c>
      <c r="H38" s="106">
        <f t="shared" si="2"/>
        <v>-9257746</v>
      </c>
      <c r="I38" s="106">
        <f t="shared" si="2"/>
        <v>-4677027</v>
      </c>
      <c r="J38" s="106">
        <f t="shared" si="2"/>
        <v>10069626</v>
      </c>
      <c r="K38" s="106">
        <f t="shared" si="2"/>
        <v>-3482984</v>
      </c>
      <c r="L38" s="106">
        <f t="shared" si="2"/>
        <v>-4204740</v>
      </c>
      <c r="M38" s="106">
        <f t="shared" si="2"/>
        <v>4779050</v>
      </c>
      <c r="N38" s="106">
        <f t="shared" si="2"/>
        <v>-2908674</v>
      </c>
      <c r="O38" s="106">
        <f t="shared" si="2"/>
        <v>-1768997</v>
      </c>
      <c r="P38" s="106">
        <f t="shared" si="2"/>
        <v>-3976478</v>
      </c>
      <c r="Q38" s="106">
        <f t="shared" si="2"/>
        <v>8968506</v>
      </c>
      <c r="R38" s="106">
        <f t="shared" si="2"/>
        <v>3223031</v>
      </c>
      <c r="S38" s="106">
        <f t="shared" si="2"/>
        <v>-2701227</v>
      </c>
      <c r="T38" s="106">
        <f t="shared" si="2"/>
        <v>-1576714</v>
      </c>
      <c r="U38" s="106">
        <f t="shared" si="2"/>
        <v>-22409795</v>
      </c>
      <c r="V38" s="106">
        <f t="shared" si="2"/>
        <v>-26687736</v>
      </c>
      <c r="W38" s="106">
        <f t="shared" si="2"/>
        <v>-16303753</v>
      </c>
      <c r="X38" s="106">
        <f>IF(F22=F36,0,X22-X36)</f>
        <v>-37959060</v>
      </c>
      <c r="Y38" s="106">
        <f t="shared" si="2"/>
        <v>21655307</v>
      </c>
      <c r="Z38" s="201">
        <f>+IF(X38&lt;&gt;0,+(Y38/X38)*100,0)</f>
        <v>-57.049112912701204</v>
      </c>
      <c r="AA38" s="199">
        <f>+AA22-AA36</f>
        <v>-37959060</v>
      </c>
    </row>
    <row r="39" spans="1:27" ht="13.5">
      <c r="A39" s="181" t="s">
        <v>46</v>
      </c>
      <c r="B39" s="185"/>
      <c r="C39" s="155">
        <v>33349565</v>
      </c>
      <c r="D39" s="155"/>
      <c r="E39" s="156">
        <v>73778440</v>
      </c>
      <c r="F39" s="60">
        <v>38736844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38736844</v>
      </c>
      <c r="Y39" s="60">
        <v>-38736844</v>
      </c>
      <c r="Z39" s="140">
        <v>-100</v>
      </c>
      <c r="AA39" s="155">
        <v>38736844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38187104</v>
      </c>
      <c r="D42" s="206">
        <f>SUM(D38:D41)</f>
        <v>0</v>
      </c>
      <c r="E42" s="207">
        <f t="shared" si="3"/>
        <v>67637080</v>
      </c>
      <c r="F42" s="88">
        <f t="shared" si="3"/>
        <v>777784</v>
      </c>
      <c r="G42" s="88">
        <f t="shared" si="3"/>
        <v>24004399</v>
      </c>
      <c r="H42" s="88">
        <f t="shared" si="3"/>
        <v>-9257746</v>
      </c>
      <c r="I42" s="88">
        <f t="shared" si="3"/>
        <v>-4677027</v>
      </c>
      <c r="J42" s="88">
        <f t="shared" si="3"/>
        <v>10069626</v>
      </c>
      <c r="K42" s="88">
        <f t="shared" si="3"/>
        <v>-3482984</v>
      </c>
      <c r="L42" s="88">
        <f t="shared" si="3"/>
        <v>-4204740</v>
      </c>
      <c r="M42" s="88">
        <f t="shared" si="3"/>
        <v>4779050</v>
      </c>
      <c r="N42" s="88">
        <f t="shared" si="3"/>
        <v>-2908674</v>
      </c>
      <c r="O42" s="88">
        <f t="shared" si="3"/>
        <v>-1768997</v>
      </c>
      <c r="P42" s="88">
        <f t="shared" si="3"/>
        <v>-3976478</v>
      </c>
      <c r="Q42" s="88">
        <f t="shared" si="3"/>
        <v>8968506</v>
      </c>
      <c r="R42" s="88">
        <f t="shared" si="3"/>
        <v>3223031</v>
      </c>
      <c r="S42" s="88">
        <f t="shared" si="3"/>
        <v>-2701227</v>
      </c>
      <c r="T42" s="88">
        <f t="shared" si="3"/>
        <v>-1576714</v>
      </c>
      <c r="U42" s="88">
        <f t="shared" si="3"/>
        <v>-22409795</v>
      </c>
      <c r="V42" s="88">
        <f t="shared" si="3"/>
        <v>-26687736</v>
      </c>
      <c r="W42" s="88">
        <f t="shared" si="3"/>
        <v>-16303753</v>
      </c>
      <c r="X42" s="88">
        <f t="shared" si="3"/>
        <v>777784</v>
      </c>
      <c r="Y42" s="88">
        <f t="shared" si="3"/>
        <v>-17081537</v>
      </c>
      <c r="Z42" s="208">
        <f>+IF(X42&lt;&gt;0,+(Y42/X42)*100,0)</f>
        <v>-2196.1800448453555</v>
      </c>
      <c r="AA42" s="206">
        <f>SUM(AA38:AA41)</f>
        <v>777784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38187104</v>
      </c>
      <c r="D44" s="210">
        <f>+D42-D43</f>
        <v>0</v>
      </c>
      <c r="E44" s="211">
        <f t="shared" si="4"/>
        <v>67637080</v>
      </c>
      <c r="F44" s="77">
        <f t="shared" si="4"/>
        <v>777784</v>
      </c>
      <c r="G44" s="77">
        <f t="shared" si="4"/>
        <v>24004399</v>
      </c>
      <c r="H44" s="77">
        <f t="shared" si="4"/>
        <v>-9257746</v>
      </c>
      <c r="I44" s="77">
        <f t="shared" si="4"/>
        <v>-4677027</v>
      </c>
      <c r="J44" s="77">
        <f t="shared" si="4"/>
        <v>10069626</v>
      </c>
      <c r="K44" s="77">
        <f t="shared" si="4"/>
        <v>-3482984</v>
      </c>
      <c r="L44" s="77">
        <f t="shared" si="4"/>
        <v>-4204740</v>
      </c>
      <c r="M44" s="77">
        <f t="shared" si="4"/>
        <v>4779050</v>
      </c>
      <c r="N44" s="77">
        <f t="shared" si="4"/>
        <v>-2908674</v>
      </c>
      <c r="O44" s="77">
        <f t="shared" si="4"/>
        <v>-1768997</v>
      </c>
      <c r="P44" s="77">
        <f t="shared" si="4"/>
        <v>-3976478</v>
      </c>
      <c r="Q44" s="77">
        <f t="shared" si="4"/>
        <v>8968506</v>
      </c>
      <c r="R44" s="77">
        <f t="shared" si="4"/>
        <v>3223031</v>
      </c>
      <c r="S44" s="77">
        <f t="shared" si="4"/>
        <v>-2701227</v>
      </c>
      <c r="T44" s="77">
        <f t="shared" si="4"/>
        <v>-1576714</v>
      </c>
      <c r="U44" s="77">
        <f t="shared" si="4"/>
        <v>-22409795</v>
      </c>
      <c r="V44" s="77">
        <f t="shared" si="4"/>
        <v>-26687736</v>
      </c>
      <c r="W44" s="77">
        <f t="shared" si="4"/>
        <v>-16303753</v>
      </c>
      <c r="X44" s="77">
        <f t="shared" si="4"/>
        <v>777784</v>
      </c>
      <c r="Y44" s="77">
        <f t="shared" si="4"/>
        <v>-17081537</v>
      </c>
      <c r="Z44" s="212">
        <f>+IF(X44&lt;&gt;0,+(Y44/X44)*100,0)</f>
        <v>-2196.1800448453555</v>
      </c>
      <c r="AA44" s="210">
        <f>+AA42-AA43</f>
        <v>777784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38187104</v>
      </c>
      <c r="D46" s="206">
        <f>SUM(D44:D45)</f>
        <v>0</v>
      </c>
      <c r="E46" s="207">
        <f t="shared" si="5"/>
        <v>67637080</v>
      </c>
      <c r="F46" s="88">
        <f t="shared" si="5"/>
        <v>777784</v>
      </c>
      <c r="G46" s="88">
        <f t="shared" si="5"/>
        <v>24004399</v>
      </c>
      <c r="H46" s="88">
        <f t="shared" si="5"/>
        <v>-9257746</v>
      </c>
      <c r="I46" s="88">
        <f t="shared" si="5"/>
        <v>-4677027</v>
      </c>
      <c r="J46" s="88">
        <f t="shared" si="5"/>
        <v>10069626</v>
      </c>
      <c r="K46" s="88">
        <f t="shared" si="5"/>
        <v>-3482984</v>
      </c>
      <c r="L46" s="88">
        <f t="shared" si="5"/>
        <v>-4204740</v>
      </c>
      <c r="M46" s="88">
        <f t="shared" si="5"/>
        <v>4779050</v>
      </c>
      <c r="N46" s="88">
        <f t="shared" si="5"/>
        <v>-2908674</v>
      </c>
      <c r="O46" s="88">
        <f t="shared" si="5"/>
        <v>-1768997</v>
      </c>
      <c r="P46" s="88">
        <f t="shared" si="5"/>
        <v>-3976478</v>
      </c>
      <c r="Q46" s="88">
        <f t="shared" si="5"/>
        <v>8968506</v>
      </c>
      <c r="R46" s="88">
        <f t="shared" si="5"/>
        <v>3223031</v>
      </c>
      <c r="S46" s="88">
        <f t="shared" si="5"/>
        <v>-2701227</v>
      </c>
      <c r="T46" s="88">
        <f t="shared" si="5"/>
        <v>-1576714</v>
      </c>
      <c r="U46" s="88">
        <f t="shared" si="5"/>
        <v>-22409795</v>
      </c>
      <c r="V46" s="88">
        <f t="shared" si="5"/>
        <v>-26687736</v>
      </c>
      <c r="W46" s="88">
        <f t="shared" si="5"/>
        <v>-16303753</v>
      </c>
      <c r="X46" s="88">
        <f t="shared" si="5"/>
        <v>777784</v>
      </c>
      <c r="Y46" s="88">
        <f t="shared" si="5"/>
        <v>-17081537</v>
      </c>
      <c r="Z46" s="208">
        <f>+IF(X46&lt;&gt;0,+(Y46/X46)*100,0)</f>
        <v>-2196.1800448453555</v>
      </c>
      <c r="AA46" s="206">
        <f>SUM(AA44:AA45)</f>
        <v>777784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38187104</v>
      </c>
      <c r="D48" s="217">
        <f>SUM(D46:D47)</f>
        <v>0</v>
      </c>
      <c r="E48" s="218">
        <f t="shared" si="6"/>
        <v>67637080</v>
      </c>
      <c r="F48" s="219">
        <f t="shared" si="6"/>
        <v>777784</v>
      </c>
      <c r="G48" s="219">
        <f t="shared" si="6"/>
        <v>24004399</v>
      </c>
      <c r="H48" s="220">
        <f t="shared" si="6"/>
        <v>-9257746</v>
      </c>
      <c r="I48" s="220">
        <f t="shared" si="6"/>
        <v>-4677027</v>
      </c>
      <c r="J48" s="220">
        <f t="shared" si="6"/>
        <v>10069626</v>
      </c>
      <c r="K48" s="220">
        <f t="shared" si="6"/>
        <v>-3482984</v>
      </c>
      <c r="L48" s="220">
        <f t="shared" si="6"/>
        <v>-4204740</v>
      </c>
      <c r="M48" s="219">
        <f t="shared" si="6"/>
        <v>4779050</v>
      </c>
      <c r="N48" s="219">
        <f t="shared" si="6"/>
        <v>-2908674</v>
      </c>
      <c r="O48" s="220">
        <f t="shared" si="6"/>
        <v>-1768997</v>
      </c>
      <c r="P48" s="220">
        <f t="shared" si="6"/>
        <v>-3976478</v>
      </c>
      <c r="Q48" s="220">
        <f t="shared" si="6"/>
        <v>8968506</v>
      </c>
      <c r="R48" s="220">
        <f t="shared" si="6"/>
        <v>3223031</v>
      </c>
      <c r="S48" s="220">
        <f t="shared" si="6"/>
        <v>-2701227</v>
      </c>
      <c r="T48" s="219">
        <f t="shared" si="6"/>
        <v>-1576714</v>
      </c>
      <c r="U48" s="219">
        <f t="shared" si="6"/>
        <v>-22409795</v>
      </c>
      <c r="V48" s="220">
        <f t="shared" si="6"/>
        <v>-26687736</v>
      </c>
      <c r="W48" s="220">
        <f t="shared" si="6"/>
        <v>-16303753</v>
      </c>
      <c r="X48" s="220">
        <f t="shared" si="6"/>
        <v>777784</v>
      </c>
      <c r="Y48" s="220">
        <f t="shared" si="6"/>
        <v>-17081537</v>
      </c>
      <c r="Z48" s="221">
        <f>+IF(X48&lt;&gt;0,+(Y48/X48)*100,0)</f>
        <v>-2196.1800448453555</v>
      </c>
      <c r="AA48" s="222">
        <f>SUM(AA46:AA47)</f>
        <v>777784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8255413</v>
      </c>
      <c r="D5" s="153">
        <f>SUM(D6:D8)</f>
        <v>0</v>
      </c>
      <c r="E5" s="154">
        <f t="shared" si="0"/>
        <v>4299000</v>
      </c>
      <c r="F5" s="100">
        <f t="shared" si="0"/>
        <v>2379000</v>
      </c>
      <c r="G5" s="100">
        <f t="shared" si="0"/>
        <v>58535</v>
      </c>
      <c r="H5" s="100">
        <f t="shared" si="0"/>
        <v>765658</v>
      </c>
      <c r="I5" s="100">
        <f t="shared" si="0"/>
        <v>-303358</v>
      </c>
      <c r="J5" s="100">
        <f t="shared" si="0"/>
        <v>520835</v>
      </c>
      <c r="K5" s="100">
        <f t="shared" si="0"/>
        <v>199592</v>
      </c>
      <c r="L5" s="100">
        <f t="shared" si="0"/>
        <v>7578</v>
      </c>
      <c r="M5" s="100">
        <f t="shared" si="0"/>
        <v>228286</v>
      </c>
      <c r="N5" s="100">
        <f t="shared" si="0"/>
        <v>435456</v>
      </c>
      <c r="O5" s="100">
        <f t="shared" si="0"/>
        <v>70352</v>
      </c>
      <c r="P5" s="100">
        <f t="shared" si="0"/>
        <v>0</v>
      </c>
      <c r="Q5" s="100">
        <f t="shared" si="0"/>
        <v>12166</v>
      </c>
      <c r="R5" s="100">
        <f t="shared" si="0"/>
        <v>82518</v>
      </c>
      <c r="S5" s="100">
        <f t="shared" si="0"/>
        <v>2893</v>
      </c>
      <c r="T5" s="100">
        <f t="shared" si="0"/>
        <v>6805</v>
      </c>
      <c r="U5" s="100">
        <f t="shared" si="0"/>
        <v>344819</v>
      </c>
      <c r="V5" s="100">
        <f t="shared" si="0"/>
        <v>354517</v>
      </c>
      <c r="W5" s="100">
        <f t="shared" si="0"/>
        <v>1393326</v>
      </c>
      <c r="X5" s="100">
        <f t="shared" si="0"/>
        <v>2379000</v>
      </c>
      <c r="Y5" s="100">
        <f t="shared" si="0"/>
        <v>-985674</v>
      </c>
      <c r="Z5" s="137">
        <f>+IF(X5&lt;&gt;0,+(Y5/X5)*100,0)</f>
        <v>-41.432282471626735</v>
      </c>
      <c r="AA5" s="153">
        <f>SUM(AA6:AA8)</f>
        <v>2379000</v>
      </c>
    </row>
    <row r="6" spans="1:27" ht="13.5">
      <c r="A6" s="138" t="s">
        <v>75</v>
      </c>
      <c r="B6" s="136"/>
      <c r="C6" s="155">
        <v>6305162</v>
      </c>
      <c r="D6" s="155"/>
      <c r="E6" s="156">
        <v>2649000</v>
      </c>
      <c r="F6" s="60">
        <v>2249000</v>
      </c>
      <c r="G6" s="60">
        <v>49440</v>
      </c>
      <c r="H6" s="60">
        <v>757632</v>
      </c>
      <c r="I6" s="60">
        <v>-307658</v>
      </c>
      <c r="J6" s="60">
        <v>499414</v>
      </c>
      <c r="K6" s="60">
        <v>196027</v>
      </c>
      <c r="L6" s="60"/>
      <c r="M6" s="60">
        <v>213353</v>
      </c>
      <c r="N6" s="60">
        <v>409380</v>
      </c>
      <c r="O6" s="60">
        <v>69503</v>
      </c>
      <c r="P6" s="60"/>
      <c r="Q6" s="60">
        <v>2655</v>
      </c>
      <c r="R6" s="60">
        <v>72158</v>
      </c>
      <c r="S6" s="60"/>
      <c r="T6" s="60"/>
      <c r="U6" s="60">
        <v>354991</v>
      </c>
      <c r="V6" s="60">
        <v>354991</v>
      </c>
      <c r="W6" s="60">
        <v>1335943</v>
      </c>
      <c r="X6" s="60">
        <v>2249000</v>
      </c>
      <c r="Y6" s="60">
        <v>-913057</v>
      </c>
      <c r="Z6" s="140">
        <v>-40.6</v>
      </c>
      <c r="AA6" s="62">
        <v>2249000</v>
      </c>
    </row>
    <row r="7" spans="1:27" ht="13.5">
      <c r="A7" s="138" t="s">
        <v>76</v>
      </c>
      <c r="B7" s="136"/>
      <c r="C7" s="157">
        <v>1356123</v>
      </c>
      <c r="D7" s="157"/>
      <c r="E7" s="158">
        <v>50000</v>
      </c>
      <c r="F7" s="159">
        <v>30000</v>
      </c>
      <c r="G7" s="159"/>
      <c r="H7" s="159">
        <v>8026</v>
      </c>
      <c r="I7" s="159">
        <v>4300</v>
      </c>
      <c r="J7" s="159">
        <v>12326</v>
      </c>
      <c r="K7" s="159"/>
      <c r="L7" s="159">
        <v>718</v>
      </c>
      <c r="M7" s="159"/>
      <c r="N7" s="159">
        <v>718</v>
      </c>
      <c r="O7" s="159"/>
      <c r="P7" s="159"/>
      <c r="Q7" s="159">
        <v>9511</v>
      </c>
      <c r="R7" s="159">
        <v>9511</v>
      </c>
      <c r="S7" s="159">
        <v>2893</v>
      </c>
      <c r="T7" s="159">
        <v>2200</v>
      </c>
      <c r="U7" s="159">
        <v>-6489</v>
      </c>
      <c r="V7" s="159">
        <v>-1396</v>
      </c>
      <c r="W7" s="159">
        <v>21159</v>
      </c>
      <c r="X7" s="159">
        <v>30000</v>
      </c>
      <c r="Y7" s="159">
        <v>-8841</v>
      </c>
      <c r="Z7" s="141">
        <v>-29.47</v>
      </c>
      <c r="AA7" s="225">
        <v>30000</v>
      </c>
    </row>
    <row r="8" spans="1:27" ht="13.5">
      <c r="A8" s="138" t="s">
        <v>77</v>
      </c>
      <c r="B8" s="136"/>
      <c r="C8" s="155">
        <v>594128</v>
      </c>
      <c r="D8" s="155"/>
      <c r="E8" s="156">
        <v>1600000</v>
      </c>
      <c r="F8" s="60">
        <v>100000</v>
      </c>
      <c r="G8" s="60">
        <v>9095</v>
      </c>
      <c r="H8" s="60"/>
      <c r="I8" s="60"/>
      <c r="J8" s="60">
        <v>9095</v>
      </c>
      <c r="K8" s="60">
        <v>3565</v>
      </c>
      <c r="L8" s="60">
        <v>6860</v>
      </c>
      <c r="M8" s="60">
        <v>14933</v>
      </c>
      <c r="N8" s="60">
        <v>25358</v>
      </c>
      <c r="O8" s="60">
        <v>849</v>
      </c>
      <c r="P8" s="60"/>
      <c r="Q8" s="60"/>
      <c r="R8" s="60">
        <v>849</v>
      </c>
      <c r="S8" s="60"/>
      <c r="T8" s="60">
        <v>4605</v>
      </c>
      <c r="U8" s="60">
        <v>-3683</v>
      </c>
      <c r="V8" s="60">
        <v>922</v>
      </c>
      <c r="W8" s="60">
        <v>36224</v>
      </c>
      <c r="X8" s="60">
        <v>100000</v>
      </c>
      <c r="Y8" s="60">
        <v>-63776</v>
      </c>
      <c r="Z8" s="140">
        <v>-63.78</v>
      </c>
      <c r="AA8" s="62">
        <v>100000</v>
      </c>
    </row>
    <row r="9" spans="1:27" ht="13.5">
      <c r="A9" s="135" t="s">
        <v>78</v>
      </c>
      <c r="B9" s="136"/>
      <c r="C9" s="153">
        <f aca="true" t="shared" si="1" ref="C9:Y9">SUM(C10:C14)</f>
        <v>17811498</v>
      </c>
      <c r="D9" s="153">
        <f>SUM(D10:D14)</f>
        <v>0</v>
      </c>
      <c r="E9" s="154">
        <f t="shared" si="1"/>
        <v>17659441</v>
      </c>
      <c r="F9" s="100">
        <f t="shared" si="1"/>
        <v>12747844</v>
      </c>
      <c r="G9" s="100">
        <f t="shared" si="1"/>
        <v>0</v>
      </c>
      <c r="H9" s="100">
        <f t="shared" si="1"/>
        <v>1952914</v>
      </c>
      <c r="I9" s="100">
        <f t="shared" si="1"/>
        <v>20450</v>
      </c>
      <c r="J9" s="100">
        <f t="shared" si="1"/>
        <v>1973364</v>
      </c>
      <c r="K9" s="100">
        <f t="shared" si="1"/>
        <v>798</v>
      </c>
      <c r="L9" s="100">
        <f t="shared" si="1"/>
        <v>143286</v>
      </c>
      <c r="M9" s="100">
        <f t="shared" si="1"/>
        <v>10221</v>
      </c>
      <c r="N9" s="100">
        <f t="shared" si="1"/>
        <v>154305</v>
      </c>
      <c r="O9" s="100">
        <f t="shared" si="1"/>
        <v>9547897</v>
      </c>
      <c r="P9" s="100">
        <f t="shared" si="1"/>
        <v>0</v>
      </c>
      <c r="Q9" s="100">
        <f t="shared" si="1"/>
        <v>6653332</v>
      </c>
      <c r="R9" s="100">
        <f t="shared" si="1"/>
        <v>16201229</v>
      </c>
      <c r="S9" s="100">
        <f t="shared" si="1"/>
        <v>2023736</v>
      </c>
      <c r="T9" s="100">
        <f t="shared" si="1"/>
        <v>4884474</v>
      </c>
      <c r="U9" s="100">
        <f t="shared" si="1"/>
        <v>187879</v>
      </c>
      <c r="V9" s="100">
        <f t="shared" si="1"/>
        <v>7096089</v>
      </c>
      <c r="W9" s="100">
        <f t="shared" si="1"/>
        <v>25424987</v>
      </c>
      <c r="X9" s="100">
        <f t="shared" si="1"/>
        <v>12747844</v>
      </c>
      <c r="Y9" s="100">
        <f t="shared" si="1"/>
        <v>12677143</v>
      </c>
      <c r="Z9" s="137">
        <f>+IF(X9&lt;&gt;0,+(Y9/X9)*100,0)</f>
        <v>99.4453885692357</v>
      </c>
      <c r="AA9" s="102">
        <f>SUM(AA10:AA14)</f>
        <v>12747844</v>
      </c>
    </row>
    <row r="10" spans="1:27" ht="13.5">
      <c r="A10" s="138" t="s">
        <v>79</v>
      </c>
      <c r="B10" s="136"/>
      <c r="C10" s="155">
        <v>636922</v>
      </c>
      <c r="D10" s="155"/>
      <c r="E10" s="156">
        <v>6630000</v>
      </c>
      <c r="F10" s="60">
        <v>170000</v>
      </c>
      <c r="G10" s="60"/>
      <c r="H10" s="60">
        <v>2400</v>
      </c>
      <c r="I10" s="60">
        <v>19100</v>
      </c>
      <c r="J10" s="60">
        <v>21500</v>
      </c>
      <c r="K10" s="60"/>
      <c r="L10" s="60">
        <v>9058</v>
      </c>
      <c r="M10" s="60">
        <v>5721</v>
      </c>
      <c r="N10" s="60">
        <v>14779</v>
      </c>
      <c r="O10" s="60">
        <v>8333</v>
      </c>
      <c r="P10" s="60"/>
      <c r="Q10" s="60"/>
      <c r="R10" s="60">
        <v>8333</v>
      </c>
      <c r="S10" s="60"/>
      <c r="T10" s="60"/>
      <c r="U10" s="60">
        <v>-3711</v>
      </c>
      <c r="V10" s="60">
        <v>-3711</v>
      </c>
      <c r="W10" s="60">
        <v>40901</v>
      </c>
      <c r="X10" s="60">
        <v>170000</v>
      </c>
      <c r="Y10" s="60">
        <v>-129099</v>
      </c>
      <c r="Z10" s="140">
        <v>-75.94</v>
      </c>
      <c r="AA10" s="62">
        <v>170000</v>
      </c>
    </row>
    <row r="11" spans="1:27" ht="13.5">
      <c r="A11" s="138" t="s">
        <v>80</v>
      </c>
      <c r="B11" s="136"/>
      <c r="C11" s="155">
        <v>333443</v>
      </c>
      <c r="D11" s="155"/>
      <c r="E11" s="156">
        <v>1850000</v>
      </c>
      <c r="F11" s="60">
        <v>1867844</v>
      </c>
      <c r="G11" s="60"/>
      <c r="H11" s="60"/>
      <c r="I11" s="60">
        <v>1350</v>
      </c>
      <c r="J11" s="60">
        <v>1350</v>
      </c>
      <c r="K11" s="60">
        <v>798</v>
      </c>
      <c r="L11" s="60">
        <v>7126</v>
      </c>
      <c r="M11" s="60"/>
      <c r="N11" s="60">
        <v>7924</v>
      </c>
      <c r="O11" s="60"/>
      <c r="P11" s="60"/>
      <c r="Q11" s="60"/>
      <c r="R11" s="60"/>
      <c r="S11" s="60"/>
      <c r="T11" s="60"/>
      <c r="U11" s="60">
        <v>191590</v>
      </c>
      <c r="V11" s="60">
        <v>191590</v>
      </c>
      <c r="W11" s="60">
        <v>200864</v>
      </c>
      <c r="X11" s="60">
        <v>1867844</v>
      </c>
      <c r="Y11" s="60">
        <v>-1666980</v>
      </c>
      <c r="Z11" s="140">
        <v>-89.25</v>
      </c>
      <c r="AA11" s="62">
        <v>1867844</v>
      </c>
    </row>
    <row r="12" spans="1:27" ht="13.5">
      <c r="A12" s="138" t="s">
        <v>81</v>
      </c>
      <c r="B12" s="136"/>
      <c r="C12" s="155">
        <v>383796</v>
      </c>
      <c r="D12" s="155"/>
      <c r="E12" s="156">
        <v>650000</v>
      </c>
      <c r="F12" s="60">
        <v>150000</v>
      </c>
      <c r="G12" s="60"/>
      <c r="H12" s="60"/>
      <c r="I12" s="60"/>
      <c r="J12" s="60"/>
      <c r="K12" s="60"/>
      <c r="L12" s="60">
        <v>127102</v>
      </c>
      <c r="M12" s="60">
        <v>4500</v>
      </c>
      <c r="N12" s="60">
        <v>131602</v>
      </c>
      <c r="O12" s="60"/>
      <c r="P12" s="60"/>
      <c r="Q12" s="60"/>
      <c r="R12" s="60"/>
      <c r="S12" s="60"/>
      <c r="T12" s="60"/>
      <c r="U12" s="60"/>
      <c r="V12" s="60"/>
      <c r="W12" s="60">
        <v>131602</v>
      </c>
      <c r="X12" s="60">
        <v>150000</v>
      </c>
      <c r="Y12" s="60">
        <v>-18398</v>
      </c>
      <c r="Z12" s="140">
        <v>-12.27</v>
      </c>
      <c r="AA12" s="62">
        <v>150000</v>
      </c>
    </row>
    <row r="13" spans="1:27" ht="13.5">
      <c r="A13" s="138" t="s">
        <v>82</v>
      </c>
      <c r="B13" s="136"/>
      <c r="C13" s="155">
        <v>16457337</v>
      </c>
      <c r="D13" s="155"/>
      <c r="E13" s="156">
        <v>8529441</v>
      </c>
      <c r="F13" s="60">
        <v>10560000</v>
      </c>
      <c r="G13" s="60"/>
      <c r="H13" s="60">
        <v>1950514</v>
      </c>
      <c r="I13" s="60"/>
      <c r="J13" s="60">
        <v>1950514</v>
      </c>
      <c r="K13" s="60"/>
      <c r="L13" s="60"/>
      <c r="M13" s="60"/>
      <c r="N13" s="60"/>
      <c r="O13" s="60">
        <v>9539564</v>
      </c>
      <c r="P13" s="60"/>
      <c r="Q13" s="60">
        <v>6653332</v>
      </c>
      <c r="R13" s="60">
        <v>16192896</v>
      </c>
      <c r="S13" s="60">
        <v>2023736</v>
      </c>
      <c r="T13" s="60">
        <v>4884474</v>
      </c>
      <c r="U13" s="60"/>
      <c r="V13" s="60">
        <v>6908210</v>
      </c>
      <c r="W13" s="60">
        <v>25051620</v>
      </c>
      <c r="X13" s="60">
        <v>10560000</v>
      </c>
      <c r="Y13" s="60">
        <v>14491620</v>
      </c>
      <c r="Z13" s="140">
        <v>137.23</v>
      </c>
      <c r="AA13" s="62">
        <v>10560000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5072398</v>
      </c>
      <c r="D15" s="153">
        <f>SUM(D16:D18)</f>
        <v>0</v>
      </c>
      <c r="E15" s="154">
        <f t="shared" si="2"/>
        <v>21379460</v>
      </c>
      <c r="F15" s="100">
        <f t="shared" si="2"/>
        <v>8700460</v>
      </c>
      <c r="G15" s="100">
        <f t="shared" si="2"/>
        <v>0</v>
      </c>
      <c r="H15" s="100">
        <f t="shared" si="2"/>
        <v>441316</v>
      </c>
      <c r="I15" s="100">
        <f t="shared" si="2"/>
        <v>1594</v>
      </c>
      <c r="J15" s="100">
        <f t="shared" si="2"/>
        <v>442910</v>
      </c>
      <c r="K15" s="100">
        <f t="shared" si="2"/>
        <v>380</v>
      </c>
      <c r="L15" s="100">
        <f t="shared" si="2"/>
        <v>523431</v>
      </c>
      <c r="M15" s="100">
        <f t="shared" si="2"/>
        <v>2154006</v>
      </c>
      <c r="N15" s="100">
        <f t="shared" si="2"/>
        <v>2677817</v>
      </c>
      <c r="O15" s="100">
        <f t="shared" si="2"/>
        <v>174489</v>
      </c>
      <c r="P15" s="100">
        <f t="shared" si="2"/>
        <v>503252</v>
      </c>
      <c r="Q15" s="100">
        <f t="shared" si="2"/>
        <v>449260</v>
      </c>
      <c r="R15" s="100">
        <f t="shared" si="2"/>
        <v>1127001</v>
      </c>
      <c r="S15" s="100">
        <f t="shared" si="2"/>
        <v>512475</v>
      </c>
      <c r="T15" s="100">
        <f t="shared" si="2"/>
        <v>143673</v>
      </c>
      <c r="U15" s="100">
        <f t="shared" si="2"/>
        <v>223361</v>
      </c>
      <c r="V15" s="100">
        <f t="shared" si="2"/>
        <v>879509</v>
      </c>
      <c r="W15" s="100">
        <f t="shared" si="2"/>
        <v>5127237</v>
      </c>
      <c r="X15" s="100">
        <f t="shared" si="2"/>
        <v>8700460</v>
      </c>
      <c r="Y15" s="100">
        <f t="shared" si="2"/>
        <v>-3573223</v>
      </c>
      <c r="Z15" s="137">
        <f>+IF(X15&lt;&gt;0,+(Y15/X15)*100,0)</f>
        <v>-41.06935725237516</v>
      </c>
      <c r="AA15" s="102">
        <f>SUM(AA16:AA18)</f>
        <v>8700460</v>
      </c>
    </row>
    <row r="16" spans="1:27" ht="13.5">
      <c r="A16" s="138" t="s">
        <v>85</v>
      </c>
      <c r="B16" s="136"/>
      <c r="C16" s="155">
        <v>38448</v>
      </c>
      <c r="D16" s="155"/>
      <c r="E16" s="156">
        <v>80000</v>
      </c>
      <c r="F16" s="60">
        <v>20000</v>
      </c>
      <c r="G16" s="60"/>
      <c r="H16" s="60"/>
      <c r="I16" s="60">
        <v>1594</v>
      </c>
      <c r="J16" s="60">
        <v>1594</v>
      </c>
      <c r="K16" s="60">
        <v>380</v>
      </c>
      <c r="L16" s="60"/>
      <c r="M16" s="60">
        <v>-194</v>
      </c>
      <c r="N16" s="60">
        <v>186</v>
      </c>
      <c r="O16" s="60"/>
      <c r="P16" s="60"/>
      <c r="Q16" s="60"/>
      <c r="R16" s="60"/>
      <c r="S16" s="60"/>
      <c r="T16" s="60"/>
      <c r="U16" s="60"/>
      <c r="V16" s="60"/>
      <c r="W16" s="60">
        <v>1780</v>
      </c>
      <c r="X16" s="60">
        <v>20000</v>
      </c>
      <c r="Y16" s="60">
        <v>-18220</v>
      </c>
      <c r="Z16" s="140">
        <v>-91.1</v>
      </c>
      <c r="AA16" s="62">
        <v>20000</v>
      </c>
    </row>
    <row r="17" spans="1:27" ht="13.5">
      <c r="A17" s="138" t="s">
        <v>86</v>
      </c>
      <c r="B17" s="136"/>
      <c r="C17" s="155">
        <v>5033950</v>
      </c>
      <c r="D17" s="155"/>
      <c r="E17" s="156">
        <v>21299460</v>
      </c>
      <c r="F17" s="60">
        <v>8680460</v>
      </c>
      <c r="G17" s="60"/>
      <c r="H17" s="60">
        <v>441316</v>
      </c>
      <c r="I17" s="60"/>
      <c r="J17" s="60">
        <v>441316</v>
      </c>
      <c r="K17" s="60"/>
      <c r="L17" s="60">
        <v>523431</v>
      </c>
      <c r="M17" s="60">
        <v>2154200</v>
      </c>
      <c r="N17" s="60">
        <v>2677631</v>
      </c>
      <c r="O17" s="60">
        <v>174489</v>
      </c>
      <c r="P17" s="60">
        <v>503252</v>
      </c>
      <c r="Q17" s="60">
        <v>449260</v>
      </c>
      <c r="R17" s="60">
        <v>1127001</v>
      </c>
      <c r="S17" s="60">
        <v>512475</v>
      </c>
      <c r="T17" s="60">
        <v>143673</v>
      </c>
      <c r="U17" s="60">
        <v>223361</v>
      </c>
      <c r="V17" s="60">
        <v>879509</v>
      </c>
      <c r="W17" s="60">
        <v>5125457</v>
      </c>
      <c r="X17" s="60">
        <v>8680460</v>
      </c>
      <c r="Y17" s="60">
        <v>-3555003</v>
      </c>
      <c r="Z17" s="140">
        <v>-40.95</v>
      </c>
      <c r="AA17" s="62">
        <v>8680460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17405735</v>
      </c>
      <c r="D19" s="153">
        <f>SUM(D20:D23)</f>
        <v>0</v>
      </c>
      <c r="E19" s="154">
        <f t="shared" si="3"/>
        <v>43837540</v>
      </c>
      <c r="F19" s="100">
        <f t="shared" si="3"/>
        <v>15704540</v>
      </c>
      <c r="G19" s="100">
        <f t="shared" si="3"/>
        <v>0</v>
      </c>
      <c r="H19" s="100">
        <f t="shared" si="3"/>
        <v>3981041</v>
      </c>
      <c r="I19" s="100">
        <f t="shared" si="3"/>
        <v>714592</v>
      </c>
      <c r="J19" s="100">
        <f t="shared" si="3"/>
        <v>4695633</v>
      </c>
      <c r="K19" s="100">
        <f t="shared" si="3"/>
        <v>208179</v>
      </c>
      <c r="L19" s="100">
        <f t="shared" si="3"/>
        <v>885622</v>
      </c>
      <c r="M19" s="100">
        <f t="shared" si="3"/>
        <v>2994138</v>
      </c>
      <c r="N19" s="100">
        <f t="shared" si="3"/>
        <v>4087939</v>
      </c>
      <c r="O19" s="100">
        <f t="shared" si="3"/>
        <v>643046</v>
      </c>
      <c r="P19" s="100">
        <f t="shared" si="3"/>
        <v>104734</v>
      </c>
      <c r="Q19" s="100">
        <f t="shared" si="3"/>
        <v>1284170</v>
      </c>
      <c r="R19" s="100">
        <f t="shared" si="3"/>
        <v>2031950</v>
      </c>
      <c r="S19" s="100">
        <f t="shared" si="3"/>
        <v>291475</v>
      </c>
      <c r="T19" s="100">
        <f t="shared" si="3"/>
        <v>369219</v>
      </c>
      <c r="U19" s="100">
        <f t="shared" si="3"/>
        <v>5004134</v>
      </c>
      <c r="V19" s="100">
        <f t="shared" si="3"/>
        <v>5664828</v>
      </c>
      <c r="W19" s="100">
        <f t="shared" si="3"/>
        <v>16480350</v>
      </c>
      <c r="X19" s="100">
        <f t="shared" si="3"/>
        <v>15704540</v>
      </c>
      <c r="Y19" s="100">
        <f t="shared" si="3"/>
        <v>775810</v>
      </c>
      <c r="Z19" s="137">
        <f>+IF(X19&lt;&gt;0,+(Y19/X19)*100,0)</f>
        <v>4.940036448058969</v>
      </c>
      <c r="AA19" s="102">
        <f>SUM(AA20:AA23)</f>
        <v>15704540</v>
      </c>
    </row>
    <row r="20" spans="1:27" ht="13.5">
      <c r="A20" s="138" t="s">
        <v>89</v>
      </c>
      <c r="B20" s="136"/>
      <c r="C20" s="155">
        <v>3110160</v>
      </c>
      <c r="D20" s="155"/>
      <c r="E20" s="156">
        <v>1100000</v>
      </c>
      <c r="F20" s="60"/>
      <c r="G20" s="60"/>
      <c r="H20" s="60"/>
      <c r="I20" s="60">
        <v>475295</v>
      </c>
      <c r="J20" s="60">
        <v>475295</v>
      </c>
      <c r="K20" s="60">
        <v>173069</v>
      </c>
      <c r="L20" s="60">
        <v>576000</v>
      </c>
      <c r="M20" s="60"/>
      <c r="N20" s="60">
        <v>749069</v>
      </c>
      <c r="O20" s="60">
        <v>32742</v>
      </c>
      <c r="P20" s="60"/>
      <c r="Q20" s="60"/>
      <c r="R20" s="60">
        <v>32742</v>
      </c>
      <c r="S20" s="60"/>
      <c r="T20" s="60"/>
      <c r="U20" s="60"/>
      <c r="V20" s="60"/>
      <c r="W20" s="60">
        <v>1257106</v>
      </c>
      <c r="X20" s="60"/>
      <c r="Y20" s="60">
        <v>1257106</v>
      </c>
      <c r="Z20" s="140"/>
      <c r="AA20" s="62"/>
    </row>
    <row r="21" spans="1:27" ht="13.5">
      <c r="A21" s="138" t="s">
        <v>90</v>
      </c>
      <c r="B21" s="136"/>
      <c r="C21" s="155">
        <v>1129098</v>
      </c>
      <c r="D21" s="155"/>
      <c r="E21" s="156">
        <v>2945000</v>
      </c>
      <c r="F21" s="60">
        <v>100000</v>
      </c>
      <c r="G21" s="60"/>
      <c r="H21" s="60">
        <v>63938</v>
      </c>
      <c r="I21" s="60">
        <v>11639</v>
      </c>
      <c r="J21" s="60">
        <v>75577</v>
      </c>
      <c r="K21" s="60"/>
      <c r="L21" s="60">
        <v>26900</v>
      </c>
      <c r="M21" s="60"/>
      <c r="N21" s="60">
        <v>26900</v>
      </c>
      <c r="O21" s="60">
        <v>23000</v>
      </c>
      <c r="P21" s="60">
        <v>-74800</v>
      </c>
      <c r="Q21" s="60">
        <v>11192</v>
      </c>
      <c r="R21" s="60">
        <v>-40608</v>
      </c>
      <c r="S21" s="60"/>
      <c r="T21" s="60"/>
      <c r="U21" s="60"/>
      <c r="V21" s="60"/>
      <c r="W21" s="60">
        <v>61869</v>
      </c>
      <c r="X21" s="60">
        <v>100000</v>
      </c>
      <c r="Y21" s="60">
        <v>-38131</v>
      </c>
      <c r="Z21" s="140">
        <v>-38.13</v>
      </c>
      <c r="AA21" s="62">
        <v>100000</v>
      </c>
    </row>
    <row r="22" spans="1:27" ht="13.5">
      <c r="A22" s="138" t="s">
        <v>91</v>
      </c>
      <c r="B22" s="136"/>
      <c r="C22" s="157">
        <v>13166477</v>
      </c>
      <c r="D22" s="157"/>
      <c r="E22" s="158">
        <v>37892540</v>
      </c>
      <c r="F22" s="159">
        <v>15604540</v>
      </c>
      <c r="G22" s="159"/>
      <c r="H22" s="159">
        <v>3917103</v>
      </c>
      <c r="I22" s="159">
        <v>215546</v>
      </c>
      <c r="J22" s="159">
        <v>4132649</v>
      </c>
      <c r="K22" s="159">
        <v>35110</v>
      </c>
      <c r="L22" s="159">
        <v>282722</v>
      </c>
      <c r="M22" s="159">
        <v>2994138</v>
      </c>
      <c r="N22" s="159">
        <v>3311970</v>
      </c>
      <c r="O22" s="159">
        <v>587304</v>
      </c>
      <c r="P22" s="159">
        <v>179534</v>
      </c>
      <c r="Q22" s="159">
        <v>1272978</v>
      </c>
      <c r="R22" s="159">
        <v>2039816</v>
      </c>
      <c r="S22" s="159">
        <v>291475</v>
      </c>
      <c r="T22" s="159">
        <v>369219</v>
      </c>
      <c r="U22" s="159">
        <v>5004134</v>
      </c>
      <c r="V22" s="159">
        <v>5664828</v>
      </c>
      <c r="W22" s="159">
        <v>15149263</v>
      </c>
      <c r="X22" s="159">
        <v>15604540</v>
      </c>
      <c r="Y22" s="159">
        <v>-455277</v>
      </c>
      <c r="Z22" s="141">
        <v>-2.92</v>
      </c>
      <c r="AA22" s="225">
        <v>15604540</v>
      </c>
    </row>
    <row r="23" spans="1:27" ht="13.5">
      <c r="A23" s="138" t="s">
        <v>92</v>
      </c>
      <c r="B23" s="136"/>
      <c r="C23" s="155"/>
      <c r="D23" s="155"/>
      <c r="E23" s="156">
        <v>1900000</v>
      </c>
      <c r="F23" s="60"/>
      <c r="G23" s="60"/>
      <c r="H23" s="60"/>
      <c r="I23" s="60">
        <v>12112</v>
      </c>
      <c r="J23" s="60">
        <v>12112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12112</v>
      </c>
      <c r="X23" s="60"/>
      <c r="Y23" s="60">
        <v>12112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48545044</v>
      </c>
      <c r="D25" s="217">
        <f>+D5+D9+D15+D19+D24</f>
        <v>0</v>
      </c>
      <c r="E25" s="230">
        <f t="shared" si="4"/>
        <v>87175441</v>
      </c>
      <c r="F25" s="219">
        <f t="shared" si="4"/>
        <v>39531844</v>
      </c>
      <c r="G25" s="219">
        <f t="shared" si="4"/>
        <v>58535</v>
      </c>
      <c r="H25" s="219">
        <f t="shared" si="4"/>
        <v>7140929</v>
      </c>
      <c r="I25" s="219">
        <f t="shared" si="4"/>
        <v>433278</v>
      </c>
      <c r="J25" s="219">
        <f t="shared" si="4"/>
        <v>7632742</v>
      </c>
      <c r="K25" s="219">
        <f t="shared" si="4"/>
        <v>408949</v>
      </c>
      <c r="L25" s="219">
        <f t="shared" si="4"/>
        <v>1559917</v>
      </c>
      <c r="M25" s="219">
        <f t="shared" si="4"/>
        <v>5386651</v>
      </c>
      <c r="N25" s="219">
        <f t="shared" si="4"/>
        <v>7355517</v>
      </c>
      <c r="O25" s="219">
        <f t="shared" si="4"/>
        <v>10435784</v>
      </c>
      <c r="P25" s="219">
        <f t="shared" si="4"/>
        <v>607986</v>
      </c>
      <c r="Q25" s="219">
        <f t="shared" si="4"/>
        <v>8398928</v>
      </c>
      <c r="R25" s="219">
        <f t="shared" si="4"/>
        <v>19442698</v>
      </c>
      <c r="S25" s="219">
        <f t="shared" si="4"/>
        <v>2830579</v>
      </c>
      <c r="T25" s="219">
        <f t="shared" si="4"/>
        <v>5404171</v>
      </c>
      <c r="U25" s="219">
        <f t="shared" si="4"/>
        <v>5760193</v>
      </c>
      <c r="V25" s="219">
        <f t="shared" si="4"/>
        <v>13994943</v>
      </c>
      <c r="W25" s="219">
        <f t="shared" si="4"/>
        <v>48425900</v>
      </c>
      <c r="X25" s="219">
        <f t="shared" si="4"/>
        <v>39531844</v>
      </c>
      <c r="Y25" s="219">
        <f t="shared" si="4"/>
        <v>8894056</v>
      </c>
      <c r="Z25" s="231">
        <f>+IF(X25&lt;&gt;0,+(Y25/X25)*100,0)</f>
        <v>22.498459722749082</v>
      </c>
      <c r="AA25" s="232">
        <f>+AA5+AA9+AA15+AA19+AA24</f>
        <v>39531844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14792486</v>
      </c>
      <c r="D28" s="155"/>
      <c r="E28" s="156">
        <v>59349000</v>
      </c>
      <c r="F28" s="60">
        <v>26409000</v>
      </c>
      <c r="G28" s="60">
        <v>49440</v>
      </c>
      <c r="H28" s="60">
        <v>4919719</v>
      </c>
      <c r="I28" s="60">
        <v>-168180</v>
      </c>
      <c r="J28" s="60">
        <v>4800979</v>
      </c>
      <c r="K28" s="60">
        <v>196027</v>
      </c>
      <c r="L28" s="60">
        <v>820953</v>
      </c>
      <c r="M28" s="60">
        <v>5293132</v>
      </c>
      <c r="N28" s="60">
        <v>6310112</v>
      </c>
      <c r="O28" s="60">
        <v>810203</v>
      </c>
      <c r="P28" s="60">
        <v>693614</v>
      </c>
      <c r="Q28" s="60">
        <v>1677306</v>
      </c>
      <c r="R28" s="60">
        <v>3181123</v>
      </c>
      <c r="S28" s="60">
        <v>803950</v>
      </c>
      <c r="T28" s="60">
        <v>512892</v>
      </c>
      <c r="U28" s="60">
        <v>5582486</v>
      </c>
      <c r="V28" s="60">
        <v>6899328</v>
      </c>
      <c r="W28" s="60">
        <v>21191542</v>
      </c>
      <c r="X28" s="60">
        <v>26409000</v>
      </c>
      <c r="Y28" s="60">
        <v>-5217458</v>
      </c>
      <c r="Z28" s="140">
        <v>-19.76</v>
      </c>
      <c r="AA28" s="155">
        <v>26409000</v>
      </c>
    </row>
    <row r="29" spans="1:27" ht="13.5">
      <c r="A29" s="234" t="s">
        <v>134</v>
      </c>
      <c r="B29" s="136"/>
      <c r="C29" s="155">
        <v>17673673</v>
      </c>
      <c r="D29" s="155"/>
      <c r="E29" s="156">
        <v>10179441</v>
      </c>
      <c r="F29" s="60">
        <v>12327844</v>
      </c>
      <c r="G29" s="60"/>
      <c r="H29" s="60">
        <v>1950514</v>
      </c>
      <c r="I29" s="60"/>
      <c r="J29" s="60">
        <v>1950514</v>
      </c>
      <c r="K29" s="60"/>
      <c r="L29" s="60"/>
      <c r="M29" s="60"/>
      <c r="N29" s="60"/>
      <c r="O29" s="60">
        <v>9539564</v>
      </c>
      <c r="P29" s="60"/>
      <c r="Q29" s="60">
        <v>6653332</v>
      </c>
      <c r="R29" s="60">
        <v>16192896</v>
      </c>
      <c r="S29" s="60">
        <v>2023736</v>
      </c>
      <c r="T29" s="60">
        <v>4884474</v>
      </c>
      <c r="U29" s="60">
        <v>192210</v>
      </c>
      <c r="V29" s="60">
        <v>7100420</v>
      </c>
      <c r="W29" s="60">
        <v>25243830</v>
      </c>
      <c r="X29" s="60">
        <v>12327844</v>
      </c>
      <c r="Y29" s="60">
        <v>12915986</v>
      </c>
      <c r="Z29" s="140">
        <v>104.77</v>
      </c>
      <c r="AA29" s="62">
        <v>12327844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883406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33349565</v>
      </c>
      <c r="D32" s="210">
        <f>SUM(D28:D31)</f>
        <v>0</v>
      </c>
      <c r="E32" s="211">
        <f t="shared" si="5"/>
        <v>69528441</v>
      </c>
      <c r="F32" s="77">
        <f t="shared" si="5"/>
        <v>38736844</v>
      </c>
      <c r="G32" s="77">
        <f t="shared" si="5"/>
        <v>49440</v>
      </c>
      <c r="H32" s="77">
        <f t="shared" si="5"/>
        <v>6870233</v>
      </c>
      <c r="I32" s="77">
        <f t="shared" si="5"/>
        <v>-168180</v>
      </c>
      <c r="J32" s="77">
        <f t="shared" si="5"/>
        <v>6751493</v>
      </c>
      <c r="K32" s="77">
        <f t="shared" si="5"/>
        <v>196027</v>
      </c>
      <c r="L32" s="77">
        <f t="shared" si="5"/>
        <v>820953</v>
      </c>
      <c r="M32" s="77">
        <f t="shared" si="5"/>
        <v>5293132</v>
      </c>
      <c r="N32" s="77">
        <f t="shared" si="5"/>
        <v>6310112</v>
      </c>
      <c r="O32" s="77">
        <f t="shared" si="5"/>
        <v>10349767</v>
      </c>
      <c r="P32" s="77">
        <f t="shared" si="5"/>
        <v>693614</v>
      </c>
      <c r="Q32" s="77">
        <f t="shared" si="5"/>
        <v>8330638</v>
      </c>
      <c r="R32" s="77">
        <f t="shared" si="5"/>
        <v>19374019</v>
      </c>
      <c r="S32" s="77">
        <f t="shared" si="5"/>
        <v>2827686</v>
      </c>
      <c r="T32" s="77">
        <f t="shared" si="5"/>
        <v>5397366</v>
      </c>
      <c r="U32" s="77">
        <f t="shared" si="5"/>
        <v>5774696</v>
      </c>
      <c r="V32" s="77">
        <f t="shared" si="5"/>
        <v>13999748</v>
      </c>
      <c r="W32" s="77">
        <f t="shared" si="5"/>
        <v>46435372</v>
      </c>
      <c r="X32" s="77">
        <f t="shared" si="5"/>
        <v>38736844</v>
      </c>
      <c r="Y32" s="77">
        <f t="shared" si="5"/>
        <v>7698528</v>
      </c>
      <c r="Z32" s="212">
        <f>+IF(X32&lt;&gt;0,+(Y32/X32)*100,0)</f>
        <v>19.87391641921061</v>
      </c>
      <c r="AA32" s="79">
        <f>SUM(AA28:AA31)</f>
        <v>38736844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4250000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15195479</v>
      </c>
      <c r="D34" s="155"/>
      <c r="E34" s="156">
        <v>8510000</v>
      </c>
      <c r="F34" s="60">
        <v>795000</v>
      </c>
      <c r="G34" s="60">
        <v>9095</v>
      </c>
      <c r="H34" s="60">
        <v>270695</v>
      </c>
      <c r="I34" s="60">
        <v>599863</v>
      </c>
      <c r="J34" s="60">
        <v>879653</v>
      </c>
      <c r="K34" s="60">
        <v>212922</v>
      </c>
      <c r="L34" s="60">
        <v>738964</v>
      </c>
      <c r="M34" s="60">
        <v>93519</v>
      </c>
      <c r="N34" s="60">
        <v>1045405</v>
      </c>
      <c r="O34" s="60">
        <v>86017</v>
      </c>
      <c r="P34" s="60">
        <v>-85628</v>
      </c>
      <c r="Q34" s="60">
        <v>68290</v>
      </c>
      <c r="R34" s="60">
        <v>68679</v>
      </c>
      <c r="S34" s="60">
        <v>2893</v>
      </c>
      <c r="T34" s="60">
        <v>6805</v>
      </c>
      <c r="U34" s="60">
        <v>-14503</v>
      </c>
      <c r="V34" s="60">
        <v>-4805</v>
      </c>
      <c r="W34" s="60">
        <v>1988932</v>
      </c>
      <c r="X34" s="60">
        <v>795000</v>
      </c>
      <c r="Y34" s="60">
        <v>1193932</v>
      </c>
      <c r="Z34" s="140">
        <v>150.18</v>
      </c>
      <c r="AA34" s="62">
        <v>795000</v>
      </c>
    </row>
    <row r="35" spans="1:27" ht="13.5">
      <c r="A35" s="237" t="s">
        <v>53</v>
      </c>
      <c r="B35" s="136"/>
      <c r="C35" s="155"/>
      <c r="D35" s="155"/>
      <c r="E35" s="156">
        <v>4887000</v>
      </c>
      <c r="F35" s="60"/>
      <c r="G35" s="60"/>
      <c r="H35" s="60"/>
      <c r="I35" s="60">
        <v>1594</v>
      </c>
      <c r="J35" s="60">
        <v>1594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1594</v>
      </c>
      <c r="X35" s="60"/>
      <c r="Y35" s="60">
        <v>1594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48545044</v>
      </c>
      <c r="D36" s="222">
        <f>SUM(D32:D35)</f>
        <v>0</v>
      </c>
      <c r="E36" s="218">
        <f t="shared" si="6"/>
        <v>87175441</v>
      </c>
      <c r="F36" s="220">
        <f t="shared" si="6"/>
        <v>39531844</v>
      </c>
      <c r="G36" s="220">
        <f t="shared" si="6"/>
        <v>58535</v>
      </c>
      <c r="H36" s="220">
        <f t="shared" si="6"/>
        <v>7140928</v>
      </c>
      <c r="I36" s="220">
        <f t="shared" si="6"/>
        <v>433277</v>
      </c>
      <c r="J36" s="220">
        <f t="shared" si="6"/>
        <v>7632740</v>
      </c>
      <c r="K36" s="220">
        <f t="shared" si="6"/>
        <v>408949</v>
      </c>
      <c r="L36" s="220">
        <f t="shared" si="6"/>
        <v>1559917</v>
      </c>
      <c r="M36" s="220">
        <f t="shared" si="6"/>
        <v>5386651</v>
      </c>
      <c r="N36" s="220">
        <f t="shared" si="6"/>
        <v>7355517</v>
      </c>
      <c r="O36" s="220">
        <f t="shared" si="6"/>
        <v>10435784</v>
      </c>
      <c r="P36" s="220">
        <f t="shared" si="6"/>
        <v>607986</v>
      </c>
      <c r="Q36" s="220">
        <f t="shared" si="6"/>
        <v>8398928</v>
      </c>
      <c r="R36" s="220">
        <f t="shared" si="6"/>
        <v>19442698</v>
      </c>
      <c r="S36" s="220">
        <f t="shared" si="6"/>
        <v>2830579</v>
      </c>
      <c r="T36" s="220">
        <f t="shared" si="6"/>
        <v>5404171</v>
      </c>
      <c r="U36" s="220">
        <f t="shared" si="6"/>
        <v>5760193</v>
      </c>
      <c r="V36" s="220">
        <f t="shared" si="6"/>
        <v>13994943</v>
      </c>
      <c r="W36" s="220">
        <f t="shared" si="6"/>
        <v>48425898</v>
      </c>
      <c r="X36" s="220">
        <f t="shared" si="6"/>
        <v>39531844</v>
      </c>
      <c r="Y36" s="220">
        <f t="shared" si="6"/>
        <v>8894054</v>
      </c>
      <c r="Z36" s="221">
        <f>+IF(X36&lt;&gt;0,+(Y36/X36)*100,0)</f>
        <v>22.498454663536567</v>
      </c>
      <c r="AA36" s="239">
        <f>SUM(AA32:AA35)</f>
        <v>39531844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4539747</v>
      </c>
      <c r="D6" s="155"/>
      <c r="E6" s="59">
        <v>12373713</v>
      </c>
      <c r="F6" s="60"/>
      <c r="G6" s="60">
        <v>15246105</v>
      </c>
      <c r="H6" s="60">
        <v>4248120</v>
      </c>
      <c r="I6" s="60">
        <v>4309833</v>
      </c>
      <c r="J6" s="60">
        <v>4309833</v>
      </c>
      <c r="K6" s="60"/>
      <c r="L6" s="60">
        <v>8292561</v>
      </c>
      <c r="M6" s="60">
        <v>6120255</v>
      </c>
      <c r="N6" s="60">
        <v>6120255</v>
      </c>
      <c r="O6" s="60"/>
      <c r="P6" s="60"/>
      <c r="Q6" s="60">
        <v>15812678</v>
      </c>
      <c r="R6" s="60">
        <v>15812678</v>
      </c>
      <c r="S6" s="60">
        <v>10316779</v>
      </c>
      <c r="T6" s="60">
        <v>9317683</v>
      </c>
      <c r="U6" s="60">
        <v>1908170</v>
      </c>
      <c r="V6" s="60">
        <v>1908170</v>
      </c>
      <c r="W6" s="60">
        <v>1908170</v>
      </c>
      <c r="X6" s="60"/>
      <c r="Y6" s="60">
        <v>1908170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20786446</v>
      </c>
      <c r="D8" s="155"/>
      <c r="E8" s="59">
        <v>21806643</v>
      </c>
      <c r="F8" s="60">
        <v>18984473</v>
      </c>
      <c r="G8" s="60">
        <v>37754095</v>
      </c>
      <c r="H8" s="60">
        <v>23738816</v>
      </c>
      <c r="I8" s="60">
        <v>23898906</v>
      </c>
      <c r="J8" s="60">
        <v>23898906</v>
      </c>
      <c r="K8" s="60">
        <v>22893616</v>
      </c>
      <c r="L8" s="60">
        <v>21614186</v>
      </c>
      <c r="M8" s="60">
        <v>24528901</v>
      </c>
      <c r="N8" s="60">
        <v>24528901</v>
      </c>
      <c r="O8" s="60">
        <v>24951345</v>
      </c>
      <c r="P8" s="60">
        <v>25015713</v>
      </c>
      <c r="Q8" s="60">
        <v>26219776</v>
      </c>
      <c r="R8" s="60">
        <v>26219776</v>
      </c>
      <c r="S8" s="60">
        <v>24446026</v>
      </c>
      <c r="T8" s="60">
        <v>24904858</v>
      </c>
      <c r="U8" s="60">
        <v>23823229</v>
      </c>
      <c r="V8" s="60">
        <v>23823229</v>
      </c>
      <c r="W8" s="60">
        <v>23823229</v>
      </c>
      <c r="X8" s="60">
        <v>18984473</v>
      </c>
      <c r="Y8" s="60">
        <v>4838756</v>
      </c>
      <c r="Z8" s="140">
        <v>25.49</v>
      </c>
      <c r="AA8" s="62">
        <v>18984473</v>
      </c>
    </row>
    <row r="9" spans="1:27" ht="13.5">
      <c r="A9" s="249" t="s">
        <v>146</v>
      </c>
      <c r="B9" s="182"/>
      <c r="C9" s="155">
        <v>2911299</v>
      </c>
      <c r="D9" s="155"/>
      <c r="E9" s="59">
        <v>1400000</v>
      </c>
      <c r="F9" s="60">
        <v>911300</v>
      </c>
      <c r="G9" s="60">
        <v>40312</v>
      </c>
      <c r="H9" s="60">
        <v>4749819</v>
      </c>
      <c r="I9" s="60">
        <v>4749879</v>
      </c>
      <c r="J9" s="60">
        <v>4749879</v>
      </c>
      <c r="K9" s="60">
        <v>5550720</v>
      </c>
      <c r="L9" s="60">
        <v>2572619</v>
      </c>
      <c r="M9" s="60">
        <v>4659437</v>
      </c>
      <c r="N9" s="60">
        <v>4659437</v>
      </c>
      <c r="O9" s="60">
        <v>4023902</v>
      </c>
      <c r="P9" s="60">
        <v>2895195</v>
      </c>
      <c r="Q9" s="60">
        <v>2732253</v>
      </c>
      <c r="R9" s="60">
        <v>2732253</v>
      </c>
      <c r="S9" s="60">
        <v>3216973</v>
      </c>
      <c r="T9" s="60">
        <v>2547147</v>
      </c>
      <c r="U9" s="60">
        <v>3772354</v>
      </c>
      <c r="V9" s="60">
        <v>3772354</v>
      </c>
      <c r="W9" s="60">
        <v>3772354</v>
      </c>
      <c r="X9" s="60">
        <v>911300</v>
      </c>
      <c r="Y9" s="60">
        <v>2861054</v>
      </c>
      <c r="Z9" s="140">
        <v>313.95</v>
      </c>
      <c r="AA9" s="62">
        <v>911300</v>
      </c>
    </row>
    <row r="10" spans="1:27" ht="13.5">
      <c r="A10" s="249" t="s">
        <v>147</v>
      </c>
      <c r="B10" s="182"/>
      <c r="C10" s="155">
        <v>858652</v>
      </c>
      <c r="D10" s="155"/>
      <c r="E10" s="59">
        <v>1200000</v>
      </c>
      <c r="F10" s="60">
        <v>562654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562654</v>
      </c>
      <c r="Y10" s="159">
        <v>-562654</v>
      </c>
      <c r="Z10" s="141">
        <v>-100</v>
      </c>
      <c r="AA10" s="225">
        <v>562654</v>
      </c>
    </row>
    <row r="11" spans="1:27" ht="13.5">
      <c r="A11" s="249" t="s">
        <v>148</v>
      </c>
      <c r="B11" s="182"/>
      <c r="C11" s="155">
        <v>2629524</v>
      </c>
      <c r="D11" s="155"/>
      <c r="E11" s="59">
        <v>2044000</v>
      </c>
      <c r="F11" s="60">
        <v>1629524</v>
      </c>
      <c r="G11" s="60">
        <v>1702018</v>
      </c>
      <c r="H11" s="60">
        <v>2080528</v>
      </c>
      <c r="I11" s="60">
        <v>2066798</v>
      </c>
      <c r="J11" s="60">
        <v>2066798</v>
      </c>
      <c r="K11" s="60">
        <v>2062581</v>
      </c>
      <c r="L11" s="60">
        <v>2644920</v>
      </c>
      <c r="M11" s="60">
        <v>2641417</v>
      </c>
      <c r="N11" s="60">
        <v>2641417</v>
      </c>
      <c r="O11" s="60">
        <v>2646896</v>
      </c>
      <c r="P11" s="60">
        <v>2628089</v>
      </c>
      <c r="Q11" s="60">
        <v>2634477</v>
      </c>
      <c r="R11" s="60">
        <v>2634477</v>
      </c>
      <c r="S11" s="60">
        <v>2631888</v>
      </c>
      <c r="T11" s="60">
        <v>2624540</v>
      </c>
      <c r="U11" s="60">
        <v>2614878</v>
      </c>
      <c r="V11" s="60">
        <v>2614878</v>
      </c>
      <c r="W11" s="60">
        <v>2614878</v>
      </c>
      <c r="X11" s="60">
        <v>1629524</v>
      </c>
      <c r="Y11" s="60">
        <v>985354</v>
      </c>
      <c r="Z11" s="140">
        <v>60.47</v>
      </c>
      <c r="AA11" s="62">
        <v>1629524</v>
      </c>
    </row>
    <row r="12" spans="1:27" ht="13.5">
      <c r="A12" s="250" t="s">
        <v>56</v>
      </c>
      <c r="B12" s="251"/>
      <c r="C12" s="168">
        <f aca="true" t="shared" si="0" ref="C12:Y12">SUM(C6:C11)</f>
        <v>31725668</v>
      </c>
      <c r="D12" s="168">
        <f>SUM(D6:D11)</f>
        <v>0</v>
      </c>
      <c r="E12" s="72">
        <f t="shared" si="0"/>
        <v>38824356</v>
      </c>
      <c r="F12" s="73">
        <f t="shared" si="0"/>
        <v>22087951</v>
      </c>
      <c r="G12" s="73">
        <f t="shared" si="0"/>
        <v>54742530</v>
      </c>
      <c r="H12" s="73">
        <f t="shared" si="0"/>
        <v>34817283</v>
      </c>
      <c r="I12" s="73">
        <f t="shared" si="0"/>
        <v>35025416</v>
      </c>
      <c r="J12" s="73">
        <f t="shared" si="0"/>
        <v>35025416</v>
      </c>
      <c r="K12" s="73">
        <f t="shared" si="0"/>
        <v>30506917</v>
      </c>
      <c r="L12" s="73">
        <f t="shared" si="0"/>
        <v>35124286</v>
      </c>
      <c r="M12" s="73">
        <f t="shared" si="0"/>
        <v>37950010</v>
      </c>
      <c r="N12" s="73">
        <f t="shared" si="0"/>
        <v>37950010</v>
      </c>
      <c r="O12" s="73">
        <f t="shared" si="0"/>
        <v>31622143</v>
      </c>
      <c r="P12" s="73">
        <f t="shared" si="0"/>
        <v>30538997</v>
      </c>
      <c r="Q12" s="73">
        <f t="shared" si="0"/>
        <v>47399184</v>
      </c>
      <c r="R12" s="73">
        <f t="shared" si="0"/>
        <v>47399184</v>
      </c>
      <c r="S12" s="73">
        <f t="shared" si="0"/>
        <v>40611666</v>
      </c>
      <c r="T12" s="73">
        <f t="shared" si="0"/>
        <v>39394228</v>
      </c>
      <c r="U12" s="73">
        <f t="shared" si="0"/>
        <v>32118631</v>
      </c>
      <c r="V12" s="73">
        <f t="shared" si="0"/>
        <v>32118631</v>
      </c>
      <c r="W12" s="73">
        <f t="shared" si="0"/>
        <v>32118631</v>
      </c>
      <c r="X12" s="73">
        <f t="shared" si="0"/>
        <v>22087951</v>
      </c>
      <c r="Y12" s="73">
        <f t="shared" si="0"/>
        <v>10030680</v>
      </c>
      <c r="Z12" s="170">
        <f>+IF(X12&lt;&gt;0,+(Y12/X12)*100,0)</f>
        <v>45.41245134055214</v>
      </c>
      <c r="AA12" s="74">
        <f>SUM(AA6:AA11)</f>
        <v>22087951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562584</v>
      </c>
      <c r="D15" s="155"/>
      <c r="E15" s="59">
        <v>1300000</v>
      </c>
      <c r="F15" s="60">
        <v>562584</v>
      </c>
      <c r="G15" s="60">
        <v>3055829</v>
      </c>
      <c r="H15" s="60">
        <v>2842474</v>
      </c>
      <c r="I15" s="60">
        <v>2842474</v>
      </c>
      <c r="J15" s="60">
        <v>2842474</v>
      </c>
      <c r="K15" s="60">
        <v>2842474</v>
      </c>
      <c r="L15" s="60">
        <v>2842474</v>
      </c>
      <c r="M15" s="60">
        <v>2842474</v>
      </c>
      <c r="N15" s="60">
        <v>2842474</v>
      </c>
      <c r="O15" s="60">
        <v>2842474</v>
      </c>
      <c r="P15" s="60">
        <v>2842474</v>
      </c>
      <c r="Q15" s="60">
        <v>2842474</v>
      </c>
      <c r="R15" s="60">
        <v>2842474</v>
      </c>
      <c r="S15" s="60">
        <v>2842474</v>
      </c>
      <c r="T15" s="60">
        <v>2842474</v>
      </c>
      <c r="U15" s="60">
        <v>2551739</v>
      </c>
      <c r="V15" s="60">
        <v>2551739</v>
      </c>
      <c r="W15" s="60">
        <v>2551739</v>
      </c>
      <c r="X15" s="60">
        <v>562584</v>
      </c>
      <c r="Y15" s="60">
        <v>1989155</v>
      </c>
      <c r="Z15" s="140">
        <v>353.57</v>
      </c>
      <c r="AA15" s="62">
        <v>562584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37235800</v>
      </c>
      <c r="D17" s="155"/>
      <c r="E17" s="59">
        <v>37235800</v>
      </c>
      <c r="F17" s="60">
        <v>37235800</v>
      </c>
      <c r="G17" s="60">
        <v>37235800</v>
      </c>
      <c r="H17" s="60">
        <v>37235800</v>
      </c>
      <c r="I17" s="60">
        <v>37235800</v>
      </c>
      <c r="J17" s="60">
        <v>37235800</v>
      </c>
      <c r="K17" s="60">
        <v>37235800</v>
      </c>
      <c r="L17" s="60">
        <v>37235800</v>
      </c>
      <c r="M17" s="60">
        <v>37235800</v>
      </c>
      <c r="N17" s="60">
        <v>37235800</v>
      </c>
      <c r="O17" s="60">
        <v>37235800</v>
      </c>
      <c r="P17" s="60">
        <v>37235800</v>
      </c>
      <c r="Q17" s="60">
        <v>37235800</v>
      </c>
      <c r="R17" s="60">
        <v>37235800</v>
      </c>
      <c r="S17" s="60">
        <v>37235800</v>
      </c>
      <c r="T17" s="60">
        <v>37235800</v>
      </c>
      <c r="U17" s="60">
        <v>37235800</v>
      </c>
      <c r="V17" s="60">
        <v>37235800</v>
      </c>
      <c r="W17" s="60">
        <v>37235800</v>
      </c>
      <c r="X17" s="60">
        <v>37235800</v>
      </c>
      <c r="Y17" s="60"/>
      <c r="Z17" s="140"/>
      <c r="AA17" s="62">
        <v>37235800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372377880</v>
      </c>
      <c r="D19" s="155"/>
      <c r="E19" s="59">
        <v>421475965</v>
      </c>
      <c r="F19" s="60">
        <v>396825024</v>
      </c>
      <c r="G19" s="60">
        <v>302391380</v>
      </c>
      <c r="H19" s="60">
        <v>371657489</v>
      </c>
      <c r="I19" s="60">
        <v>371657489</v>
      </c>
      <c r="J19" s="60">
        <v>371657489</v>
      </c>
      <c r="K19" s="60">
        <v>367116873</v>
      </c>
      <c r="L19" s="60">
        <v>372377881</v>
      </c>
      <c r="M19" s="60">
        <v>372377881</v>
      </c>
      <c r="N19" s="60">
        <v>372377881</v>
      </c>
      <c r="O19" s="60">
        <v>372377881</v>
      </c>
      <c r="P19" s="60">
        <v>372377881</v>
      </c>
      <c r="Q19" s="60">
        <v>372377881</v>
      </c>
      <c r="R19" s="60">
        <v>372377881</v>
      </c>
      <c r="S19" s="60">
        <v>372377881</v>
      </c>
      <c r="T19" s="60">
        <v>372377881</v>
      </c>
      <c r="U19" s="60">
        <v>357293180</v>
      </c>
      <c r="V19" s="60">
        <v>357293180</v>
      </c>
      <c r="W19" s="60">
        <v>357293180</v>
      </c>
      <c r="X19" s="60">
        <v>396825024</v>
      </c>
      <c r="Y19" s="60">
        <v>-39531844</v>
      </c>
      <c r="Z19" s="140">
        <v>-9.96</v>
      </c>
      <c r="AA19" s="62">
        <v>396825024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889777</v>
      </c>
      <c r="D22" s="155"/>
      <c r="E22" s="59">
        <v>500000</v>
      </c>
      <c r="F22" s="60">
        <v>889777</v>
      </c>
      <c r="G22" s="60">
        <v>956259</v>
      </c>
      <c r="H22" s="60">
        <v>889777</v>
      </c>
      <c r="I22" s="60">
        <v>889777</v>
      </c>
      <c r="J22" s="60">
        <v>889777</v>
      </c>
      <c r="K22" s="60">
        <v>889777</v>
      </c>
      <c r="L22" s="60">
        <v>889777</v>
      </c>
      <c r="M22" s="60">
        <v>889777</v>
      </c>
      <c r="N22" s="60">
        <v>889777</v>
      </c>
      <c r="O22" s="60">
        <v>889777</v>
      </c>
      <c r="P22" s="60">
        <v>889777</v>
      </c>
      <c r="Q22" s="60">
        <v>889777</v>
      </c>
      <c r="R22" s="60">
        <v>889777</v>
      </c>
      <c r="S22" s="60">
        <v>889777</v>
      </c>
      <c r="T22" s="60">
        <v>889777</v>
      </c>
      <c r="U22" s="60">
        <v>889777</v>
      </c>
      <c r="V22" s="60">
        <v>889777</v>
      </c>
      <c r="W22" s="60">
        <v>889777</v>
      </c>
      <c r="X22" s="60">
        <v>889777</v>
      </c>
      <c r="Y22" s="60"/>
      <c r="Z22" s="140"/>
      <c r="AA22" s="62">
        <v>889777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>
        <v>4540615</v>
      </c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411066041</v>
      </c>
      <c r="D24" s="168">
        <f>SUM(D15:D23)</f>
        <v>0</v>
      </c>
      <c r="E24" s="76">
        <f t="shared" si="1"/>
        <v>460511765</v>
      </c>
      <c r="F24" s="77">
        <f t="shared" si="1"/>
        <v>435513185</v>
      </c>
      <c r="G24" s="77">
        <f t="shared" si="1"/>
        <v>343639268</v>
      </c>
      <c r="H24" s="77">
        <f t="shared" si="1"/>
        <v>412625540</v>
      </c>
      <c r="I24" s="77">
        <f t="shared" si="1"/>
        <v>412625540</v>
      </c>
      <c r="J24" s="77">
        <f t="shared" si="1"/>
        <v>412625540</v>
      </c>
      <c r="K24" s="77">
        <f t="shared" si="1"/>
        <v>412625539</v>
      </c>
      <c r="L24" s="77">
        <f t="shared" si="1"/>
        <v>413345932</v>
      </c>
      <c r="M24" s="77">
        <f t="shared" si="1"/>
        <v>413345932</v>
      </c>
      <c r="N24" s="77">
        <f t="shared" si="1"/>
        <v>413345932</v>
      </c>
      <c r="O24" s="77">
        <f t="shared" si="1"/>
        <v>413345932</v>
      </c>
      <c r="P24" s="77">
        <f t="shared" si="1"/>
        <v>413345932</v>
      </c>
      <c r="Q24" s="77">
        <f t="shared" si="1"/>
        <v>413345932</v>
      </c>
      <c r="R24" s="77">
        <f t="shared" si="1"/>
        <v>413345932</v>
      </c>
      <c r="S24" s="77">
        <f t="shared" si="1"/>
        <v>413345932</v>
      </c>
      <c r="T24" s="77">
        <f t="shared" si="1"/>
        <v>413345932</v>
      </c>
      <c r="U24" s="77">
        <f t="shared" si="1"/>
        <v>397970496</v>
      </c>
      <c r="V24" s="77">
        <f t="shared" si="1"/>
        <v>397970496</v>
      </c>
      <c r="W24" s="77">
        <f t="shared" si="1"/>
        <v>397970496</v>
      </c>
      <c r="X24" s="77">
        <f t="shared" si="1"/>
        <v>435513185</v>
      </c>
      <c r="Y24" s="77">
        <f t="shared" si="1"/>
        <v>-37542689</v>
      </c>
      <c r="Z24" s="212">
        <f>+IF(X24&lt;&gt;0,+(Y24/X24)*100,0)</f>
        <v>-8.620333503795068</v>
      </c>
      <c r="AA24" s="79">
        <f>SUM(AA15:AA23)</f>
        <v>435513185</v>
      </c>
    </row>
    <row r="25" spans="1:27" ht="13.5">
      <c r="A25" s="250" t="s">
        <v>159</v>
      </c>
      <c r="B25" s="251"/>
      <c r="C25" s="168">
        <f aca="true" t="shared" si="2" ref="C25:Y25">+C12+C24</f>
        <v>442791709</v>
      </c>
      <c r="D25" s="168">
        <f>+D12+D24</f>
        <v>0</v>
      </c>
      <c r="E25" s="72">
        <f t="shared" si="2"/>
        <v>499336121</v>
      </c>
      <c r="F25" s="73">
        <f t="shared" si="2"/>
        <v>457601136</v>
      </c>
      <c r="G25" s="73">
        <f t="shared" si="2"/>
        <v>398381798</v>
      </c>
      <c r="H25" s="73">
        <f t="shared" si="2"/>
        <v>447442823</v>
      </c>
      <c r="I25" s="73">
        <f t="shared" si="2"/>
        <v>447650956</v>
      </c>
      <c r="J25" s="73">
        <f t="shared" si="2"/>
        <v>447650956</v>
      </c>
      <c r="K25" s="73">
        <f t="shared" si="2"/>
        <v>443132456</v>
      </c>
      <c r="L25" s="73">
        <f t="shared" si="2"/>
        <v>448470218</v>
      </c>
      <c r="M25" s="73">
        <f t="shared" si="2"/>
        <v>451295942</v>
      </c>
      <c r="N25" s="73">
        <f t="shared" si="2"/>
        <v>451295942</v>
      </c>
      <c r="O25" s="73">
        <f t="shared" si="2"/>
        <v>444968075</v>
      </c>
      <c r="P25" s="73">
        <f t="shared" si="2"/>
        <v>443884929</v>
      </c>
      <c r="Q25" s="73">
        <f t="shared" si="2"/>
        <v>460745116</v>
      </c>
      <c r="R25" s="73">
        <f t="shared" si="2"/>
        <v>460745116</v>
      </c>
      <c r="S25" s="73">
        <f t="shared" si="2"/>
        <v>453957598</v>
      </c>
      <c r="T25" s="73">
        <f t="shared" si="2"/>
        <v>452740160</v>
      </c>
      <c r="U25" s="73">
        <f t="shared" si="2"/>
        <v>430089127</v>
      </c>
      <c r="V25" s="73">
        <f t="shared" si="2"/>
        <v>430089127</v>
      </c>
      <c r="W25" s="73">
        <f t="shared" si="2"/>
        <v>430089127</v>
      </c>
      <c r="X25" s="73">
        <f t="shared" si="2"/>
        <v>457601136</v>
      </c>
      <c r="Y25" s="73">
        <f t="shared" si="2"/>
        <v>-27512009</v>
      </c>
      <c r="Z25" s="170">
        <f>+IF(X25&lt;&gt;0,+(Y25/X25)*100,0)</f>
        <v>-6.012224803567796</v>
      </c>
      <c r="AA25" s="74">
        <f>+AA12+AA24</f>
        <v>457601136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5176</v>
      </c>
      <c r="D29" s="155"/>
      <c r="E29" s="59"/>
      <c r="F29" s="60">
        <v>15069955</v>
      </c>
      <c r="G29" s="60"/>
      <c r="H29" s="60"/>
      <c r="I29" s="60"/>
      <c r="J29" s="60"/>
      <c r="K29" s="60">
        <v>2066978</v>
      </c>
      <c r="L29" s="60"/>
      <c r="M29" s="60"/>
      <c r="N29" s="60"/>
      <c r="O29" s="60">
        <v>5606666</v>
      </c>
      <c r="P29" s="60"/>
      <c r="Q29" s="60"/>
      <c r="R29" s="60"/>
      <c r="S29" s="60"/>
      <c r="T29" s="60"/>
      <c r="U29" s="60"/>
      <c r="V29" s="60"/>
      <c r="W29" s="60"/>
      <c r="X29" s="60">
        <v>15069955</v>
      </c>
      <c r="Y29" s="60">
        <v>-15069955</v>
      </c>
      <c r="Z29" s="140">
        <v>-100</v>
      </c>
      <c r="AA29" s="62">
        <v>15069955</v>
      </c>
    </row>
    <row r="30" spans="1:27" ht="13.5">
      <c r="A30" s="249" t="s">
        <v>52</v>
      </c>
      <c r="B30" s="182"/>
      <c r="C30" s="155">
        <v>7890406</v>
      </c>
      <c r="D30" s="155"/>
      <c r="E30" s="59">
        <v>7304222</v>
      </c>
      <c r="F30" s="60">
        <v>7890407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8679432</v>
      </c>
      <c r="Q30" s="60"/>
      <c r="R30" s="60"/>
      <c r="S30" s="60"/>
      <c r="T30" s="60"/>
      <c r="U30" s="60"/>
      <c r="V30" s="60"/>
      <c r="W30" s="60"/>
      <c r="X30" s="60">
        <v>7890407</v>
      </c>
      <c r="Y30" s="60">
        <v>-7890407</v>
      </c>
      <c r="Z30" s="140">
        <v>-100</v>
      </c>
      <c r="AA30" s="62">
        <v>7890407</v>
      </c>
    </row>
    <row r="31" spans="1:27" ht="13.5">
      <c r="A31" s="249" t="s">
        <v>163</v>
      </c>
      <c r="B31" s="182"/>
      <c r="C31" s="155">
        <v>2706613</v>
      </c>
      <c r="D31" s="155"/>
      <c r="E31" s="59">
        <v>2685943</v>
      </c>
      <c r="F31" s="60">
        <v>2854665</v>
      </c>
      <c r="G31" s="60">
        <v>2716046</v>
      </c>
      <c r="H31" s="60">
        <v>2730160</v>
      </c>
      <c r="I31" s="60">
        <v>2733848</v>
      </c>
      <c r="J31" s="60">
        <v>2733848</v>
      </c>
      <c r="K31" s="60">
        <v>2743793</v>
      </c>
      <c r="L31" s="60">
        <v>2752634</v>
      </c>
      <c r="M31" s="60">
        <v>2759136</v>
      </c>
      <c r="N31" s="60">
        <v>2759136</v>
      </c>
      <c r="O31" s="60">
        <v>2757552</v>
      </c>
      <c r="P31" s="60">
        <v>2764067</v>
      </c>
      <c r="Q31" s="60">
        <v>2769177</v>
      </c>
      <c r="R31" s="60">
        <v>2769177</v>
      </c>
      <c r="S31" s="60">
        <v>2797622</v>
      </c>
      <c r="T31" s="60">
        <v>2800202</v>
      </c>
      <c r="U31" s="60">
        <v>2821387</v>
      </c>
      <c r="V31" s="60">
        <v>2821387</v>
      </c>
      <c r="W31" s="60">
        <v>2821387</v>
      </c>
      <c r="X31" s="60">
        <v>2854665</v>
      </c>
      <c r="Y31" s="60">
        <v>-33278</v>
      </c>
      <c r="Z31" s="140">
        <v>-1.17</v>
      </c>
      <c r="AA31" s="62">
        <v>2854665</v>
      </c>
    </row>
    <row r="32" spans="1:27" ht="13.5">
      <c r="A32" s="249" t="s">
        <v>164</v>
      </c>
      <c r="B32" s="182"/>
      <c r="C32" s="155">
        <v>28003086</v>
      </c>
      <c r="D32" s="155"/>
      <c r="E32" s="59">
        <v>23008221</v>
      </c>
      <c r="F32" s="60">
        <v>30826154</v>
      </c>
      <c r="G32" s="60">
        <v>24949596</v>
      </c>
      <c r="H32" s="60">
        <v>24573167</v>
      </c>
      <c r="I32" s="60">
        <v>30107462</v>
      </c>
      <c r="J32" s="60">
        <v>30107462</v>
      </c>
      <c r="K32" s="60">
        <v>27641134</v>
      </c>
      <c r="L32" s="60">
        <v>41759102</v>
      </c>
      <c r="M32" s="60">
        <v>48072538</v>
      </c>
      <c r="N32" s="60">
        <v>48072538</v>
      </c>
      <c r="O32" s="60">
        <v>48753643</v>
      </c>
      <c r="P32" s="60">
        <v>49569657</v>
      </c>
      <c r="Q32" s="60">
        <v>74683628</v>
      </c>
      <c r="R32" s="60">
        <v>74683628</v>
      </c>
      <c r="S32" s="60">
        <v>73651462</v>
      </c>
      <c r="T32" s="60">
        <v>79616552</v>
      </c>
      <c r="U32" s="60">
        <v>87714815</v>
      </c>
      <c r="V32" s="60">
        <v>87714815</v>
      </c>
      <c r="W32" s="60">
        <v>87714815</v>
      </c>
      <c r="X32" s="60">
        <v>30826154</v>
      </c>
      <c r="Y32" s="60">
        <v>56888661</v>
      </c>
      <c r="Z32" s="140">
        <v>184.55</v>
      </c>
      <c r="AA32" s="62">
        <v>30826154</v>
      </c>
    </row>
    <row r="33" spans="1:27" ht="13.5">
      <c r="A33" s="249" t="s">
        <v>165</v>
      </c>
      <c r="B33" s="182"/>
      <c r="C33" s="155">
        <v>6888675</v>
      </c>
      <c r="D33" s="155"/>
      <c r="E33" s="59">
        <v>7368000</v>
      </c>
      <c r="F33" s="60">
        <v>6888675</v>
      </c>
      <c r="G33" s="60">
        <v>5762743</v>
      </c>
      <c r="H33" s="60">
        <v>5734460</v>
      </c>
      <c r="I33" s="60">
        <v>5705471</v>
      </c>
      <c r="J33" s="60">
        <v>5705471</v>
      </c>
      <c r="K33" s="60">
        <v>5697816</v>
      </c>
      <c r="L33" s="60">
        <v>5667967</v>
      </c>
      <c r="M33" s="60">
        <v>5664544</v>
      </c>
      <c r="N33" s="60">
        <v>5664544</v>
      </c>
      <c r="O33" s="60">
        <v>5649642</v>
      </c>
      <c r="P33" s="60">
        <v>5638813</v>
      </c>
      <c r="Q33" s="60">
        <v>5606656</v>
      </c>
      <c r="R33" s="60">
        <v>5606656</v>
      </c>
      <c r="S33" s="60">
        <v>5595729</v>
      </c>
      <c r="T33" s="60">
        <v>5589680</v>
      </c>
      <c r="U33" s="60">
        <v>5536405</v>
      </c>
      <c r="V33" s="60">
        <v>5536405</v>
      </c>
      <c r="W33" s="60">
        <v>5536405</v>
      </c>
      <c r="X33" s="60">
        <v>6888675</v>
      </c>
      <c r="Y33" s="60">
        <v>-1352270</v>
      </c>
      <c r="Z33" s="140">
        <v>-19.63</v>
      </c>
      <c r="AA33" s="62">
        <v>6888675</v>
      </c>
    </row>
    <row r="34" spans="1:27" ht="13.5">
      <c r="A34" s="250" t="s">
        <v>58</v>
      </c>
      <c r="B34" s="251"/>
      <c r="C34" s="168">
        <f aca="true" t="shared" si="3" ref="C34:Y34">SUM(C29:C33)</f>
        <v>45493956</v>
      </c>
      <c r="D34" s="168">
        <f>SUM(D29:D33)</f>
        <v>0</v>
      </c>
      <c r="E34" s="72">
        <f t="shared" si="3"/>
        <v>40366386</v>
      </c>
      <c r="F34" s="73">
        <f t="shared" si="3"/>
        <v>63529856</v>
      </c>
      <c r="G34" s="73">
        <f t="shared" si="3"/>
        <v>33428385</v>
      </c>
      <c r="H34" s="73">
        <f t="shared" si="3"/>
        <v>33037787</v>
      </c>
      <c r="I34" s="73">
        <f t="shared" si="3"/>
        <v>38546781</v>
      </c>
      <c r="J34" s="73">
        <f t="shared" si="3"/>
        <v>38546781</v>
      </c>
      <c r="K34" s="73">
        <f t="shared" si="3"/>
        <v>38149721</v>
      </c>
      <c r="L34" s="73">
        <f t="shared" si="3"/>
        <v>50179703</v>
      </c>
      <c r="M34" s="73">
        <f t="shared" si="3"/>
        <v>56496218</v>
      </c>
      <c r="N34" s="73">
        <f t="shared" si="3"/>
        <v>56496218</v>
      </c>
      <c r="O34" s="73">
        <f t="shared" si="3"/>
        <v>62767503</v>
      </c>
      <c r="P34" s="73">
        <f t="shared" si="3"/>
        <v>66651969</v>
      </c>
      <c r="Q34" s="73">
        <f t="shared" si="3"/>
        <v>83059461</v>
      </c>
      <c r="R34" s="73">
        <f t="shared" si="3"/>
        <v>83059461</v>
      </c>
      <c r="S34" s="73">
        <f t="shared" si="3"/>
        <v>82044813</v>
      </c>
      <c r="T34" s="73">
        <f t="shared" si="3"/>
        <v>88006434</v>
      </c>
      <c r="U34" s="73">
        <f t="shared" si="3"/>
        <v>96072607</v>
      </c>
      <c r="V34" s="73">
        <f t="shared" si="3"/>
        <v>96072607</v>
      </c>
      <c r="W34" s="73">
        <f t="shared" si="3"/>
        <v>96072607</v>
      </c>
      <c r="X34" s="73">
        <f t="shared" si="3"/>
        <v>63529856</v>
      </c>
      <c r="Y34" s="73">
        <f t="shared" si="3"/>
        <v>32542751</v>
      </c>
      <c r="Z34" s="170">
        <f>+IF(X34&lt;&gt;0,+(Y34/X34)*100,0)</f>
        <v>51.22434245719052</v>
      </c>
      <c r="AA34" s="74">
        <f>SUM(AA29:AA33)</f>
        <v>63529856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46980091</v>
      </c>
      <c r="D37" s="155"/>
      <c r="E37" s="59">
        <v>68896260</v>
      </c>
      <c r="F37" s="60">
        <v>39089684</v>
      </c>
      <c r="G37" s="60">
        <v>51415338</v>
      </c>
      <c r="H37" s="60">
        <v>56574996</v>
      </c>
      <c r="I37" s="60">
        <v>56447516</v>
      </c>
      <c r="J37" s="60">
        <v>56447516</v>
      </c>
      <c r="K37" s="60">
        <v>56277915</v>
      </c>
      <c r="L37" s="60">
        <v>54549012</v>
      </c>
      <c r="M37" s="60">
        <v>49536363</v>
      </c>
      <c r="N37" s="60">
        <v>49536363</v>
      </c>
      <c r="O37" s="60">
        <v>51651280</v>
      </c>
      <c r="P37" s="60">
        <v>51523799</v>
      </c>
      <c r="Q37" s="60">
        <v>51438438</v>
      </c>
      <c r="R37" s="60">
        <v>51438438</v>
      </c>
      <c r="S37" s="60">
        <v>51268837</v>
      </c>
      <c r="T37" s="60">
        <v>51141356</v>
      </c>
      <c r="U37" s="60">
        <v>48711796</v>
      </c>
      <c r="V37" s="60">
        <v>48711796</v>
      </c>
      <c r="W37" s="60">
        <v>48711796</v>
      </c>
      <c r="X37" s="60">
        <v>39089684</v>
      </c>
      <c r="Y37" s="60">
        <v>9622112</v>
      </c>
      <c r="Z37" s="140">
        <v>24.62</v>
      </c>
      <c r="AA37" s="62">
        <v>39089684</v>
      </c>
    </row>
    <row r="38" spans="1:27" ht="13.5">
      <c r="A38" s="249" t="s">
        <v>165</v>
      </c>
      <c r="B38" s="182"/>
      <c r="C38" s="155">
        <v>55451484</v>
      </c>
      <c r="D38" s="155"/>
      <c r="E38" s="59">
        <v>19153087</v>
      </c>
      <c r="F38" s="60">
        <v>59337484</v>
      </c>
      <c r="G38" s="60">
        <v>39733848</v>
      </c>
      <c r="H38" s="60">
        <v>56283636</v>
      </c>
      <c r="I38" s="60">
        <v>56220559</v>
      </c>
      <c r="J38" s="60">
        <v>56220559</v>
      </c>
      <c r="K38" s="60">
        <v>56157461</v>
      </c>
      <c r="L38" s="60">
        <v>56095038</v>
      </c>
      <c r="M38" s="60">
        <v>55999965</v>
      </c>
      <c r="N38" s="60">
        <v>55999965</v>
      </c>
      <c r="O38" s="60">
        <v>55886792</v>
      </c>
      <c r="P38" s="60">
        <v>55799494</v>
      </c>
      <c r="Q38" s="60">
        <v>55716975</v>
      </c>
      <c r="R38" s="60">
        <v>55716975</v>
      </c>
      <c r="S38" s="60">
        <v>55640567</v>
      </c>
      <c r="T38" s="60">
        <v>55569874</v>
      </c>
      <c r="U38" s="60">
        <v>55452219</v>
      </c>
      <c r="V38" s="60">
        <v>55452219</v>
      </c>
      <c r="W38" s="60">
        <v>55452219</v>
      </c>
      <c r="X38" s="60">
        <v>59337484</v>
      </c>
      <c r="Y38" s="60">
        <v>-3885265</v>
      </c>
      <c r="Z38" s="140">
        <v>-6.55</v>
      </c>
      <c r="AA38" s="62">
        <v>59337484</v>
      </c>
    </row>
    <row r="39" spans="1:27" ht="13.5">
      <c r="A39" s="250" t="s">
        <v>59</v>
      </c>
      <c r="B39" s="253"/>
      <c r="C39" s="168">
        <f aca="true" t="shared" si="4" ref="C39:Y39">SUM(C37:C38)</f>
        <v>102431575</v>
      </c>
      <c r="D39" s="168">
        <f>SUM(D37:D38)</f>
        <v>0</v>
      </c>
      <c r="E39" s="76">
        <f t="shared" si="4"/>
        <v>88049347</v>
      </c>
      <c r="F39" s="77">
        <f t="shared" si="4"/>
        <v>98427168</v>
      </c>
      <c r="G39" s="77">
        <f t="shared" si="4"/>
        <v>91149186</v>
      </c>
      <c r="H39" s="77">
        <f t="shared" si="4"/>
        <v>112858632</v>
      </c>
      <c r="I39" s="77">
        <f t="shared" si="4"/>
        <v>112668075</v>
      </c>
      <c r="J39" s="77">
        <f t="shared" si="4"/>
        <v>112668075</v>
      </c>
      <c r="K39" s="77">
        <f t="shared" si="4"/>
        <v>112435376</v>
      </c>
      <c r="L39" s="77">
        <f t="shared" si="4"/>
        <v>110644050</v>
      </c>
      <c r="M39" s="77">
        <f t="shared" si="4"/>
        <v>105536328</v>
      </c>
      <c r="N39" s="77">
        <f t="shared" si="4"/>
        <v>105536328</v>
      </c>
      <c r="O39" s="77">
        <f t="shared" si="4"/>
        <v>107538072</v>
      </c>
      <c r="P39" s="77">
        <f t="shared" si="4"/>
        <v>107323293</v>
      </c>
      <c r="Q39" s="77">
        <f t="shared" si="4"/>
        <v>107155413</v>
      </c>
      <c r="R39" s="77">
        <f t="shared" si="4"/>
        <v>107155413</v>
      </c>
      <c r="S39" s="77">
        <f t="shared" si="4"/>
        <v>106909404</v>
      </c>
      <c r="T39" s="77">
        <f t="shared" si="4"/>
        <v>106711230</v>
      </c>
      <c r="U39" s="77">
        <f t="shared" si="4"/>
        <v>104164015</v>
      </c>
      <c r="V39" s="77">
        <f t="shared" si="4"/>
        <v>104164015</v>
      </c>
      <c r="W39" s="77">
        <f t="shared" si="4"/>
        <v>104164015</v>
      </c>
      <c r="X39" s="77">
        <f t="shared" si="4"/>
        <v>98427168</v>
      </c>
      <c r="Y39" s="77">
        <f t="shared" si="4"/>
        <v>5736847</v>
      </c>
      <c r="Z39" s="212">
        <f>+IF(X39&lt;&gt;0,+(Y39/X39)*100,0)</f>
        <v>5.828519824932889</v>
      </c>
      <c r="AA39" s="79">
        <f>SUM(AA37:AA38)</f>
        <v>98427168</v>
      </c>
    </row>
    <row r="40" spans="1:27" ht="13.5">
      <c r="A40" s="250" t="s">
        <v>167</v>
      </c>
      <c r="B40" s="251"/>
      <c r="C40" s="168">
        <f aca="true" t="shared" si="5" ref="C40:Y40">+C34+C39</f>
        <v>147925531</v>
      </c>
      <c r="D40" s="168">
        <f>+D34+D39</f>
        <v>0</v>
      </c>
      <c r="E40" s="72">
        <f t="shared" si="5"/>
        <v>128415733</v>
      </c>
      <c r="F40" s="73">
        <f t="shared" si="5"/>
        <v>161957024</v>
      </c>
      <c r="G40" s="73">
        <f t="shared" si="5"/>
        <v>124577571</v>
      </c>
      <c r="H40" s="73">
        <f t="shared" si="5"/>
        <v>145896419</v>
      </c>
      <c r="I40" s="73">
        <f t="shared" si="5"/>
        <v>151214856</v>
      </c>
      <c r="J40" s="73">
        <f t="shared" si="5"/>
        <v>151214856</v>
      </c>
      <c r="K40" s="73">
        <f t="shared" si="5"/>
        <v>150585097</v>
      </c>
      <c r="L40" s="73">
        <f t="shared" si="5"/>
        <v>160823753</v>
      </c>
      <c r="M40" s="73">
        <f t="shared" si="5"/>
        <v>162032546</v>
      </c>
      <c r="N40" s="73">
        <f t="shared" si="5"/>
        <v>162032546</v>
      </c>
      <c r="O40" s="73">
        <f t="shared" si="5"/>
        <v>170305575</v>
      </c>
      <c r="P40" s="73">
        <f t="shared" si="5"/>
        <v>173975262</v>
      </c>
      <c r="Q40" s="73">
        <f t="shared" si="5"/>
        <v>190214874</v>
      </c>
      <c r="R40" s="73">
        <f t="shared" si="5"/>
        <v>190214874</v>
      </c>
      <c r="S40" s="73">
        <f t="shared" si="5"/>
        <v>188954217</v>
      </c>
      <c r="T40" s="73">
        <f t="shared" si="5"/>
        <v>194717664</v>
      </c>
      <c r="U40" s="73">
        <f t="shared" si="5"/>
        <v>200236622</v>
      </c>
      <c r="V40" s="73">
        <f t="shared" si="5"/>
        <v>200236622</v>
      </c>
      <c r="W40" s="73">
        <f t="shared" si="5"/>
        <v>200236622</v>
      </c>
      <c r="X40" s="73">
        <f t="shared" si="5"/>
        <v>161957024</v>
      </c>
      <c r="Y40" s="73">
        <f t="shared" si="5"/>
        <v>38279598</v>
      </c>
      <c r="Z40" s="170">
        <f>+IF(X40&lt;&gt;0,+(Y40/X40)*100,0)</f>
        <v>23.635651640524095</v>
      </c>
      <c r="AA40" s="74">
        <f>+AA34+AA39</f>
        <v>161957024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294866178</v>
      </c>
      <c r="D42" s="257">
        <f>+D25-D40</f>
        <v>0</v>
      </c>
      <c r="E42" s="258">
        <f t="shared" si="6"/>
        <v>370920388</v>
      </c>
      <c r="F42" s="259">
        <f t="shared" si="6"/>
        <v>295644112</v>
      </c>
      <c r="G42" s="259">
        <f t="shared" si="6"/>
        <v>273804227</v>
      </c>
      <c r="H42" s="259">
        <f t="shared" si="6"/>
        <v>301546404</v>
      </c>
      <c r="I42" s="259">
        <f t="shared" si="6"/>
        <v>296436100</v>
      </c>
      <c r="J42" s="259">
        <f t="shared" si="6"/>
        <v>296436100</v>
      </c>
      <c r="K42" s="259">
        <f t="shared" si="6"/>
        <v>292547359</v>
      </c>
      <c r="L42" s="259">
        <f t="shared" si="6"/>
        <v>287646465</v>
      </c>
      <c r="M42" s="259">
        <f t="shared" si="6"/>
        <v>289263396</v>
      </c>
      <c r="N42" s="259">
        <f t="shared" si="6"/>
        <v>289263396</v>
      </c>
      <c r="O42" s="259">
        <f t="shared" si="6"/>
        <v>274662500</v>
      </c>
      <c r="P42" s="259">
        <f t="shared" si="6"/>
        <v>269909667</v>
      </c>
      <c r="Q42" s="259">
        <f t="shared" si="6"/>
        <v>270530242</v>
      </c>
      <c r="R42" s="259">
        <f t="shared" si="6"/>
        <v>270530242</v>
      </c>
      <c r="S42" s="259">
        <f t="shared" si="6"/>
        <v>265003381</v>
      </c>
      <c r="T42" s="259">
        <f t="shared" si="6"/>
        <v>258022496</v>
      </c>
      <c r="U42" s="259">
        <f t="shared" si="6"/>
        <v>229852505</v>
      </c>
      <c r="V42" s="259">
        <f t="shared" si="6"/>
        <v>229852505</v>
      </c>
      <c r="W42" s="259">
        <f t="shared" si="6"/>
        <v>229852505</v>
      </c>
      <c r="X42" s="259">
        <f t="shared" si="6"/>
        <v>295644112</v>
      </c>
      <c r="Y42" s="259">
        <f t="shared" si="6"/>
        <v>-65791607</v>
      </c>
      <c r="Z42" s="260">
        <f>+IF(X42&lt;&gt;0,+(Y42/X42)*100,0)</f>
        <v>-22.253650361891868</v>
      </c>
      <c r="AA42" s="261">
        <f>+AA25-AA40</f>
        <v>295644112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294819129</v>
      </c>
      <c r="D45" s="155"/>
      <c r="E45" s="59">
        <v>366032947</v>
      </c>
      <c r="F45" s="60">
        <v>295644112</v>
      </c>
      <c r="G45" s="60">
        <v>284606805</v>
      </c>
      <c r="H45" s="60">
        <v>301499355</v>
      </c>
      <c r="I45" s="60">
        <v>296389051</v>
      </c>
      <c r="J45" s="60">
        <v>296389051</v>
      </c>
      <c r="K45" s="60">
        <v>292500310</v>
      </c>
      <c r="L45" s="60">
        <v>287599416</v>
      </c>
      <c r="M45" s="60">
        <v>289216347</v>
      </c>
      <c r="N45" s="60">
        <v>289216347</v>
      </c>
      <c r="O45" s="60">
        <v>274615451</v>
      </c>
      <c r="P45" s="60">
        <v>269862618</v>
      </c>
      <c r="Q45" s="60">
        <v>270483193</v>
      </c>
      <c r="R45" s="60">
        <v>270483193</v>
      </c>
      <c r="S45" s="60">
        <v>264956332</v>
      </c>
      <c r="T45" s="60">
        <v>257975447</v>
      </c>
      <c r="U45" s="60">
        <v>229805456</v>
      </c>
      <c r="V45" s="60">
        <v>229805456</v>
      </c>
      <c r="W45" s="60">
        <v>229805456</v>
      </c>
      <c r="X45" s="60">
        <v>295644112</v>
      </c>
      <c r="Y45" s="60">
        <v>-65838656</v>
      </c>
      <c r="Z45" s="139">
        <v>-22.27</v>
      </c>
      <c r="AA45" s="62">
        <v>295644112</v>
      </c>
    </row>
    <row r="46" spans="1:27" ht="13.5">
      <c r="A46" s="249" t="s">
        <v>171</v>
      </c>
      <c r="B46" s="182"/>
      <c r="C46" s="155">
        <v>47049</v>
      </c>
      <c r="D46" s="155"/>
      <c r="E46" s="59">
        <v>4887441</v>
      </c>
      <c r="F46" s="60"/>
      <c r="G46" s="60">
        <v>-10802578</v>
      </c>
      <c r="H46" s="60">
        <v>47049</v>
      </c>
      <c r="I46" s="60">
        <v>47049</v>
      </c>
      <c r="J46" s="60">
        <v>47049</v>
      </c>
      <c r="K46" s="60">
        <v>47049</v>
      </c>
      <c r="L46" s="60">
        <v>47049</v>
      </c>
      <c r="M46" s="60">
        <v>47049</v>
      </c>
      <c r="N46" s="60">
        <v>47049</v>
      </c>
      <c r="O46" s="60">
        <v>47049</v>
      </c>
      <c r="P46" s="60">
        <v>47049</v>
      </c>
      <c r="Q46" s="60">
        <v>47049</v>
      </c>
      <c r="R46" s="60">
        <v>47049</v>
      </c>
      <c r="S46" s="60">
        <v>47049</v>
      </c>
      <c r="T46" s="60">
        <v>47049</v>
      </c>
      <c r="U46" s="60">
        <v>47049</v>
      </c>
      <c r="V46" s="60">
        <v>47049</v>
      </c>
      <c r="W46" s="60">
        <v>47049</v>
      </c>
      <c r="X46" s="60"/>
      <c r="Y46" s="60">
        <v>47049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294866178</v>
      </c>
      <c r="D48" s="217">
        <f>SUM(D45:D47)</f>
        <v>0</v>
      </c>
      <c r="E48" s="264">
        <f t="shared" si="7"/>
        <v>370920388</v>
      </c>
      <c r="F48" s="219">
        <f t="shared" si="7"/>
        <v>295644112</v>
      </c>
      <c r="G48" s="219">
        <f t="shared" si="7"/>
        <v>273804227</v>
      </c>
      <c r="H48" s="219">
        <f t="shared" si="7"/>
        <v>301546404</v>
      </c>
      <c r="I48" s="219">
        <f t="shared" si="7"/>
        <v>296436100</v>
      </c>
      <c r="J48" s="219">
        <f t="shared" si="7"/>
        <v>296436100</v>
      </c>
      <c r="K48" s="219">
        <f t="shared" si="7"/>
        <v>292547359</v>
      </c>
      <c r="L48" s="219">
        <f t="shared" si="7"/>
        <v>287646465</v>
      </c>
      <c r="M48" s="219">
        <f t="shared" si="7"/>
        <v>289263396</v>
      </c>
      <c r="N48" s="219">
        <f t="shared" si="7"/>
        <v>289263396</v>
      </c>
      <c r="O48" s="219">
        <f t="shared" si="7"/>
        <v>274662500</v>
      </c>
      <c r="P48" s="219">
        <f t="shared" si="7"/>
        <v>269909667</v>
      </c>
      <c r="Q48" s="219">
        <f t="shared" si="7"/>
        <v>270530242</v>
      </c>
      <c r="R48" s="219">
        <f t="shared" si="7"/>
        <v>270530242</v>
      </c>
      <c r="S48" s="219">
        <f t="shared" si="7"/>
        <v>265003381</v>
      </c>
      <c r="T48" s="219">
        <f t="shared" si="7"/>
        <v>258022496</v>
      </c>
      <c r="U48" s="219">
        <f t="shared" si="7"/>
        <v>229852505</v>
      </c>
      <c r="V48" s="219">
        <f t="shared" si="7"/>
        <v>229852505</v>
      </c>
      <c r="W48" s="219">
        <f t="shared" si="7"/>
        <v>229852505</v>
      </c>
      <c r="X48" s="219">
        <f t="shared" si="7"/>
        <v>295644112</v>
      </c>
      <c r="Y48" s="219">
        <f t="shared" si="7"/>
        <v>-65791607</v>
      </c>
      <c r="Z48" s="265">
        <f>+IF(X48&lt;&gt;0,+(Y48/X48)*100,0)</f>
        <v>-22.253650361891868</v>
      </c>
      <c r="AA48" s="232">
        <f>SUM(AA45:AA47)</f>
        <v>295644112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120620988</v>
      </c>
      <c r="D6" s="155"/>
      <c r="E6" s="59">
        <v>129621000</v>
      </c>
      <c r="F6" s="60">
        <v>122402501</v>
      </c>
      <c r="G6" s="60">
        <v>11255874</v>
      </c>
      <c r="H6" s="60">
        <v>15772979</v>
      </c>
      <c r="I6" s="60">
        <v>11264932</v>
      </c>
      <c r="J6" s="60">
        <v>38293785</v>
      </c>
      <c r="K6" s="60">
        <v>14653096</v>
      </c>
      <c r="L6" s="60">
        <v>13089483</v>
      </c>
      <c r="M6" s="60">
        <v>10483457</v>
      </c>
      <c r="N6" s="60">
        <v>38226036</v>
      </c>
      <c r="O6" s="60">
        <v>13171571</v>
      </c>
      <c r="P6" s="60">
        <v>14327817</v>
      </c>
      <c r="Q6" s="60">
        <v>12804827</v>
      </c>
      <c r="R6" s="60">
        <v>40304215</v>
      </c>
      <c r="S6" s="60">
        <v>12707048</v>
      </c>
      <c r="T6" s="60">
        <v>12963305</v>
      </c>
      <c r="U6" s="60">
        <v>14677124</v>
      </c>
      <c r="V6" s="60">
        <v>40347477</v>
      </c>
      <c r="W6" s="60">
        <v>157171513</v>
      </c>
      <c r="X6" s="60">
        <v>122402501</v>
      </c>
      <c r="Y6" s="60">
        <v>34769012</v>
      </c>
      <c r="Z6" s="140">
        <v>28.41</v>
      </c>
      <c r="AA6" s="62">
        <v>122402501</v>
      </c>
    </row>
    <row r="7" spans="1:27" ht="13.5">
      <c r="A7" s="249" t="s">
        <v>178</v>
      </c>
      <c r="B7" s="182"/>
      <c r="C7" s="155">
        <v>43350852</v>
      </c>
      <c r="D7" s="155"/>
      <c r="E7" s="59">
        <v>47584800</v>
      </c>
      <c r="F7" s="60">
        <v>42579092</v>
      </c>
      <c r="G7" s="60">
        <v>16412000</v>
      </c>
      <c r="H7" s="60">
        <v>2148966</v>
      </c>
      <c r="I7" s="60"/>
      <c r="J7" s="60">
        <v>18560966</v>
      </c>
      <c r="K7" s="60">
        <v>1051000</v>
      </c>
      <c r="L7" s="60">
        <v>9578000</v>
      </c>
      <c r="M7" s="60"/>
      <c r="N7" s="60">
        <v>10629000</v>
      </c>
      <c r="O7" s="60"/>
      <c r="P7" s="60">
        <v>1209000</v>
      </c>
      <c r="Q7" s="60">
        <v>9297000</v>
      </c>
      <c r="R7" s="60">
        <v>10506000</v>
      </c>
      <c r="S7" s="60"/>
      <c r="T7" s="60"/>
      <c r="U7" s="60"/>
      <c r="V7" s="60"/>
      <c r="W7" s="60">
        <v>39695966</v>
      </c>
      <c r="X7" s="60">
        <v>42579092</v>
      </c>
      <c r="Y7" s="60">
        <v>-2883126</v>
      </c>
      <c r="Z7" s="140">
        <v>-6.77</v>
      </c>
      <c r="AA7" s="62">
        <v>42579092</v>
      </c>
    </row>
    <row r="8" spans="1:27" ht="13.5">
      <c r="A8" s="249" t="s">
        <v>179</v>
      </c>
      <c r="B8" s="182"/>
      <c r="C8" s="155">
        <v>33349565</v>
      </c>
      <c r="D8" s="155"/>
      <c r="E8" s="59">
        <v>73778440</v>
      </c>
      <c r="F8" s="60">
        <v>38736844</v>
      </c>
      <c r="G8" s="60">
        <v>8352000</v>
      </c>
      <c r="H8" s="60">
        <v>101000</v>
      </c>
      <c r="I8" s="60">
        <v>340807</v>
      </c>
      <c r="J8" s="60">
        <v>8793807</v>
      </c>
      <c r="K8" s="60">
        <v>221640</v>
      </c>
      <c r="L8" s="60">
        <v>7064000</v>
      </c>
      <c r="M8" s="60">
        <v>10463231</v>
      </c>
      <c r="N8" s="60">
        <v>17748871</v>
      </c>
      <c r="O8" s="60">
        <v>1410329</v>
      </c>
      <c r="P8" s="60">
        <v>1191010</v>
      </c>
      <c r="Q8" s="60">
        <v>12980245</v>
      </c>
      <c r="R8" s="60">
        <v>15581584</v>
      </c>
      <c r="S8" s="60">
        <v>8305155</v>
      </c>
      <c r="T8" s="60">
        <v>771397</v>
      </c>
      <c r="U8" s="60">
        <v>1124956</v>
      </c>
      <c r="V8" s="60">
        <v>10201508</v>
      </c>
      <c r="W8" s="60">
        <v>52325770</v>
      </c>
      <c r="X8" s="60">
        <v>38736844</v>
      </c>
      <c r="Y8" s="60">
        <v>13588926</v>
      </c>
      <c r="Z8" s="140">
        <v>35.08</v>
      </c>
      <c r="AA8" s="62">
        <v>38736844</v>
      </c>
    </row>
    <row r="9" spans="1:27" ht="13.5">
      <c r="A9" s="249" t="s">
        <v>180</v>
      </c>
      <c r="B9" s="182"/>
      <c r="C9" s="155">
        <v>1819270</v>
      </c>
      <c r="D9" s="155"/>
      <c r="E9" s="59">
        <v>2100000</v>
      </c>
      <c r="F9" s="60">
        <v>2100004</v>
      </c>
      <c r="G9" s="60">
        <v>171901</v>
      </c>
      <c r="H9" s="60">
        <v>167141</v>
      </c>
      <c r="I9" s="60">
        <v>137759</v>
      </c>
      <c r="J9" s="60">
        <v>476801</v>
      </c>
      <c r="K9" s="60">
        <v>140715</v>
      </c>
      <c r="L9" s="60">
        <v>111521</v>
      </c>
      <c r="M9" s="60">
        <v>174729</v>
      </c>
      <c r="N9" s="60">
        <v>426965</v>
      </c>
      <c r="O9" s="60">
        <v>149160</v>
      </c>
      <c r="P9" s="60">
        <v>25684</v>
      </c>
      <c r="Q9" s="60">
        <v>230694</v>
      </c>
      <c r="R9" s="60">
        <v>405538</v>
      </c>
      <c r="S9" s="60">
        <v>202166</v>
      </c>
      <c r="T9" s="60">
        <v>177153</v>
      </c>
      <c r="U9" s="60">
        <v>173337</v>
      </c>
      <c r="V9" s="60">
        <v>552656</v>
      </c>
      <c r="W9" s="60">
        <v>1861960</v>
      </c>
      <c r="X9" s="60">
        <v>2100004</v>
      </c>
      <c r="Y9" s="60">
        <v>-238044</v>
      </c>
      <c r="Z9" s="140">
        <v>-11.34</v>
      </c>
      <c r="AA9" s="62">
        <v>2100004</v>
      </c>
    </row>
    <row r="10" spans="1:27" ht="13.5">
      <c r="A10" s="249" t="s">
        <v>181</v>
      </c>
      <c r="B10" s="182"/>
      <c r="C10" s="155"/>
      <c r="D10" s="155"/>
      <c r="E10" s="59"/>
      <c r="F10" s="60">
        <v>1</v>
      </c>
      <c r="G10" s="60">
        <v>34627</v>
      </c>
      <c r="H10" s="60"/>
      <c r="I10" s="60"/>
      <c r="J10" s="60">
        <v>34627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34627</v>
      </c>
      <c r="X10" s="60">
        <v>1</v>
      </c>
      <c r="Y10" s="60">
        <v>34626</v>
      </c>
      <c r="Z10" s="140">
        <v>3462600</v>
      </c>
      <c r="AA10" s="62">
        <v>1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-162711210</v>
      </c>
      <c r="D12" s="155"/>
      <c r="E12" s="59">
        <v>-168296760</v>
      </c>
      <c r="F12" s="60">
        <v>-172868345</v>
      </c>
      <c r="G12" s="60">
        <v>-23733872</v>
      </c>
      <c r="H12" s="60">
        <v>-21782475</v>
      </c>
      <c r="I12" s="60">
        <v>-10922391</v>
      </c>
      <c r="J12" s="60">
        <v>-56438738</v>
      </c>
      <c r="K12" s="60">
        <v>-22946091</v>
      </c>
      <c r="L12" s="60">
        <v>-17857579</v>
      </c>
      <c r="M12" s="60">
        <v>-13051452</v>
      </c>
      <c r="N12" s="60">
        <v>-53855122</v>
      </c>
      <c r="O12" s="60">
        <v>-15873911</v>
      </c>
      <c r="P12" s="60">
        <v>-15637500</v>
      </c>
      <c r="Q12" s="60">
        <v>-7385551</v>
      </c>
      <c r="R12" s="60">
        <v>-38896962</v>
      </c>
      <c r="S12" s="60">
        <v>-23584664</v>
      </c>
      <c r="T12" s="60">
        <v>-9042144</v>
      </c>
      <c r="U12" s="60">
        <v>-10803982</v>
      </c>
      <c r="V12" s="60">
        <v>-43430790</v>
      </c>
      <c r="W12" s="60">
        <v>-192621612</v>
      </c>
      <c r="X12" s="60">
        <v>-172868345</v>
      </c>
      <c r="Y12" s="60">
        <v>-19753267</v>
      </c>
      <c r="Z12" s="140">
        <v>11.43</v>
      </c>
      <c r="AA12" s="62">
        <v>-172868345</v>
      </c>
    </row>
    <row r="13" spans="1:27" ht="13.5">
      <c r="A13" s="249" t="s">
        <v>40</v>
      </c>
      <c r="B13" s="182"/>
      <c r="C13" s="155">
        <v>-8612167</v>
      </c>
      <c r="D13" s="155"/>
      <c r="E13" s="59">
        <v>-4668400</v>
      </c>
      <c r="F13" s="60">
        <v>-6493207</v>
      </c>
      <c r="G13" s="60">
        <v>-1649824</v>
      </c>
      <c r="H13" s="60"/>
      <c r="I13" s="60"/>
      <c r="J13" s="60">
        <v>-1649824</v>
      </c>
      <c r="K13" s="60"/>
      <c r="L13" s="60"/>
      <c r="M13" s="60">
        <v>-2235272</v>
      </c>
      <c r="N13" s="60">
        <v>-2235272</v>
      </c>
      <c r="O13" s="60"/>
      <c r="P13" s="60"/>
      <c r="Q13" s="60"/>
      <c r="R13" s="60"/>
      <c r="S13" s="60"/>
      <c r="T13" s="60"/>
      <c r="U13" s="60">
        <v>-2220464</v>
      </c>
      <c r="V13" s="60">
        <v>-2220464</v>
      </c>
      <c r="W13" s="60">
        <v>-6105560</v>
      </c>
      <c r="X13" s="60">
        <v>-6493207</v>
      </c>
      <c r="Y13" s="60">
        <v>387647</v>
      </c>
      <c r="Z13" s="140">
        <v>-5.97</v>
      </c>
      <c r="AA13" s="62">
        <v>-6493207</v>
      </c>
    </row>
    <row r="14" spans="1:27" ht="13.5">
      <c r="A14" s="249" t="s">
        <v>42</v>
      </c>
      <c r="B14" s="182"/>
      <c r="C14" s="155">
        <v>-295007</v>
      </c>
      <c r="D14" s="155"/>
      <c r="E14" s="59">
        <v>-600000</v>
      </c>
      <c r="F14" s="60">
        <v>-454995</v>
      </c>
      <c r="G14" s="60"/>
      <c r="H14" s="60">
        <v>-9341</v>
      </c>
      <c r="I14" s="60">
        <v>-19700</v>
      </c>
      <c r="J14" s="60">
        <v>-29041</v>
      </c>
      <c r="K14" s="60">
        <v>-4291</v>
      </c>
      <c r="L14" s="60">
        <v>-19640</v>
      </c>
      <c r="M14" s="60">
        <v>-24695</v>
      </c>
      <c r="N14" s="60">
        <v>-48626</v>
      </c>
      <c r="O14" s="60">
        <v>-6200</v>
      </c>
      <c r="P14" s="60">
        <v>1200</v>
      </c>
      <c r="Q14" s="60">
        <v>-8941</v>
      </c>
      <c r="R14" s="60">
        <v>-13941</v>
      </c>
      <c r="S14" s="60">
        <v>-9720</v>
      </c>
      <c r="T14" s="60">
        <v>-14660</v>
      </c>
      <c r="U14" s="60">
        <v>-5370</v>
      </c>
      <c r="V14" s="60">
        <v>-29750</v>
      </c>
      <c r="W14" s="60">
        <v>-121358</v>
      </c>
      <c r="X14" s="60">
        <v>-454995</v>
      </c>
      <c r="Y14" s="60">
        <v>333637</v>
      </c>
      <c r="Z14" s="140">
        <v>-73.33</v>
      </c>
      <c r="AA14" s="62">
        <v>-454995</v>
      </c>
    </row>
    <row r="15" spans="1:27" ht="13.5">
      <c r="A15" s="250" t="s">
        <v>184</v>
      </c>
      <c r="B15" s="251"/>
      <c r="C15" s="168">
        <f aca="true" t="shared" si="0" ref="C15:Y15">SUM(C6:C14)</f>
        <v>27522291</v>
      </c>
      <c r="D15" s="168">
        <f>SUM(D6:D14)</f>
        <v>0</v>
      </c>
      <c r="E15" s="72">
        <f t="shared" si="0"/>
        <v>79519080</v>
      </c>
      <c r="F15" s="73">
        <f t="shared" si="0"/>
        <v>26001895</v>
      </c>
      <c r="G15" s="73">
        <f t="shared" si="0"/>
        <v>10842706</v>
      </c>
      <c r="H15" s="73">
        <f t="shared" si="0"/>
        <v>-3601730</v>
      </c>
      <c r="I15" s="73">
        <f t="shared" si="0"/>
        <v>801407</v>
      </c>
      <c r="J15" s="73">
        <f t="shared" si="0"/>
        <v>8042383</v>
      </c>
      <c r="K15" s="73">
        <f t="shared" si="0"/>
        <v>-6883931</v>
      </c>
      <c r="L15" s="73">
        <f t="shared" si="0"/>
        <v>11965785</v>
      </c>
      <c r="M15" s="73">
        <f t="shared" si="0"/>
        <v>5809998</v>
      </c>
      <c r="N15" s="73">
        <f t="shared" si="0"/>
        <v>10891852</v>
      </c>
      <c r="O15" s="73">
        <f t="shared" si="0"/>
        <v>-1149051</v>
      </c>
      <c r="P15" s="73">
        <f t="shared" si="0"/>
        <v>1117211</v>
      </c>
      <c r="Q15" s="73">
        <f t="shared" si="0"/>
        <v>27918274</v>
      </c>
      <c r="R15" s="73">
        <f t="shared" si="0"/>
        <v>27886434</v>
      </c>
      <c r="S15" s="73">
        <f t="shared" si="0"/>
        <v>-2380015</v>
      </c>
      <c r="T15" s="73">
        <f t="shared" si="0"/>
        <v>4855051</v>
      </c>
      <c r="U15" s="73">
        <f t="shared" si="0"/>
        <v>2945601</v>
      </c>
      <c r="V15" s="73">
        <f t="shared" si="0"/>
        <v>5420637</v>
      </c>
      <c r="W15" s="73">
        <f t="shared" si="0"/>
        <v>52241306</v>
      </c>
      <c r="X15" s="73">
        <f t="shared" si="0"/>
        <v>26001895</v>
      </c>
      <c r="Y15" s="73">
        <f t="shared" si="0"/>
        <v>26239411</v>
      </c>
      <c r="Z15" s="170">
        <f>+IF(X15&lt;&gt;0,+(Y15/X15)*100,0)</f>
        <v>100.91345649999741</v>
      </c>
      <c r="AA15" s="74">
        <f>SUM(AA6:AA14)</f>
        <v>26001895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1100000</v>
      </c>
      <c r="F19" s="60">
        <v>1519999</v>
      </c>
      <c r="G19" s="159">
        <v>11842</v>
      </c>
      <c r="H19" s="159">
        <v>17368</v>
      </c>
      <c r="I19" s="159">
        <v>13158</v>
      </c>
      <c r="J19" s="60">
        <v>42368</v>
      </c>
      <c r="K19" s="159">
        <v>27316</v>
      </c>
      <c r="L19" s="159">
        <v>10614</v>
      </c>
      <c r="M19" s="60">
        <v>516151</v>
      </c>
      <c r="N19" s="159">
        <v>554081</v>
      </c>
      <c r="O19" s="159">
        <v>7381</v>
      </c>
      <c r="P19" s="159">
        <v>13158</v>
      </c>
      <c r="Q19" s="60">
        <v>154035</v>
      </c>
      <c r="R19" s="159">
        <v>174574</v>
      </c>
      <c r="S19" s="159">
        <v>50351</v>
      </c>
      <c r="T19" s="60">
        <v>58956</v>
      </c>
      <c r="U19" s="159">
        <v>50057</v>
      </c>
      <c r="V19" s="159">
        <v>159364</v>
      </c>
      <c r="W19" s="159">
        <v>930387</v>
      </c>
      <c r="X19" s="60">
        <v>1519999</v>
      </c>
      <c r="Y19" s="159">
        <v>-589612</v>
      </c>
      <c r="Z19" s="141">
        <v>-38.79</v>
      </c>
      <c r="AA19" s="225">
        <v>1519999</v>
      </c>
    </row>
    <row r="20" spans="1:27" ht="13.5">
      <c r="A20" s="249" t="s">
        <v>187</v>
      </c>
      <c r="B20" s="182"/>
      <c r="C20" s="155">
        <v>213356</v>
      </c>
      <c r="D20" s="155"/>
      <c r="E20" s="268"/>
      <c r="F20" s="159">
        <v>295998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295998</v>
      </c>
      <c r="Y20" s="60">
        <v>-295998</v>
      </c>
      <c r="Z20" s="140">
        <v>-100</v>
      </c>
      <c r="AA20" s="62">
        <v>295998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-47822060</v>
      </c>
      <c r="D24" s="155"/>
      <c r="E24" s="59">
        <v>-87175441</v>
      </c>
      <c r="F24" s="60">
        <v>-39531844</v>
      </c>
      <c r="G24" s="60">
        <v>-58535</v>
      </c>
      <c r="H24" s="60">
        <v>-7140929</v>
      </c>
      <c r="I24" s="60">
        <v>-433277</v>
      </c>
      <c r="J24" s="60">
        <v>-7632741</v>
      </c>
      <c r="K24" s="60">
        <v>-408569</v>
      </c>
      <c r="L24" s="60">
        <v>-1559917</v>
      </c>
      <c r="M24" s="60">
        <v>-5386651</v>
      </c>
      <c r="N24" s="60">
        <v>-7355137</v>
      </c>
      <c r="O24" s="60">
        <v>-10435784</v>
      </c>
      <c r="P24" s="60">
        <v>-607985</v>
      </c>
      <c r="Q24" s="60">
        <v>-8398928</v>
      </c>
      <c r="R24" s="60">
        <v>-19442697</v>
      </c>
      <c r="S24" s="60">
        <v>-2830578</v>
      </c>
      <c r="T24" s="60">
        <v>-5404172</v>
      </c>
      <c r="U24" s="60">
        <v>-5760193</v>
      </c>
      <c r="V24" s="60">
        <v>-13994943</v>
      </c>
      <c r="W24" s="60">
        <v>-48425518</v>
      </c>
      <c r="X24" s="60">
        <v>-39531844</v>
      </c>
      <c r="Y24" s="60">
        <v>-8893674</v>
      </c>
      <c r="Z24" s="140">
        <v>22.5</v>
      </c>
      <c r="AA24" s="62">
        <v>-39531844</v>
      </c>
    </row>
    <row r="25" spans="1:27" ht="13.5">
      <c r="A25" s="250" t="s">
        <v>191</v>
      </c>
      <c r="B25" s="251"/>
      <c r="C25" s="168">
        <f aca="true" t="shared" si="1" ref="C25:Y25">SUM(C19:C24)</f>
        <v>-47608704</v>
      </c>
      <c r="D25" s="168">
        <f>SUM(D19:D24)</f>
        <v>0</v>
      </c>
      <c r="E25" s="72">
        <f t="shared" si="1"/>
        <v>-86075441</v>
      </c>
      <c r="F25" s="73">
        <f t="shared" si="1"/>
        <v>-37715847</v>
      </c>
      <c r="G25" s="73">
        <f t="shared" si="1"/>
        <v>-46693</v>
      </c>
      <c r="H25" s="73">
        <f t="shared" si="1"/>
        <v>-7123561</v>
      </c>
      <c r="I25" s="73">
        <f t="shared" si="1"/>
        <v>-420119</v>
      </c>
      <c r="J25" s="73">
        <f t="shared" si="1"/>
        <v>-7590373</v>
      </c>
      <c r="K25" s="73">
        <f t="shared" si="1"/>
        <v>-381253</v>
      </c>
      <c r="L25" s="73">
        <f t="shared" si="1"/>
        <v>-1549303</v>
      </c>
      <c r="M25" s="73">
        <f t="shared" si="1"/>
        <v>-4870500</v>
      </c>
      <c r="N25" s="73">
        <f t="shared" si="1"/>
        <v>-6801056</v>
      </c>
      <c r="O25" s="73">
        <f t="shared" si="1"/>
        <v>-10428403</v>
      </c>
      <c r="P25" s="73">
        <f t="shared" si="1"/>
        <v>-594827</v>
      </c>
      <c r="Q25" s="73">
        <f t="shared" si="1"/>
        <v>-8244893</v>
      </c>
      <c r="R25" s="73">
        <f t="shared" si="1"/>
        <v>-19268123</v>
      </c>
      <c r="S25" s="73">
        <f t="shared" si="1"/>
        <v>-2780227</v>
      </c>
      <c r="T25" s="73">
        <f t="shared" si="1"/>
        <v>-5345216</v>
      </c>
      <c r="U25" s="73">
        <f t="shared" si="1"/>
        <v>-5710136</v>
      </c>
      <c r="V25" s="73">
        <f t="shared" si="1"/>
        <v>-13835579</v>
      </c>
      <c r="W25" s="73">
        <f t="shared" si="1"/>
        <v>-47495131</v>
      </c>
      <c r="X25" s="73">
        <f t="shared" si="1"/>
        <v>-37715847</v>
      </c>
      <c r="Y25" s="73">
        <f t="shared" si="1"/>
        <v>-9779284</v>
      </c>
      <c r="Z25" s="170">
        <f>+IF(X25&lt;&gt;0,+(Y25/X25)*100,0)</f>
        <v>25.928846301662006</v>
      </c>
      <c r="AA25" s="74">
        <f>SUM(AA19:AA24)</f>
        <v>-37715847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25500000</v>
      </c>
      <c r="D30" s="155"/>
      <c r="E30" s="59">
        <v>8510000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148572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-2721738</v>
      </c>
      <c r="D33" s="155"/>
      <c r="E33" s="59">
        <v>-3027372</v>
      </c>
      <c r="F33" s="60">
        <v>-7890406</v>
      </c>
      <c r="G33" s="60">
        <v>-1742630</v>
      </c>
      <c r="H33" s="60"/>
      <c r="I33" s="60"/>
      <c r="J33" s="60">
        <v>-1742630</v>
      </c>
      <c r="K33" s="60"/>
      <c r="L33" s="60">
        <v>-127481</v>
      </c>
      <c r="M33" s="60">
        <v>-2615673</v>
      </c>
      <c r="N33" s="60">
        <v>-2743154</v>
      </c>
      <c r="O33" s="60"/>
      <c r="P33" s="60"/>
      <c r="Q33" s="60"/>
      <c r="R33" s="60"/>
      <c r="S33" s="60"/>
      <c r="T33" s="60"/>
      <c r="U33" s="60">
        <v>-2570518</v>
      </c>
      <c r="V33" s="60">
        <v>-2570518</v>
      </c>
      <c r="W33" s="60">
        <v>-7056302</v>
      </c>
      <c r="X33" s="60">
        <v>-7890406</v>
      </c>
      <c r="Y33" s="60">
        <v>834104</v>
      </c>
      <c r="Z33" s="140">
        <v>-10.57</v>
      </c>
      <c r="AA33" s="62">
        <v>-7890406</v>
      </c>
    </row>
    <row r="34" spans="1:27" ht="13.5">
      <c r="A34" s="250" t="s">
        <v>197</v>
      </c>
      <c r="B34" s="251"/>
      <c r="C34" s="168">
        <f aca="true" t="shared" si="2" ref="C34:Y34">SUM(C29:C33)</f>
        <v>22926834</v>
      </c>
      <c r="D34" s="168">
        <f>SUM(D29:D33)</f>
        <v>0</v>
      </c>
      <c r="E34" s="72">
        <f t="shared" si="2"/>
        <v>5482628</v>
      </c>
      <c r="F34" s="73">
        <f t="shared" si="2"/>
        <v>-7890406</v>
      </c>
      <c r="G34" s="73">
        <f t="shared" si="2"/>
        <v>-1742630</v>
      </c>
      <c r="H34" s="73">
        <f t="shared" si="2"/>
        <v>0</v>
      </c>
      <c r="I34" s="73">
        <f t="shared" si="2"/>
        <v>0</v>
      </c>
      <c r="J34" s="73">
        <f t="shared" si="2"/>
        <v>-1742630</v>
      </c>
      <c r="K34" s="73">
        <f t="shared" si="2"/>
        <v>0</v>
      </c>
      <c r="L34" s="73">
        <f t="shared" si="2"/>
        <v>-127481</v>
      </c>
      <c r="M34" s="73">
        <f t="shared" si="2"/>
        <v>-2615673</v>
      </c>
      <c r="N34" s="73">
        <f t="shared" si="2"/>
        <v>-2743154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-2570518</v>
      </c>
      <c r="V34" s="73">
        <f t="shared" si="2"/>
        <v>-2570518</v>
      </c>
      <c r="W34" s="73">
        <f t="shared" si="2"/>
        <v>-7056302</v>
      </c>
      <c r="X34" s="73">
        <f t="shared" si="2"/>
        <v>-7890406</v>
      </c>
      <c r="Y34" s="73">
        <f t="shared" si="2"/>
        <v>834104</v>
      </c>
      <c r="Z34" s="170">
        <f>+IF(X34&lt;&gt;0,+(Y34/X34)*100,0)</f>
        <v>-10.571116365875216</v>
      </c>
      <c r="AA34" s="74">
        <f>SUM(AA29:AA33)</f>
        <v>-7890406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2840421</v>
      </c>
      <c r="D36" s="153">
        <f>+D15+D25+D34</f>
        <v>0</v>
      </c>
      <c r="E36" s="99">
        <f t="shared" si="3"/>
        <v>-1073733</v>
      </c>
      <c r="F36" s="100">
        <f t="shared" si="3"/>
        <v>-19604358</v>
      </c>
      <c r="G36" s="100">
        <f t="shared" si="3"/>
        <v>9053383</v>
      </c>
      <c r="H36" s="100">
        <f t="shared" si="3"/>
        <v>-10725291</v>
      </c>
      <c r="I36" s="100">
        <f t="shared" si="3"/>
        <v>381288</v>
      </c>
      <c r="J36" s="100">
        <f t="shared" si="3"/>
        <v>-1290620</v>
      </c>
      <c r="K36" s="100">
        <f t="shared" si="3"/>
        <v>-7265184</v>
      </c>
      <c r="L36" s="100">
        <f t="shared" si="3"/>
        <v>10289001</v>
      </c>
      <c r="M36" s="100">
        <f t="shared" si="3"/>
        <v>-1676175</v>
      </c>
      <c r="N36" s="100">
        <f t="shared" si="3"/>
        <v>1347642</v>
      </c>
      <c r="O36" s="100">
        <f t="shared" si="3"/>
        <v>-11577454</v>
      </c>
      <c r="P36" s="100">
        <f t="shared" si="3"/>
        <v>522384</v>
      </c>
      <c r="Q36" s="100">
        <f t="shared" si="3"/>
        <v>19673381</v>
      </c>
      <c r="R36" s="100">
        <f t="shared" si="3"/>
        <v>8618311</v>
      </c>
      <c r="S36" s="100">
        <f t="shared" si="3"/>
        <v>-5160242</v>
      </c>
      <c r="T36" s="100">
        <f t="shared" si="3"/>
        <v>-490165</v>
      </c>
      <c r="U36" s="100">
        <f t="shared" si="3"/>
        <v>-5335053</v>
      </c>
      <c r="V36" s="100">
        <f t="shared" si="3"/>
        <v>-10985460</v>
      </c>
      <c r="W36" s="100">
        <f t="shared" si="3"/>
        <v>-2310127</v>
      </c>
      <c r="X36" s="100">
        <f t="shared" si="3"/>
        <v>-19604358</v>
      </c>
      <c r="Y36" s="100">
        <f t="shared" si="3"/>
        <v>17294231</v>
      </c>
      <c r="Z36" s="137">
        <f>+IF(X36&lt;&gt;0,+(Y36/X36)*100,0)</f>
        <v>-88.21625783409995</v>
      </c>
      <c r="AA36" s="102">
        <f>+AA15+AA25+AA34</f>
        <v>-19604358</v>
      </c>
    </row>
    <row r="37" spans="1:27" ht="13.5">
      <c r="A37" s="249" t="s">
        <v>199</v>
      </c>
      <c r="B37" s="182"/>
      <c r="C37" s="153">
        <v>1694149</v>
      </c>
      <c r="D37" s="153"/>
      <c r="E37" s="99">
        <v>13448066</v>
      </c>
      <c r="F37" s="100">
        <v>4534570</v>
      </c>
      <c r="G37" s="100">
        <v>3760831</v>
      </c>
      <c r="H37" s="100">
        <v>12814214</v>
      </c>
      <c r="I37" s="100">
        <v>2088923</v>
      </c>
      <c r="J37" s="100">
        <v>3760831</v>
      </c>
      <c r="K37" s="100">
        <v>2470211</v>
      </c>
      <c r="L37" s="100">
        <v>-4794973</v>
      </c>
      <c r="M37" s="100">
        <v>5494028</v>
      </c>
      <c r="N37" s="100">
        <v>2470211</v>
      </c>
      <c r="O37" s="100">
        <v>3817853</v>
      </c>
      <c r="P37" s="100">
        <v>-7759601</v>
      </c>
      <c r="Q37" s="100">
        <v>-7237217</v>
      </c>
      <c r="R37" s="100">
        <v>3817853</v>
      </c>
      <c r="S37" s="100">
        <v>12436164</v>
      </c>
      <c r="T37" s="100">
        <v>7275922</v>
      </c>
      <c r="U37" s="100">
        <v>6785757</v>
      </c>
      <c r="V37" s="100">
        <v>12436164</v>
      </c>
      <c r="W37" s="100">
        <v>3760831</v>
      </c>
      <c r="X37" s="100">
        <v>4534570</v>
      </c>
      <c r="Y37" s="100">
        <v>-773739</v>
      </c>
      <c r="Z37" s="137">
        <v>-17.06</v>
      </c>
      <c r="AA37" s="102">
        <v>4534570</v>
      </c>
    </row>
    <row r="38" spans="1:27" ht="13.5">
      <c r="A38" s="269" t="s">
        <v>200</v>
      </c>
      <c r="B38" s="256"/>
      <c r="C38" s="257">
        <v>4534570</v>
      </c>
      <c r="D38" s="257"/>
      <c r="E38" s="258">
        <v>12374333</v>
      </c>
      <c r="F38" s="259">
        <v>-15069788</v>
      </c>
      <c r="G38" s="259">
        <v>12814214</v>
      </c>
      <c r="H38" s="259">
        <v>2088923</v>
      </c>
      <c r="I38" s="259">
        <v>2470211</v>
      </c>
      <c r="J38" s="259">
        <v>2470211</v>
      </c>
      <c r="K38" s="259">
        <v>-4794973</v>
      </c>
      <c r="L38" s="259">
        <v>5494028</v>
      </c>
      <c r="M38" s="259">
        <v>3817853</v>
      </c>
      <c r="N38" s="259">
        <v>3817853</v>
      </c>
      <c r="O38" s="259">
        <v>-7759601</v>
      </c>
      <c r="P38" s="259">
        <v>-7237217</v>
      </c>
      <c r="Q38" s="259">
        <v>12436164</v>
      </c>
      <c r="R38" s="259">
        <v>-7759601</v>
      </c>
      <c r="S38" s="259">
        <v>7275922</v>
      </c>
      <c r="T38" s="259">
        <v>6785757</v>
      </c>
      <c r="U38" s="259">
        <v>1450704</v>
      </c>
      <c r="V38" s="259">
        <v>1450704</v>
      </c>
      <c r="W38" s="259">
        <v>1450704</v>
      </c>
      <c r="X38" s="259">
        <v>-15069788</v>
      </c>
      <c r="Y38" s="259">
        <v>16520492</v>
      </c>
      <c r="Z38" s="260">
        <v>-109.63</v>
      </c>
      <c r="AA38" s="261">
        <v>-15069788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48545044</v>
      </c>
      <c r="D5" s="200">
        <f t="shared" si="0"/>
        <v>0</v>
      </c>
      <c r="E5" s="106">
        <f t="shared" si="0"/>
        <v>52827981</v>
      </c>
      <c r="F5" s="106">
        <f t="shared" si="0"/>
        <v>39531844</v>
      </c>
      <c r="G5" s="106">
        <f t="shared" si="0"/>
        <v>58535</v>
      </c>
      <c r="H5" s="106">
        <f t="shared" si="0"/>
        <v>7140929</v>
      </c>
      <c r="I5" s="106">
        <f t="shared" si="0"/>
        <v>433278</v>
      </c>
      <c r="J5" s="106">
        <f t="shared" si="0"/>
        <v>7632742</v>
      </c>
      <c r="K5" s="106">
        <f t="shared" si="0"/>
        <v>408949</v>
      </c>
      <c r="L5" s="106">
        <f t="shared" si="0"/>
        <v>1559917</v>
      </c>
      <c r="M5" s="106">
        <f t="shared" si="0"/>
        <v>5386651</v>
      </c>
      <c r="N5" s="106">
        <f t="shared" si="0"/>
        <v>7355517</v>
      </c>
      <c r="O5" s="106">
        <f t="shared" si="0"/>
        <v>10435784</v>
      </c>
      <c r="P5" s="106">
        <f t="shared" si="0"/>
        <v>607986</v>
      </c>
      <c r="Q5" s="106">
        <f t="shared" si="0"/>
        <v>8398928</v>
      </c>
      <c r="R5" s="106">
        <f t="shared" si="0"/>
        <v>19442698</v>
      </c>
      <c r="S5" s="106">
        <f t="shared" si="0"/>
        <v>2830579</v>
      </c>
      <c r="T5" s="106">
        <f t="shared" si="0"/>
        <v>5404171</v>
      </c>
      <c r="U5" s="106">
        <f t="shared" si="0"/>
        <v>5760193</v>
      </c>
      <c r="V5" s="106">
        <f t="shared" si="0"/>
        <v>13994943</v>
      </c>
      <c r="W5" s="106">
        <f t="shared" si="0"/>
        <v>48425900</v>
      </c>
      <c r="X5" s="106">
        <f t="shared" si="0"/>
        <v>39531844</v>
      </c>
      <c r="Y5" s="106">
        <f t="shared" si="0"/>
        <v>8894056</v>
      </c>
      <c r="Z5" s="201">
        <f>+IF(X5&lt;&gt;0,+(Y5/X5)*100,0)</f>
        <v>22.498459722749082</v>
      </c>
      <c r="AA5" s="199">
        <f>SUM(AA11:AA18)</f>
        <v>39531844</v>
      </c>
    </row>
    <row r="6" spans="1:27" ht="13.5">
      <c r="A6" s="291" t="s">
        <v>204</v>
      </c>
      <c r="B6" s="142"/>
      <c r="C6" s="62">
        <v>3790715</v>
      </c>
      <c r="D6" s="156"/>
      <c r="E6" s="60"/>
      <c r="F6" s="60">
        <v>8677460</v>
      </c>
      <c r="G6" s="60"/>
      <c r="H6" s="60">
        <v>441316</v>
      </c>
      <c r="I6" s="60"/>
      <c r="J6" s="60">
        <v>441316</v>
      </c>
      <c r="K6" s="60"/>
      <c r="L6" s="60">
        <v>523431</v>
      </c>
      <c r="M6" s="60">
        <v>2154200</v>
      </c>
      <c r="N6" s="60">
        <v>2677631</v>
      </c>
      <c r="O6" s="60">
        <v>174489</v>
      </c>
      <c r="P6" s="60">
        <v>503252</v>
      </c>
      <c r="Q6" s="60">
        <v>449260</v>
      </c>
      <c r="R6" s="60">
        <v>1127001</v>
      </c>
      <c r="S6" s="60">
        <v>512475</v>
      </c>
      <c r="T6" s="60">
        <v>143673</v>
      </c>
      <c r="U6" s="60">
        <v>223361</v>
      </c>
      <c r="V6" s="60">
        <v>879509</v>
      </c>
      <c r="W6" s="60">
        <v>5125457</v>
      </c>
      <c r="X6" s="60">
        <v>8677460</v>
      </c>
      <c r="Y6" s="60">
        <v>-3552003</v>
      </c>
      <c r="Z6" s="140">
        <v>-40.93</v>
      </c>
      <c r="AA6" s="155">
        <v>8677460</v>
      </c>
    </row>
    <row r="7" spans="1:27" ht="13.5">
      <c r="A7" s="291" t="s">
        <v>205</v>
      </c>
      <c r="B7" s="142"/>
      <c r="C7" s="62">
        <v>2781860</v>
      </c>
      <c r="D7" s="156"/>
      <c r="E7" s="60">
        <v>300000</v>
      </c>
      <c r="F7" s="60"/>
      <c r="G7" s="60"/>
      <c r="H7" s="60"/>
      <c r="I7" s="60">
        <v>475295</v>
      </c>
      <c r="J7" s="60">
        <v>475295</v>
      </c>
      <c r="K7" s="60">
        <v>173069</v>
      </c>
      <c r="L7" s="60">
        <v>576000</v>
      </c>
      <c r="M7" s="60"/>
      <c r="N7" s="60">
        <v>749069</v>
      </c>
      <c r="O7" s="60">
        <v>32742</v>
      </c>
      <c r="P7" s="60"/>
      <c r="Q7" s="60"/>
      <c r="R7" s="60">
        <v>32742</v>
      </c>
      <c r="S7" s="60"/>
      <c r="T7" s="60"/>
      <c r="U7" s="60"/>
      <c r="V7" s="60"/>
      <c r="W7" s="60">
        <v>1257106</v>
      </c>
      <c r="X7" s="60"/>
      <c r="Y7" s="60">
        <v>1257106</v>
      </c>
      <c r="Z7" s="140"/>
      <c r="AA7" s="155"/>
    </row>
    <row r="8" spans="1:27" ht="13.5">
      <c r="A8" s="291" t="s">
        <v>206</v>
      </c>
      <c r="B8" s="142"/>
      <c r="C8" s="62">
        <v>342451</v>
      </c>
      <c r="D8" s="156"/>
      <c r="E8" s="60">
        <v>10580000</v>
      </c>
      <c r="F8" s="60"/>
      <c r="G8" s="60"/>
      <c r="H8" s="60">
        <v>63938</v>
      </c>
      <c r="I8" s="60">
        <v>11639</v>
      </c>
      <c r="J8" s="60">
        <v>75577</v>
      </c>
      <c r="K8" s="60"/>
      <c r="L8" s="60">
        <v>25100</v>
      </c>
      <c r="M8" s="60"/>
      <c r="N8" s="60">
        <v>25100</v>
      </c>
      <c r="O8" s="60">
        <v>38450</v>
      </c>
      <c r="P8" s="60">
        <v>-126300</v>
      </c>
      <c r="Q8" s="60"/>
      <c r="R8" s="60">
        <v>-87850</v>
      </c>
      <c r="S8" s="60"/>
      <c r="T8" s="60"/>
      <c r="U8" s="60"/>
      <c r="V8" s="60"/>
      <c r="W8" s="60">
        <v>12827</v>
      </c>
      <c r="X8" s="60"/>
      <c r="Y8" s="60">
        <v>12827</v>
      </c>
      <c r="Z8" s="140"/>
      <c r="AA8" s="155"/>
    </row>
    <row r="9" spans="1:27" ht="13.5">
      <c r="A9" s="291" t="s">
        <v>207</v>
      </c>
      <c r="B9" s="142"/>
      <c r="C9" s="62">
        <v>32993042</v>
      </c>
      <c r="D9" s="156"/>
      <c r="E9" s="60">
        <v>24121981</v>
      </c>
      <c r="F9" s="60">
        <v>26164540</v>
      </c>
      <c r="G9" s="60"/>
      <c r="H9" s="60">
        <v>5867617</v>
      </c>
      <c r="I9" s="60">
        <v>215546</v>
      </c>
      <c r="J9" s="60">
        <v>6083163</v>
      </c>
      <c r="K9" s="60">
        <v>35110</v>
      </c>
      <c r="L9" s="60">
        <v>272422</v>
      </c>
      <c r="M9" s="60">
        <v>2994138</v>
      </c>
      <c r="N9" s="60">
        <v>3301670</v>
      </c>
      <c r="O9" s="60">
        <v>10111418</v>
      </c>
      <c r="P9" s="60">
        <v>231034</v>
      </c>
      <c r="Q9" s="60">
        <v>7926310</v>
      </c>
      <c r="R9" s="60">
        <v>18268762</v>
      </c>
      <c r="S9" s="60">
        <v>2315211</v>
      </c>
      <c r="T9" s="60">
        <v>5253693</v>
      </c>
      <c r="U9" s="60">
        <v>5004134</v>
      </c>
      <c r="V9" s="60">
        <v>12573038</v>
      </c>
      <c r="W9" s="60">
        <v>40226633</v>
      </c>
      <c r="X9" s="60">
        <v>26164540</v>
      </c>
      <c r="Y9" s="60">
        <v>14062093</v>
      </c>
      <c r="Z9" s="140">
        <v>53.74</v>
      </c>
      <c r="AA9" s="155">
        <v>26164540</v>
      </c>
    </row>
    <row r="10" spans="1:27" ht="13.5">
      <c r="A10" s="291" t="s">
        <v>208</v>
      </c>
      <c r="B10" s="142"/>
      <c r="C10" s="62">
        <v>2443916</v>
      </c>
      <c r="D10" s="156"/>
      <c r="E10" s="60">
        <v>4539000</v>
      </c>
      <c r="F10" s="60">
        <v>2139000</v>
      </c>
      <c r="G10" s="60">
        <v>49440</v>
      </c>
      <c r="H10" s="60">
        <v>691042</v>
      </c>
      <c r="I10" s="60">
        <v>-307658</v>
      </c>
      <c r="J10" s="60">
        <v>432824</v>
      </c>
      <c r="K10" s="60">
        <v>196027</v>
      </c>
      <c r="L10" s="60"/>
      <c r="M10" s="60">
        <v>213353</v>
      </c>
      <c r="N10" s="60">
        <v>409380</v>
      </c>
      <c r="O10" s="60">
        <v>69503</v>
      </c>
      <c r="P10" s="60"/>
      <c r="Q10" s="60">
        <v>2655</v>
      </c>
      <c r="R10" s="60">
        <v>72158</v>
      </c>
      <c r="S10" s="60"/>
      <c r="T10" s="60"/>
      <c r="U10" s="60">
        <v>354991</v>
      </c>
      <c r="V10" s="60">
        <v>354991</v>
      </c>
      <c r="W10" s="60">
        <v>1269353</v>
      </c>
      <c r="X10" s="60">
        <v>2139000</v>
      </c>
      <c r="Y10" s="60">
        <v>-869647</v>
      </c>
      <c r="Z10" s="140">
        <v>-40.66</v>
      </c>
      <c r="AA10" s="155">
        <v>2139000</v>
      </c>
    </row>
    <row r="11" spans="1:27" ht="13.5">
      <c r="A11" s="292" t="s">
        <v>209</v>
      </c>
      <c r="B11" s="142"/>
      <c r="C11" s="293">
        <f aca="true" t="shared" si="1" ref="C11:Y11">SUM(C6:C10)</f>
        <v>42351984</v>
      </c>
      <c r="D11" s="294">
        <f t="shared" si="1"/>
        <v>0</v>
      </c>
      <c r="E11" s="295">
        <f t="shared" si="1"/>
        <v>39540981</v>
      </c>
      <c r="F11" s="295">
        <f t="shared" si="1"/>
        <v>36981000</v>
      </c>
      <c r="G11" s="295">
        <f t="shared" si="1"/>
        <v>49440</v>
      </c>
      <c r="H11" s="295">
        <f t="shared" si="1"/>
        <v>7063913</v>
      </c>
      <c r="I11" s="295">
        <f t="shared" si="1"/>
        <v>394822</v>
      </c>
      <c r="J11" s="295">
        <f t="shared" si="1"/>
        <v>7508175</v>
      </c>
      <c r="K11" s="295">
        <f t="shared" si="1"/>
        <v>404206</v>
      </c>
      <c r="L11" s="295">
        <f t="shared" si="1"/>
        <v>1396953</v>
      </c>
      <c r="M11" s="295">
        <f t="shared" si="1"/>
        <v>5361691</v>
      </c>
      <c r="N11" s="295">
        <f t="shared" si="1"/>
        <v>7162850</v>
      </c>
      <c r="O11" s="295">
        <f t="shared" si="1"/>
        <v>10426602</v>
      </c>
      <c r="P11" s="295">
        <f t="shared" si="1"/>
        <v>607986</v>
      </c>
      <c r="Q11" s="295">
        <f t="shared" si="1"/>
        <v>8378225</v>
      </c>
      <c r="R11" s="295">
        <f t="shared" si="1"/>
        <v>19412813</v>
      </c>
      <c r="S11" s="295">
        <f t="shared" si="1"/>
        <v>2827686</v>
      </c>
      <c r="T11" s="295">
        <f t="shared" si="1"/>
        <v>5397366</v>
      </c>
      <c r="U11" s="295">
        <f t="shared" si="1"/>
        <v>5582486</v>
      </c>
      <c r="V11" s="295">
        <f t="shared" si="1"/>
        <v>13807538</v>
      </c>
      <c r="W11" s="295">
        <f t="shared" si="1"/>
        <v>47891376</v>
      </c>
      <c r="X11" s="295">
        <f t="shared" si="1"/>
        <v>36981000</v>
      </c>
      <c r="Y11" s="295">
        <f t="shared" si="1"/>
        <v>10910376</v>
      </c>
      <c r="Z11" s="296">
        <f>+IF(X11&lt;&gt;0,+(Y11/X11)*100,0)</f>
        <v>29.502652713555612</v>
      </c>
      <c r="AA11" s="297">
        <f>SUM(AA6:AA10)</f>
        <v>36981000</v>
      </c>
    </row>
    <row r="12" spans="1:27" ht="13.5">
      <c r="A12" s="298" t="s">
        <v>210</v>
      </c>
      <c r="B12" s="136"/>
      <c r="C12" s="62">
        <v>737944</v>
      </c>
      <c r="D12" s="156"/>
      <c r="E12" s="60">
        <v>7950000</v>
      </c>
      <c r="F12" s="60">
        <v>1867844</v>
      </c>
      <c r="G12" s="60"/>
      <c r="H12" s="60"/>
      <c r="I12" s="60">
        <v>1350</v>
      </c>
      <c r="J12" s="60">
        <v>1350</v>
      </c>
      <c r="K12" s="60">
        <v>798</v>
      </c>
      <c r="L12" s="60">
        <v>7126</v>
      </c>
      <c r="M12" s="60"/>
      <c r="N12" s="60">
        <v>7924</v>
      </c>
      <c r="O12" s="60"/>
      <c r="P12" s="60"/>
      <c r="Q12" s="60"/>
      <c r="R12" s="60"/>
      <c r="S12" s="60"/>
      <c r="T12" s="60"/>
      <c r="U12" s="60">
        <v>191590</v>
      </c>
      <c r="V12" s="60">
        <v>191590</v>
      </c>
      <c r="W12" s="60">
        <v>200864</v>
      </c>
      <c r="X12" s="60">
        <v>1867844</v>
      </c>
      <c r="Y12" s="60">
        <v>-1666980</v>
      </c>
      <c r="Z12" s="140">
        <v>-89.25</v>
      </c>
      <c r="AA12" s="155">
        <v>1867844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5455116</v>
      </c>
      <c r="D15" s="156"/>
      <c r="E15" s="60">
        <v>5337000</v>
      </c>
      <c r="F15" s="60">
        <v>683000</v>
      </c>
      <c r="G15" s="60">
        <v>9095</v>
      </c>
      <c r="H15" s="60">
        <v>77016</v>
      </c>
      <c r="I15" s="60">
        <v>37106</v>
      </c>
      <c r="J15" s="60">
        <v>123217</v>
      </c>
      <c r="K15" s="60">
        <v>3945</v>
      </c>
      <c r="L15" s="60">
        <v>155838</v>
      </c>
      <c r="M15" s="60">
        <v>24960</v>
      </c>
      <c r="N15" s="60">
        <v>184743</v>
      </c>
      <c r="O15" s="60">
        <v>9182</v>
      </c>
      <c r="P15" s="60"/>
      <c r="Q15" s="60">
        <v>20703</v>
      </c>
      <c r="R15" s="60">
        <v>29885</v>
      </c>
      <c r="S15" s="60">
        <v>2893</v>
      </c>
      <c r="T15" s="60">
        <v>6805</v>
      </c>
      <c r="U15" s="60">
        <v>-13883</v>
      </c>
      <c r="V15" s="60">
        <v>-4185</v>
      </c>
      <c r="W15" s="60">
        <v>333660</v>
      </c>
      <c r="X15" s="60">
        <v>683000</v>
      </c>
      <c r="Y15" s="60">
        <v>-349340</v>
      </c>
      <c r="Z15" s="140">
        <v>-51.15</v>
      </c>
      <c r="AA15" s="155">
        <v>683000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34347460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20677460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6500000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7000000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34177460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170000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3790715</v>
      </c>
      <c r="D36" s="156">
        <f t="shared" si="4"/>
        <v>0</v>
      </c>
      <c r="E36" s="60">
        <f t="shared" si="4"/>
        <v>20677460</v>
      </c>
      <c r="F36" s="60">
        <f t="shared" si="4"/>
        <v>8677460</v>
      </c>
      <c r="G36" s="60">
        <f t="shared" si="4"/>
        <v>0</v>
      </c>
      <c r="H36" s="60">
        <f t="shared" si="4"/>
        <v>441316</v>
      </c>
      <c r="I36" s="60">
        <f t="shared" si="4"/>
        <v>0</v>
      </c>
      <c r="J36" s="60">
        <f t="shared" si="4"/>
        <v>441316</v>
      </c>
      <c r="K36" s="60">
        <f t="shared" si="4"/>
        <v>0</v>
      </c>
      <c r="L36" s="60">
        <f t="shared" si="4"/>
        <v>523431</v>
      </c>
      <c r="M36" s="60">
        <f t="shared" si="4"/>
        <v>2154200</v>
      </c>
      <c r="N36" s="60">
        <f t="shared" si="4"/>
        <v>2677631</v>
      </c>
      <c r="O36" s="60">
        <f t="shared" si="4"/>
        <v>174489</v>
      </c>
      <c r="P36" s="60">
        <f t="shared" si="4"/>
        <v>503252</v>
      </c>
      <c r="Q36" s="60">
        <f t="shared" si="4"/>
        <v>449260</v>
      </c>
      <c r="R36" s="60">
        <f t="shared" si="4"/>
        <v>1127001</v>
      </c>
      <c r="S36" s="60">
        <f t="shared" si="4"/>
        <v>512475</v>
      </c>
      <c r="T36" s="60">
        <f t="shared" si="4"/>
        <v>143673</v>
      </c>
      <c r="U36" s="60">
        <f t="shared" si="4"/>
        <v>223361</v>
      </c>
      <c r="V36" s="60">
        <f t="shared" si="4"/>
        <v>879509</v>
      </c>
      <c r="W36" s="60">
        <f t="shared" si="4"/>
        <v>5125457</v>
      </c>
      <c r="X36" s="60">
        <f t="shared" si="4"/>
        <v>8677460</v>
      </c>
      <c r="Y36" s="60">
        <f t="shared" si="4"/>
        <v>-3552003</v>
      </c>
      <c r="Z36" s="140">
        <f aca="true" t="shared" si="5" ref="Z36:Z49">+IF(X36&lt;&gt;0,+(Y36/X36)*100,0)</f>
        <v>-40.93367183484568</v>
      </c>
      <c r="AA36" s="155">
        <f>AA6+AA21</f>
        <v>8677460</v>
      </c>
    </row>
    <row r="37" spans="1:27" ht="13.5">
      <c r="A37" s="291" t="s">
        <v>205</v>
      </c>
      <c r="B37" s="142"/>
      <c r="C37" s="62">
        <f t="shared" si="4"/>
        <v>2781860</v>
      </c>
      <c r="D37" s="156">
        <f t="shared" si="4"/>
        <v>0</v>
      </c>
      <c r="E37" s="60">
        <f t="shared" si="4"/>
        <v>300000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475295</v>
      </c>
      <c r="J37" s="60">
        <f t="shared" si="4"/>
        <v>475295</v>
      </c>
      <c r="K37" s="60">
        <f t="shared" si="4"/>
        <v>173069</v>
      </c>
      <c r="L37" s="60">
        <f t="shared" si="4"/>
        <v>576000</v>
      </c>
      <c r="M37" s="60">
        <f t="shared" si="4"/>
        <v>0</v>
      </c>
      <c r="N37" s="60">
        <f t="shared" si="4"/>
        <v>749069</v>
      </c>
      <c r="O37" s="60">
        <f t="shared" si="4"/>
        <v>32742</v>
      </c>
      <c r="P37" s="60">
        <f t="shared" si="4"/>
        <v>0</v>
      </c>
      <c r="Q37" s="60">
        <f t="shared" si="4"/>
        <v>0</v>
      </c>
      <c r="R37" s="60">
        <f t="shared" si="4"/>
        <v>32742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1257106</v>
      </c>
      <c r="X37" s="60">
        <f t="shared" si="4"/>
        <v>0</v>
      </c>
      <c r="Y37" s="60">
        <f t="shared" si="4"/>
        <v>1257106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342451</v>
      </c>
      <c r="D38" s="156">
        <f t="shared" si="4"/>
        <v>0</v>
      </c>
      <c r="E38" s="60">
        <f t="shared" si="4"/>
        <v>17080000</v>
      </c>
      <c r="F38" s="60">
        <f t="shared" si="4"/>
        <v>0</v>
      </c>
      <c r="G38" s="60">
        <f t="shared" si="4"/>
        <v>0</v>
      </c>
      <c r="H38" s="60">
        <f t="shared" si="4"/>
        <v>63938</v>
      </c>
      <c r="I38" s="60">
        <f t="shared" si="4"/>
        <v>11639</v>
      </c>
      <c r="J38" s="60">
        <f t="shared" si="4"/>
        <v>75577</v>
      </c>
      <c r="K38" s="60">
        <f t="shared" si="4"/>
        <v>0</v>
      </c>
      <c r="L38" s="60">
        <f t="shared" si="4"/>
        <v>25100</v>
      </c>
      <c r="M38" s="60">
        <f t="shared" si="4"/>
        <v>0</v>
      </c>
      <c r="N38" s="60">
        <f t="shared" si="4"/>
        <v>25100</v>
      </c>
      <c r="O38" s="60">
        <f t="shared" si="4"/>
        <v>38450</v>
      </c>
      <c r="P38" s="60">
        <f t="shared" si="4"/>
        <v>-126300</v>
      </c>
      <c r="Q38" s="60">
        <f t="shared" si="4"/>
        <v>0</v>
      </c>
      <c r="R38" s="60">
        <f t="shared" si="4"/>
        <v>-87850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12827</v>
      </c>
      <c r="X38" s="60">
        <f t="shared" si="4"/>
        <v>0</v>
      </c>
      <c r="Y38" s="60">
        <f t="shared" si="4"/>
        <v>12827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32993042</v>
      </c>
      <c r="D39" s="156">
        <f t="shared" si="4"/>
        <v>0</v>
      </c>
      <c r="E39" s="60">
        <f t="shared" si="4"/>
        <v>31121981</v>
      </c>
      <c r="F39" s="60">
        <f t="shared" si="4"/>
        <v>26164540</v>
      </c>
      <c r="G39" s="60">
        <f t="shared" si="4"/>
        <v>0</v>
      </c>
      <c r="H39" s="60">
        <f t="shared" si="4"/>
        <v>5867617</v>
      </c>
      <c r="I39" s="60">
        <f t="shared" si="4"/>
        <v>215546</v>
      </c>
      <c r="J39" s="60">
        <f t="shared" si="4"/>
        <v>6083163</v>
      </c>
      <c r="K39" s="60">
        <f t="shared" si="4"/>
        <v>35110</v>
      </c>
      <c r="L39" s="60">
        <f t="shared" si="4"/>
        <v>272422</v>
      </c>
      <c r="M39" s="60">
        <f t="shared" si="4"/>
        <v>2994138</v>
      </c>
      <c r="N39" s="60">
        <f t="shared" si="4"/>
        <v>3301670</v>
      </c>
      <c r="O39" s="60">
        <f t="shared" si="4"/>
        <v>10111418</v>
      </c>
      <c r="P39" s="60">
        <f t="shared" si="4"/>
        <v>231034</v>
      </c>
      <c r="Q39" s="60">
        <f t="shared" si="4"/>
        <v>7926310</v>
      </c>
      <c r="R39" s="60">
        <f t="shared" si="4"/>
        <v>18268762</v>
      </c>
      <c r="S39" s="60">
        <f t="shared" si="4"/>
        <v>2315211</v>
      </c>
      <c r="T39" s="60">
        <f t="shared" si="4"/>
        <v>5253693</v>
      </c>
      <c r="U39" s="60">
        <f t="shared" si="4"/>
        <v>5004134</v>
      </c>
      <c r="V39" s="60">
        <f t="shared" si="4"/>
        <v>12573038</v>
      </c>
      <c r="W39" s="60">
        <f t="shared" si="4"/>
        <v>40226633</v>
      </c>
      <c r="X39" s="60">
        <f t="shared" si="4"/>
        <v>26164540</v>
      </c>
      <c r="Y39" s="60">
        <f t="shared" si="4"/>
        <v>14062093</v>
      </c>
      <c r="Z39" s="140">
        <f t="shared" si="5"/>
        <v>53.74485085539437</v>
      </c>
      <c r="AA39" s="155">
        <f>AA9+AA24</f>
        <v>26164540</v>
      </c>
    </row>
    <row r="40" spans="1:27" ht="13.5">
      <c r="A40" s="291" t="s">
        <v>208</v>
      </c>
      <c r="B40" s="142"/>
      <c r="C40" s="62">
        <f t="shared" si="4"/>
        <v>2443916</v>
      </c>
      <c r="D40" s="156">
        <f t="shared" si="4"/>
        <v>0</v>
      </c>
      <c r="E40" s="60">
        <f t="shared" si="4"/>
        <v>4539000</v>
      </c>
      <c r="F40" s="60">
        <f t="shared" si="4"/>
        <v>2139000</v>
      </c>
      <c r="G40" s="60">
        <f t="shared" si="4"/>
        <v>49440</v>
      </c>
      <c r="H40" s="60">
        <f t="shared" si="4"/>
        <v>691042</v>
      </c>
      <c r="I40" s="60">
        <f t="shared" si="4"/>
        <v>-307658</v>
      </c>
      <c r="J40" s="60">
        <f t="shared" si="4"/>
        <v>432824</v>
      </c>
      <c r="K40" s="60">
        <f t="shared" si="4"/>
        <v>196027</v>
      </c>
      <c r="L40" s="60">
        <f t="shared" si="4"/>
        <v>0</v>
      </c>
      <c r="M40" s="60">
        <f t="shared" si="4"/>
        <v>213353</v>
      </c>
      <c r="N40" s="60">
        <f t="shared" si="4"/>
        <v>409380</v>
      </c>
      <c r="O40" s="60">
        <f t="shared" si="4"/>
        <v>69503</v>
      </c>
      <c r="P40" s="60">
        <f t="shared" si="4"/>
        <v>0</v>
      </c>
      <c r="Q40" s="60">
        <f t="shared" si="4"/>
        <v>2655</v>
      </c>
      <c r="R40" s="60">
        <f t="shared" si="4"/>
        <v>72158</v>
      </c>
      <c r="S40" s="60">
        <f t="shared" si="4"/>
        <v>0</v>
      </c>
      <c r="T40" s="60">
        <f t="shared" si="4"/>
        <v>0</v>
      </c>
      <c r="U40" s="60">
        <f t="shared" si="4"/>
        <v>354991</v>
      </c>
      <c r="V40" s="60">
        <f t="shared" si="4"/>
        <v>354991</v>
      </c>
      <c r="W40" s="60">
        <f t="shared" si="4"/>
        <v>1269353</v>
      </c>
      <c r="X40" s="60">
        <f t="shared" si="4"/>
        <v>2139000</v>
      </c>
      <c r="Y40" s="60">
        <f t="shared" si="4"/>
        <v>-869647</v>
      </c>
      <c r="Z40" s="140">
        <f t="shared" si="5"/>
        <v>-40.65670874240299</v>
      </c>
      <c r="AA40" s="155">
        <f>AA10+AA25</f>
        <v>2139000</v>
      </c>
    </row>
    <row r="41" spans="1:27" ht="13.5">
      <c r="A41" s="292" t="s">
        <v>209</v>
      </c>
      <c r="B41" s="142"/>
      <c r="C41" s="293">
        <f aca="true" t="shared" si="6" ref="C41:Y41">SUM(C36:C40)</f>
        <v>42351984</v>
      </c>
      <c r="D41" s="294">
        <f t="shared" si="6"/>
        <v>0</v>
      </c>
      <c r="E41" s="295">
        <f t="shared" si="6"/>
        <v>73718441</v>
      </c>
      <c r="F41" s="295">
        <f t="shared" si="6"/>
        <v>36981000</v>
      </c>
      <c r="G41" s="295">
        <f t="shared" si="6"/>
        <v>49440</v>
      </c>
      <c r="H41" s="295">
        <f t="shared" si="6"/>
        <v>7063913</v>
      </c>
      <c r="I41" s="295">
        <f t="shared" si="6"/>
        <v>394822</v>
      </c>
      <c r="J41" s="295">
        <f t="shared" si="6"/>
        <v>7508175</v>
      </c>
      <c r="K41" s="295">
        <f t="shared" si="6"/>
        <v>404206</v>
      </c>
      <c r="L41" s="295">
        <f t="shared" si="6"/>
        <v>1396953</v>
      </c>
      <c r="M41" s="295">
        <f t="shared" si="6"/>
        <v>5361691</v>
      </c>
      <c r="N41" s="295">
        <f t="shared" si="6"/>
        <v>7162850</v>
      </c>
      <c r="O41" s="295">
        <f t="shared" si="6"/>
        <v>10426602</v>
      </c>
      <c r="P41" s="295">
        <f t="shared" si="6"/>
        <v>607986</v>
      </c>
      <c r="Q41" s="295">
        <f t="shared" si="6"/>
        <v>8378225</v>
      </c>
      <c r="R41" s="295">
        <f t="shared" si="6"/>
        <v>19412813</v>
      </c>
      <c r="S41" s="295">
        <f t="shared" si="6"/>
        <v>2827686</v>
      </c>
      <c r="T41" s="295">
        <f t="shared" si="6"/>
        <v>5397366</v>
      </c>
      <c r="U41" s="295">
        <f t="shared" si="6"/>
        <v>5582486</v>
      </c>
      <c r="V41" s="295">
        <f t="shared" si="6"/>
        <v>13807538</v>
      </c>
      <c r="W41" s="295">
        <f t="shared" si="6"/>
        <v>47891376</v>
      </c>
      <c r="X41" s="295">
        <f t="shared" si="6"/>
        <v>36981000</v>
      </c>
      <c r="Y41" s="295">
        <f t="shared" si="6"/>
        <v>10910376</v>
      </c>
      <c r="Z41" s="296">
        <f t="shared" si="5"/>
        <v>29.502652713555612</v>
      </c>
      <c r="AA41" s="297">
        <f>SUM(AA36:AA40)</f>
        <v>36981000</v>
      </c>
    </row>
    <row r="42" spans="1:27" ht="13.5">
      <c r="A42" s="298" t="s">
        <v>210</v>
      </c>
      <c r="B42" s="136"/>
      <c r="C42" s="95">
        <f aca="true" t="shared" si="7" ref="C42:Y48">C12+C27</f>
        <v>737944</v>
      </c>
      <c r="D42" s="129">
        <f t="shared" si="7"/>
        <v>0</v>
      </c>
      <c r="E42" s="54">
        <f t="shared" si="7"/>
        <v>7950000</v>
      </c>
      <c r="F42" s="54">
        <f t="shared" si="7"/>
        <v>1867844</v>
      </c>
      <c r="G42" s="54">
        <f t="shared" si="7"/>
        <v>0</v>
      </c>
      <c r="H42" s="54">
        <f t="shared" si="7"/>
        <v>0</v>
      </c>
      <c r="I42" s="54">
        <f t="shared" si="7"/>
        <v>1350</v>
      </c>
      <c r="J42" s="54">
        <f t="shared" si="7"/>
        <v>1350</v>
      </c>
      <c r="K42" s="54">
        <f t="shared" si="7"/>
        <v>798</v>
      </c>
      <c r="L42" s="54">
        <f t="shared" si="7"/>
        <v>7126</v>
      </c>
      <c r="M42" s="54">
        <f t="shared" si="7"/>
        <v>0</v>
      </c>
      <c r="N42" s="54">
        <f t="shared" si="7"/>
        <v>7924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191590</v>
      </c>
      <c r="V42" s="54">
        <f t="shared" si="7"/>
        <v>191590</v>
      </c>
      <c r="W42" s="54">
        <f t="shared" si="7"/>
        <v>200864</v>
      </c>
      <c r="X42" s="54">
        <f t="shared" si="7"/>
        <v>1867844</v>
      </c>
      <c r="Y42" s="54">
        <f t="shared" si="7"/>
        <v>-1666980</v>
      </c>
      <c r="Z42" s="184">
        <f t="shared" si="5"/>
        <v>-89.24621113968833</v>
      </c>
      <c r="AA42" s="130">
        <f aca="true" t="shared" si="8" ref="AA42:AA48">AA12+AA27</f>
        <v>1867844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5455116</v>
      </c>
      <c r="D45" s="129">
        <f t="shared" si="7"/>
        <v>0</v>
      </c>
      <c r="E45" s="54">
        <f t="shared" si="7"/>
        <v>5507000</v>
      </c>
      <c r="F45" s="54">
        <f t="shared" si="7"/>
        <v>683000</v>
      </c>
      <c r="G45" s="54">
        <f t="shared" si="7"/>
        <v>9095</v>
      </c>
      <c r="H45" s="54">
        <f t="shared" si="7"/>
        <v>77016</v>
      </c>
      <c r="I45" s="54">
        <f t="shared" si="7"/>
        <v>37106</v>
      </c>
      <c r="J45" s="54">
        <f t="shared" si="7"/>
        <v>123217</v>
      </c>
      <c r="K45" s="54">
        <f t="shared" si="7"/>
        <v>3945</v>
      </c>
      <c r="L45" s="54">
        <f t="shared" si="7"/>
        <v>155838</v>
      </c>
      <c r="M45" s="54">
        <f t="shared" si="7"/>
        <v>24960</v>
      </c>
      <c r="N45" s="54">
        <f t="shared" si="7"/>
        <v>184743</v>
      </c>
      <c r="O45" s="54">
        <f t="shared" si="7"/>
        <v>9182</v>
      </c>
      <c r="P45" s="54">
        <f t="shared" si="7"/>
        <v>0</v>
      </c>
      <c r="Q45" s="54">
        <f t="shared" si="7"/>
        <v>20703</v>
      </c>
      <c r="R45" s="54">
        <f t="shared" si="7"/>
        <v>29885</v>
      </c>
      <c r="S45" s="54">
        <f t="shared" si="7"/>
        <v>2893</v>
      </c>
      <c r="T45" s="54">
        <f t="shared" si="7"/>
        <v>6805</v>
      </c>
      <c r="U45" s="54">
        <f t="shared" si="7"/>
        <v>-13883</v>
      </c>
      <c r="V45" s="54">
        <f t="shared" si="7"/>
        <v>-4185</v>
      </c>
      <c r="W45" s="54">
        <f t="shared" si="7"/>
        <v>333660</v>
      </c>
      <c r="X45" s="54">
        <f t="shared" si="7"/>
        <v>683000</v>
      </c>
      <c r="Y45" s="54">
        <f t="shared" si="7"/>
        <v>-349340</v>
      </c>
      <c r="Z45" s="184">
        <f t="shared" si="5"/>
        <v>-51.14787701317716</v>
      </c>
      <c r="AA45" s="130">
        <f t="shared" si="8"/>
        <v>683000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48545044</v>
      </c>
      <c r="D49" s="218">
        <f t="shared" si="9"/>
        <v>0</v>
      </c>
      <c r="E49" s="220">
        <f t="shared" si="9"/>
        <v>87175441</v>
      </c>
      <c r="F49" s="220">
        <f t="shared" si="9"/>
        <v>39531844</v>
      </c>
      <c r="G49" s="220">
        <f t="shared" si="9"/>
        <v>58535</v>
      </c>
      <c r="H49" s="220">
        <f t="shared" si="9"/>
        <v>7140929</v>
      </c>
      <c r="I49" s="220">
        <f t="shared" si="9"/>
        <v>433278</v>
      </c>
      <c r="J49" s="220">
        <f t="shared" si="9"/>
        <v>7632742</v>
      </c>
      <c r="K49" s="220">
        <f t="shared" si="9"/>
        <v>408949</v>
      </c>
      <c r="L49" s="220">
        <f t="shared" si="9"/>
        <v>1559917</v>
      </c>
      <c r="M49" s="220">
        <f t="shared" si="9"/>
        <v>5386651</v>
      </c>
      <c r="N49" s="220">
        <f t="shared" si="9"/>
        <v>7355517</v>
      </c>
      <c r="O49" s="220">
        <f t="shared" si="9"/>
        <v>10435784</v>
      </c>
      <c r="P49" s="220">
        <f t="shared" si="9"/>
        <v>607986</v>
      </c>
      <c r="Q49" s="220">
        <f t="shared" si="9"/>
        <v>8398928</v>
      </c>
      <c r="R49" s="220">
        <f t="shared" si="9"/>
        <v>19442698</v>
      </c>
      <c r="S49" s="220">
        <f t="shared" si="9"/>
        <v>2830579</v>
      </c>
      <c r="T49" s="220">
        <f t="shared" si="9"/>
        <v>5404171</v>
      </c>
      <c r="U49" s="220">
        <f t="shared" si="9"/>
        <v>5760193</v>
      </c>
      <c r="V49" s="220">
        <f t="shared" si="9"/>
        <v>13994943</v>
      </c>
      <c r="W49" s="220">
        <f t="shared" si="9"/>
        <v>48425900</v>
      </c>
      <c r="X49" s="220">
        <f t="shared" si="9"/>
        <v>39531844</v>
      </c>
      <c r="Y49" s="220">
        <f t="shared" si="9"/>
        <v>8894056</v>
      </c>
      <c r="Z49" s="221">
        <f t="shared" si="5"/>
        <v>22.498459722749082</v>
      </c>
      <c r="AA49" s="222">
        <f>SUM(AA41:AA48)</f>
        <v>39531844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9850000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1030000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2210000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2300000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950000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195000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6685000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2700000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465000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435512</v>
      </c>
      <c r="H68" s="60">
        <v>1440957</v>
      </c>
      <c r="I68" s="60">
        <v>1300742</v>
      </c>
      <c r="J68" s="60">
        <v>3177211</v>
      </c>
      <c r="K68" s="60">
        <v>1100801</v>
      </c>
      <c r="L68" s="60">
        <v>917776</v>
      </c>
      <c r="M68" s="60">
        <v>1219029</v>
      </c>
      <c r="N68" s="60">
        <v>3237606</v>
      </c>
      <c r="O68" s="60">
        <v>1014922</v>
      </c>
      <c r="P68" s="60">
        <v>908618</v>
      </c>
      <c r="Q68" s="60">
        <v>991865</v>
      </c>
      <c r="R68" s="60">
        <v>2915405</v>
      </c>
      <c r="S68" s="60">
        <v>1102060</v>
      </c>
      <c r="T68" s="60">
        <v>1196779</v>
      </c>
      <c r="U68" s="60">
        <v>1390482</v>
      </c>
      <c r="V68" s="60">
        <v>3689321</v>
      </c>
      <c r="W68" s="60">
        <v>13019543</v>
      </c>
      <c r="X68" s="60"/>
      <c r="Y68" s="60">
        <v>13019543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435512</v>
      </c>
      <c r="H69" s="220">
        <f t="shared" si="12"/>
        <v>1440957</v>
      </c>
      <c r="I69" s="220">
        <f t="shared" si="12"/>
        <v>1300742</v>
      </c>
      <c r="J69" s="220">
        <f t="shared" si="12"/>
        <v>3177211</v>
      </c>
      <c r="K69" s="220">
        <f t="shared" si="12"/>
        <v>1100801</v>
      </c>
      <c r="L69" s="220">
        <f t="shared" si="12"/>
        <v>917776</v>
      </c>
      <c r="M69" s="220">
        <f t="shared" si="12"/>
        <v>1219029</v>
      </c>
      <c r="N69" s="220">
        <f t="shared" si="12"/>
        <v>3237606</v>
      </c>
      <c r="O69" s="220">
        <f t="shared" si="12"/>
        <v>1014922</v>
      </c>
      <c r="P69" s="220">
        <f t="shared" si="12"/>
        <v>908618</v>
      </c>
      <c r="Q69" s="220">
        <f t="shared" si="12"/>
        <v>991865</v>
      </c>
      <c r="R69" s="220">
        <f t="shared" si="12"/>
        <v>2915405</v>
      </c>
      <c r="S69" s="220">
        <f t="shared" si="12"/>
        <v>1102060</v>
      </c>
      <c r="T69" s="220">
        <f t="shared" si="12"/>
        <v>1196779</v>
      </c>
      <c r="U69" s="220">
        <f t="shared" si="12"/>
        <v>1390482</v>
      </c>
      <c r="V69" s="220">
        <f t="shared" si="12"/>
        <v>3689321</v>
      </c>
      <c r="W69" s="220">
        <f t="shared" si="12"/>
        <v>13019543</v>
      </c>
      <c r="X69" s="220">
        <f t="shared" si="12"/>
        <v>0</v>
      </c>
      <c r="Y69" s="220">
        <f t="shared" si="12"/>
        <v>13019543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42351984</v>
      </c>
      <c r="D5" s="357">
        <f t="shared" si="0"/>
        <v>0</v>
      </c>
      <c r="E5" s="356">
        <f t="shared" si="0"/>
        <v>39540981</v>
      </c>
      <c r="F5" s="358">
        <f t="shared" si="0"/>
        <v>36981000</v>
      </c>
      <c r="G5" s="358">
        <f t="shared" si="0"/>
        <v>49440</v>
      </c>
      <c r="H5" s="356">
        <f t="shared" si="0"/>
        <v>7063913</v>
      </c>
      <c r="I5" s="356">
        <f t="shared" si="0"/>
        <v>394822</v>
      </c>
      <c r="J5" s="358">
        <f t="shared" si="0"/>
        <v>432824</v>
      </c>
      <c r="K5" s="358">
        <f t="shared" si="0"/>
        <v>404206</v>
      </c>
      <c r="L5" s="356">
        <f t="shared" si="0"/>
        <v>1396953</v>
      </c>
      <c r="M5" s="356">
        <f t="shared" si="0"/>
        <v>5361691</v>
      </c>
      <c r="N5" s="358">
        <f t="shared" si="0"/>
        <v>3301670</v>
      </c>
      <c r="O5" s="358">
        <f t="shared" si="0"/>
        <v>10426602</v>
      </c>
      <c r="P5" s="356">
        <f t="shared" si="0"/>
        <v>607986</v>
      </c>
      <c r="Q5" s="356">
        <f t="shared" si="0"/>
        <v>8378225</v>
      </c>
      <c r="R5" s="358">
        <f t="shared" si="0"/>
        <v>19395763</v>
      </c>
      <c r="S5" s="358">
        <f t="shared" si="0"/>
        <v>2827686</v>
      </c>
      <c r="T5" s="356">
        <f t="shared" si="0"/>
        <v>5397366</v>
      </c>
      <c r="U5" s="356">
        <f t="shared" si="0"/>
        <v>5582486</v>
      </c>
      <c r="V5" s="358">
        <f t="shared" si="0"/>
        <v>13452547</v>
      </c>
      <c r="W5" s="358">
        <f t="shared" si="0"/>
        <v>0</v>
      </c>
      <c r="X5" s="356">
        <f t="shared" si="0"/>
        <v>36981000</v>
      </c>
      <c r="Y5" s="358">
        <f t="shared" si="0"/>
        <v>-36981000</v>
      </c>
      <c r="Z5" s="359">
        <f>+IF(X5&lt;&gt;0,+(Y5/X5)*100,0)</f>
        <v>-100</v>
      </c>
      <c r="AA5" s="360">
        <f>+AA6+AA8+AA11+AA13+AA15</f>
        <v>36981000</v>
      </c>
    </row>
    <row r="6" spans="1:27" ht="13.5">
      <c r="A6" s="361" t="s">
        <v>204</v>
      </c>
      <c r="B6" s="142"/>
      <c r="C6" s="60">
        <f>+C7</f>
        <v>3790715</v>
      </c>
      <c r="D6" s="340">
        <f aca="true" t="shared" si="1" ref="D6:AA6">+D7</f>
        <v>0</v>
      </c>
      <c r="E6" s="60">
        <f t="shared" si="1"/>
        <v>0</v>
      </c>
      <c r="F6" s="59">
        <f t="shared" si="1"/>
        <v>8677460</v>
      </c>
      <c r="G6" s="59">
        <f t="shared" si="1"/>
        <v>0</v>
      </c>
      <c r="H6" s="60">
        <f t="shared" si="1"/>
        <v>441316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523431</v>
      </c>
      <c r="M6" s="60">
        <f t="shared" si="1"/>
        <v>2154200</v>
      </c>
      <c r="N6" s="59">
        <f t="shared" si="1"/>
        <v>0</v>
      </c>
      <c r="O6" s="59">
        <f t="shared" si="1"/>
        <v>174489</v>
      </c>
      <c r="P6" s="60">
        <f t="shared" si="1"/>
        <v>503252</v>
      </c>
      <c r="Q6" s="60">
        <f t="shared" si="1"/>
        <v>449260</v>
      </c>
      <c r="R6" s="59">
        <f t="shared" si="1"/>
        <v>1127001</v>
      </c>
      <c r="S6" s="59">
        <f t="shared" si="1"/>
        <v>512475</v>
      </c>
      <c r="T6" s="60">
        <f t="shared" si="1"/>
        <v>143673</v>
      </c>
      <c r="U6" s="60">
        <f t="shared" si="1"/>
        <v>223361</v>
      </c>
      <c r="V6" s="59">
        <f t="shared" si="1"/>
        <v>879509</v>
      </c>
      <c r="W6" s="59">
        <f t="shared" si="1"/>
        <v>0</v>
      </c>
      <c r="X6" s="60">
        <f t="shared" si="1"/>
        <v>8677460</v>
      </c>
      <c r="Y6" s="59">
        <f t="shared" si="1"/>
        <v>-8677460</v>
      </c>
      <c r="Z6" s="61">
        <f>+IF(X6&lt;&gt;0,+(Y6/X6)*100,0)</f>
        <v>-100</v>
      </c>
      <c r="AA6" s="62">
        <f t="shared" si="1"/>
        <v>8677460</v>
      </c>
    </row>
    <row r="7" spans="1:27" ht="13.5">
      <c r="A7" s="291" t="s">
        <v>228</v>
      </c>
      <c r="B7" s="142"/>
      <c r="C7" s="60">
        <v>3790715</v>
      </c>
      <c r="D7" s="340"/>
      <c r="E7" s="60"/>
      <c r="F7" s="59">
        <v>8677460</v>
      </c>
      <c r="G7" s="59"/>
      <c r="H7" s="60">
        <v>441316</v>
      </c>
      <c r="I7" s="60"/>
      <c r="J7" s="59"/>
      <c r="K7" s="59"/>
      <c r="L7" s="60">
        <v>523431</v>
      </c>
      <c r="M7" s="60">
        <v>2154200</v>
      </c>
      <c r="N7" s="59"/>
      <c r="O7" s="59">
        <v>174489</v>
      </c>
      <c r="P7" s="60">
        <v>503252</v>
      </c>
      <c r="Q7" s="60">
        <v>449260</v>
      </c>
      <c r="R7" s="59">
        <v>1127001</v>
      </c>
      <c r="S7" s="59">
        <v>512475</v>
      </c>
      <c r="T7" s="60">
        <v>143673</v>
      </c>
      <c r="U7" s="60">
        <v>223361</v>
      </c>
      <c r="V7" s="59">
        <v>879509</v>
      </c>
      <c r="W7" s="59"/>
      <c r="X7" s="60">
        <v>8677460</v>
      </c>
      <c r="Y7" s="59">
        <v>-8677460</v>
      </c>
      <c r="Z7" s="61">
        <v>-100</v>
      </c>
      <c r="AA7" s="62">
        <v>8677460</v>
      </c>
    </row>
    <row r="8" spans="1:27" ht="13.5">
      <c r="A8" s="361" t="s">
        <v>205</v>
      </c>
      <c r="B8" s="142"/>
      <c r="C8" s="60">
        <f aca="true" t="shared" si="2" ref="C8:Y8">SUM(C9:C10)</f>
        <v>2781860</v>
      </c>
      <c r="D8" s="340">
        <f t="shared" si="2"/>
        <v>0</v>
      </c>
      <c r="E8" s="60">
        <f t="shared" si="2"/>
        <v>300000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475295</v>
      </c>
      <c r="J8" s="59">
        <f t="shared" si="2"/>
        <v>0</v>
      </c>
      <c r="K8" s="59">
        <f t="shared" si="2"/>
        <v>173069</v>
      </c>
      <c r="L8" s="60">
        <f t="shared" si="2"/>
        <v>576000</v>
      </c>
      <c r="M8" s="60">
        <f t="shared" si="2"/>
        <v>0</v>
      </c>
      <c r="N8" s="59">
        <f t="shared" si="2"/>
        <v>0</v>
      </c>
      <c r="O8" s="59">
        <f t="shared" si="2"/>
        <v>32742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2781860</v>
      </c>
      <c r="D9" s="340"/>
      <c r="E9" s="60">
        <v>300000</v>
      </c>
      <c r="F9" s="59"/>
      <c r="G9" s="59"/>
      <c r="H9" s="60"/>
      <c r="I9" s="60">
        <v>475295</v>
      </c>
      <c r="J9" s="59"/>
      <c r="K9" s="59">
        <v>173069</v>
      </c>
      <c r="L9" s="60">
        <v>576000</v>
      </c>
      <c r="M9" s="60"/>
      <c r="N9" s="59"/>
      <c r="O9" s="59">
        <v>32742</v>
      </c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342451</v>
      </c>
      <c r="D11" s="363">
        <f aca="true" t="shared" si="3" ref="D11:AA11">+D12</f>
        <v>0</v>
      </c>
      <c r="E11" s="362">
        <f t="shared" si="3"/>
        <v>10580000</v>
      </c>
      <c r="F11" s="364">
        <f t="shared" si="3"/>
        <v>0</v>
      </c>
      <c r="G11" s="364">
        <f t="shared" si="3"/>
        <v>0</v>
      </c>
      <c r="H11" s="362">
        <f t="shared" si="3"/>
        <v>63938</v>
      </c>
      <c r="I11" s="362">
        <f t="shared" si="3"/>
        <v>11639</v>
      </c>
      <c r="J11" s="364">
        <f t="shared" si="3"/>
        <v>0</v>
      </c>
      <c r="K11" s="364">
        <f t="shared" si="3"/>
        <v>0</v>
      </c>
      <c r="L11" s="362">
        <f t="shared" si="3"/>
        <v>25100</v>
      </c>
      <c r="M11" s="362">
        <f t="shared" si="3"/>
        <v>0</v>
      </c>
      <c r="N11" s="364">
        <f t="shared" si="3"/>
        <v>0</v>
      </c>
      <c r="O11" s="364">
        <f t="shared" si="3"/>
        <v>38450</v>
      </c>
      <c r="P11" s="362">
        <f t="shared" si="3"/>
        <v>-126300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342451</v>
      </c>
      <c r="D12" s="340"/>
      <c r="E12" s="60">
        <v>10580000</v>
      </c>
      <c r="F12" s="59"/>
      <c r="G12" s="59"/>
      <c r="H12" s="60">
        <v>63938</v>
      </c>
      <c r="I12" s="60">
        <v>11639</v>
      </c>
      <c r="J12" s="59"/>
      <c r="K12" s="59"/>
      <c r="L12" s="60">
        <v>25100</v>
      </c>
      <c r="M12" s="60"/>
      <c r="N12" s="59"/>
      <c r="O12" s="59">
        <v>38450</v>
      </c>
      <c r="P12" s="60">
        <v>-126300</v>
      </c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32993042</v>
      </c>
      <c r="D13" s="341">
        <f aca="true" t="shared" si="4" ref="D13:AA13">+D14</f>
        <v>0</v>
      </c>
      <c r="E13" s="275">
        <f t="shared" si="4"/>
        <v>24121981</v>
      </c>
      <c r="F13" s="342">
        <f t="shared" si="4"/>
        <v>26164540</v>
      </c>
      <c r="G13" s="342">
        <f t="shared" si="4"/>
        <v>0</v>
      </c>
      <c r="H13" s="275">
        <f t="shared" si="4"/>
        <v>5867617</v>
      </c>
      <c r="I13" s="275">
        <f t="shared" si="4"/>
        <v>215546</v>
      </c>
      <c r="J13" s="342">
        <f t="shared" si="4"/>
        <v>0</v>
      </c>
      <c r="K13" s="342">
        <f t="shared" si="4"/>
        <v>35110</v>
      </c>
      <c r="L13" s="275">
        <f t="shared" si="4"/>
        <v>272422</v>
      </c>
      <c r="M13" s="275">
        <f t="shared" si="4"/>
        <v>2994138</v>
      </c>
      <c r="N13" s="342">
        <f t="shared" si="4"/>
        <v>3301670</v>
      </c>
      <c r="O13" s="342">
        <f t="shared" si="4"/>
        <v>10111418</v>
      </c>
      <c r="P13" s="275">
        <f t="shared" si="4"/>
        <v>231034</v>
      </c>
      <c r="Q13" s="275">
        <f t="shared" si="4"/>
        <v>7926310</v>
      </c>
      <c r="R13" s="342">
        <f t="shared" si="4"/>
        <v>18268762</v>
      </c>
      <c r="S13" s="342">
        <f t="shared" si="4"/>
        <v>2315211</v>
      </c>
      <c r="T13" s="275">
        <f t="shared" si="4"/>
        <v>5253693</v>
      </c>
      <c r="U13" s="275">
        <f t="shared" si="4"/>
        <v>5004134</v>
      </c>
      <c r="V13" s="342">
        <f t="shared" si="4"/>
        <v>12573038</v>
      </c>
      <c r="W13" s="342">
        <f t="shared" si="4"/>
        <v>0</v>
      </c>
      <c r="X13" s="275">
        <f t="shared" si="4"/>
        <v>26164540</v>
      </c>
      <c r="Y13" s="342">
        <f t="shared" si="4"/>
        <v>-26164540</v>
      </c>
      <c r="Z13" s="335">
        <f>+IF(X13&lt;&gt;0,+(Y13/X13)*100,0)</f>
        <v>-100</v>
      </c>
      <c r="AA13" s="273">
        <f t="shared" si="4"/>
        <v>26164540</v>
      </c>
    </row>
    <row r="14" spans="1:27" ht="13.5">
      <c r="A14" s="291" t="s">
        <v>232</v>
      </c>
      <c r="B14" s="136"/>
      <c r="C14" s="60">
        <v>32993042</v>
      </c>
      <c r="D14" s="340"/>
      <c r="E14" s="60">
        <v>24121981</v>
      </c>
      <c r="F14" s="59">
        <v>26164540</v>
      </c>
      <c r="G14" s="59"/>
      <c r="H14" s="60">
        <v>5867617</v>
      </c>
      <c r="I14" s="60">
        <v>215546</v>
      </c>
      <c r="J14" s="59"/>
      <c r="K14" s="59">
        <v>35110</v>
      </c>
      <c r="L14" s="60">
        <v>272422</v>
      </c>
      <c r="M14" s="60">
        <v>2994138</v>
      </c>
      <c r="N14" s="59">
        <v>3301670</v>
      </c>
      <c r="O14" s="59">
        <v>10111418</v>
      </c>
      <c r="P14" s="60">
        <v>231034</v>
      </c>
      <c r="Q14" s="60">
        <v>7926310</v>
      </c>
      <c r="R14" s="59">
        <v>18268762</v>
      </c>
      <c r="S14" s="59">
        <v>2315211</v>
      </c>
      <c r="T14" s="60">
        <v>5253693</v>
      </c>
      <c r="U14" s="60">
        <v>5004134</v>
      </c>
      <c r="V14" s="59">
        <v>12573038</v>
      </c>
      <c r="W14" s="59"/>
      <c r="X14" s="60">
        <v>26164540</v>
      </c>
      <c r="Y14" s="59">
        <v>-26164540</v>
      </c>
      <c r="Z14" s="61">
        <v>-100</v>
      </c>
      <c r="AA14" s="62">
        <v>26164540</v>
      </c>
    </row>
    <row r="15" spans="1:27" ht="13.5">
      <c r="A15" s="361" t="s">
        <v>208</v>
      </c>
      <c r="B15" s="136"/>
      <c r="C15" s="60">
        <f aca="true" t="shared" si="5" ref="C15:Y15">SUM(C16:C20)</f>
        <v>2443916</v>
      </c>
      <c r="D15" s="340">
        <f t="shared" si="5"/>
        <v>0</v>
      </c>
      <c r="E15" s="60">
        <f t="shared" si="5"/>
        <v>4539000</v>
      </c>
      <c r="F15" s="59">
        <f t="shared" si="5"/>
        <v>2139000</v>
      </c>
      <c r="G15" s="59">
        <f t="shared" si="5"/>
        <v>49440</v>
      </c>
      <c r="H15" s="60">
        <f t="shared" si="5"/>
        <v>691042</v>
      </c>
      <c r="I15" s="60">
        <f t="shared" si="5"/>
        <v>-307658</v>
      </c>
      <c r="J15" s="59">
        <f t="shared" si="5"/>
        <v>432824</v>
      </c>
      <c r="K15" s="59">
        <f t="shared" si="5"/>
        <v>196027</v>
      </c>
      <c r="L15" s="60">
        <f t="shared" si="5"/>
        <v>0</v>
      </c>
      <c r="M15" s="60">
        <f t="shared" si="5"/>
        <v>213353</v>
      </c>
      <c r="N15" s="59">
        <f t="shared" si="5"/>
        <v>0</v>
      </c>
      <c r="O15" s="59">
        <f t="shared" si="5"/>
        <v>69503</v>
      </c>
      <c r="P15" s="60">
        <f t="shared" si="5"/>
        <v>0</v>
      </c>
      <c r="Q15" s="60">
        <f t="shared" si="5"/>
        <v>2655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354991</v>
      </c>
      <c r="V15" s="59">
        <f t="shared" si="5"/>
        <v>0</v>
      </c>
      <c r="W15" s="59">
        <f t="shared" si="5"/>
        <v>0</v>
      </c>
      <c r="X15" s="60">
        <f t="shared" si="5"/>
        <v>2139000</v>
      </c>
      <c r="Y15" s="59">
        <f t="shared" si="5"/>
        <v>-2139000</v>
      </c>
      <c r="Z15" s="61">
        <f>+IF(X15&lt;&gt;0,+(Y15/X15)*100,0)</f>
        <v>-100</v>
      </c>
      <c r="AA15" s="62">
        <f>SUM(AA16:AA20)</f>
        <v>2139000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2443916</v>
      </c>
      <c r="D20" s="340"/>
      <c r="E20" s="60">
        <v>4539000</v>
      </c>
      <c r="F20" s="59">
        <v>2139000</v>
      </c>
      <c r="G20" s="59">
        <v>49440</v>
      </c>
      <c r="H20" s="60">
        <v>691042</v>
      </c>
      <c r="I20" s="60">
        <v>-307658</v>
      </c>
      <c r="J20" s="59">
        <v>432824</v>
      </c>
      <c r="K20" s="59">
        <v>196027</v>
      </c>
      <c r="L20" s="60"/>
      <c r="M20" s="60">
        <v>213353</v>
      </c>
      <c r="N20" s="59"/>
      <c r="O20" s="59">
        <v>69503</v>
      </c>
      <c r="P20" s="60"/>
      <c r="Q20" s="60">
        <v>2655</v>
      </c>
      <c r="R20" s="59"/>
      <c r="S20" s="59"/>
      <c r="T20" s="60"/>
      <c r="U20" s="60">
        <v>354991</v>
      </c>
      <c r="V20" s="59"/>
      <c r="W20" s="59"/>
      <c r="X20" s="60">
        <v>2139000</v>
      </c>
      <c r="Y20" s="59">
        <v>-2139000</v>
      </c>
      <c r="Z20" s="61">
        <v>-100</v>
      </c>
      <c r="AA20" s="62">
        <v>2139000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737944</v>
      </c>
      <c r="D22" s="344">
        <f t="shared" si="6"/>
        <v>0</v>
      </c>
      <c r="E22" s="343">
        <f t="shared" si="6"/>
        <v>7950000</v>
      </c>
      <c r="F22" s="345">
        <f t="shared" si="6"/>
        <v>1867844</v>
      </c>
      <c r="G22" s="345">
        <f t="shared" si="6"/>
        <v>0</v>
      </c>
      <c r="H22" s="343">
        <f t="shared" si="6"/>
        <v>0</v>
      </c>
      <c r="I22" s="343">
        <f t="shared" si="6"/>
        <v>1350</v>
      </c>
      <c r="J22" s="345">
        <f t="shared" si="6"/>
        <v>0</v>
      </c>
      <c r="K22" s="345">
        <f t="shared" si="6"/>
        <v>798</v>
      </c>
      <c r="L22" s="343">
        <f t="shared" si="6"/>
        <v>7126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191590</v>
      </c>
      <c r="V22" s="345">
        <f t="shared" si="6"/>
        <v>0</v>
      </c>
      <c r="W22" s="345">
        <f t="shared" si="6"/>
        <v>0</v>
      </c>
      <c r="X22" s="343">
        <f t="shared" si="6"/>
        <v>1867844</v>
      </c>
      <c r="Y22" s="345">
        <f t="shared" si="6"/>
        <v>-1867844</v>
      </c>
      <c r="Z22" s="336">
        <f>+IF(X22&lt;&gt;0,+(Y22/X22)*100,0)</f>
        <v>-100</v>
      </c>
      <c r="AA22" s="350">
        <f>SUM(AA23:AA32)</f>
        <v>1867844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68680</v>
      </c>
      <c r="D24" s="340"/>
      <c r="E24" s="60">
        <v>1650000</v>
      </c>
      <c r="F24" s="59">
        <v>1767844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192210</v>
      </c>
      <c r="V24" s="59"/>
      <c r="W24" s="59"/>
      <c r="X24" s="60">
        <v>1767844</v>
      </c>
      <c r="Y24" s="59">
        <v>-1767844</v>
      </c>
      <c r="Z24" s="61">
        <v>-100</v>
      </c>
      <c r="AA24" s="62">
        <v>1767844</v>
      </c>
    </row>
    <row r="25" spans="1:27" ht="13.5">
      <c r="A25" s="361" t="s">
        <v>238</v>
      </c>
      <c r="B25" s="142"/>
      <c r="C25" s="60">
        <v>613984</v>
      </c>
      <c r="D25" s="340"/>
      <c r="E25" s="60">
        <v>6000000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100000</v>
      </c>
      <c r="F27" s="59">
        <v>100000</v>
      </c>
      <c r="G27" s="59"/>
      <c r="H27" s="60"/>
      <c r="I27" s="60">
        <v>1350</v>
      </c>
      <c r="J27" s="59"/>
      <c r="K27" s="59">
        <v>798</v>
      </c>
      <c r="L27" s="60">
        <v>7126</v>
      </c>
      <c r="M27" s="60"/>
      <c r="N27" s="59"/>
      <c r="O27" s="59"/>
      <c r="P27" s="60"/>
      <c r="Q27" s="60"/>
      <c r="R27" s="59"/>
      <c r="S27" s="59"/>
      <c r="T27" s="60"/>
      <c r="U27" s="60">
        <v>-620</v>
      </c>
      <c r="V27" s="59"/>
      <c r="W27" s="59"/>
      <c r="X27" s="60">
        <v>100000</v>
      </c>
      <c r="Y27" s="59">
        <v>-100000</v>
      </c>
      <c r="Z27" s="61">
        <v>-100</v>
      </c>
      <c r="AA27" s="62">
        <v>100000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55280</v>
      </c>
      <c r="D32" s="340"/>
      <c r="E32" s="60">
        <v>200000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5455116</v>
      </c>
      <c r="D40" s="344">
        <f t="shared" si="9"/>
        <v>0</v>
      </c>
      <c r="E40" s="343">
        <f t="shared" si="9"/>
        <v>5337000</v>
      </c>
      <c r="F40" s="345">
        <f t="shared" si="9"/>
        <v>683000</v>
      </c>
      <c r="G40" s="345">
        <f t="shared" si="9"/>
        <v>9095</v>
      </c>
      <c r="H40" s="343">
        <f t="shared" si="9"/>
        <v>77016</v>
      </c>
      <c r="I40" s="343">
        <f t="shared" si="9"/>
        <v>37106</v>
      </c>
      <c r="J40" s="345">
        <f t="shared" si="9"/>
        <v>89605</v>
      </c>
      <c r="K40" s="345">
        <f t="shared" si="9"/>
        <v>3945</v>
      </c>
      <c r="L40" s="343">
        <f t="shared" si="9"/>
        <v>155838</v>
      </c>
      <c r="M40" s="343">
        <f t="shared" si="9"/>
        <v>24960</v>
      </c>
      <c r="N40" s="345">
        <f t="shared" si="9"/>
        <v>41041</v>
      </c>
      <c r="O40" s="345">
        <f t="shared" si="9"/>
        <v>9182</v>
      </c>
      <c r="P40" s="343">
        <f t="shared" si="9"/>
        <v>0</v>
      </c>
      <c r="Q40" s="343">
        <f t="shared" si="9"/>
        <v>20703</v>
      </c>
      <c r="R40" s="345">
        <f t="shared" si="9"/>
        <v>0</v>
      </c>
      <c r="S40" s="345">
        <f t="shared" si="9"/>
        <v>2893</v>
      </c>
      <c r="T40" s="343">
        <f t="shared" si="9"/>
        <v>6805</v>
      </c>
      <c r="U40" s="343">
        <f t="shared" si="9"/>
        <v>-13883</v>
      </c>
      <c r="V40" s="345">
        <f t="shared" si="9"/>
        <v>-4185</v>
      </c>
      <c r="W40" s="345">
        <f t="shared" si="9"/>
        <v>0</v>
      </c>
      <c r="X40" s="343">
        <f t="shared" si="9"/>
        <v>683000</v>
      </c>
      <c r="Y40" s="345">
        <f t="shared" si="9"/>
        <v>-683000</v>
      </c>
      <c r="Z40" s="336">
        <f>+IF(X40&lt;&gt;0,+(Y40/X40)*100,0)</f>
        <v>-100</v>
      </c>
      <c r="AA40" s="350">
        <f>SUM(AA41:AA49)</f>
        <v>683000</v>
      </c>
    </row>
    <row r="41" spans="1:27" ht="13.5">
      <c r="A41" s="361" t="s">
        <v>247</v>
      </c>
      <c r="B41" s="142"/>
      <c r="C41" s="362">
        <v>2027403</v>
      </c>
      <c r="D41" s="363"/>
      <c r="E41" s="362">
        <v>4030000</v>
      </c>
      <c r="F41" s="364">
        <v>150000</v>
      </c>
      <c r="G41" s="364"/>
      <c r="H41" s="362"/>
      <c r="I41" s="362"/>
      <c r="J41" s="364"/>
      <c r="K41" s="364"/>
      <c r="L41" s="362">
        <v>127102</v>
      </c>
      <c r="M41" s="362">
        <v>4500</v>
      </c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383336</v>
      </c>
      <c r="D43" s="369"/>
      <c r="E43" s="305">
        <v>657000</v>
      </c>
      <c r="F43" s="370">
        <v>123000</v>
      </c>
      <c r="G43" s="370"/>
      <c r="H43" s="305">
        <v>2400</v>
      </c>
      <c r="I43" s="305">
        <v>31212</v>
      </c>
      <c r="J43" s="370"/>
      <c r="K43" s="370"/>
      <c r="L43" s="305">
        <v>12100</v>
      </c>
      <c r="M43" s="305"/>
      <c r="N43" s="370"/>
      <c r="O43" s="370"/>
      <c r="P43" s="305"/>
      <c r="Q43" s="305">
        <v>11192</v>
      </c>
      <c r="R43" s="370"/>
      <c r="S43" s="370"/>
      <c r="T43" s="305"/>
      <c r="U43" s="305"/>
      <c r="V43" s="370"/>
      <c r="W43" s="370"/>
      <c r="X43" s="305">
        <v>123000</v>
      </c>
      <c r="Y43" s="370">
        <v>-123000</v>
      </c>
      <c r="Z43" s="371">
        <v>-100</v>
      </c>
      <c r="AA43" s="303">
        <v>123000</v>
      </c>
    </row>
    <row r="44" spans="1:27" ht="13.5">
      <c r="A44" s="361" t="s">
        <v>250</v>
      </c>
      <c r="B44" s="136"/>
      <c r="C44" s="60">
        <v>885086</v>
      </c>
      <c r="D44" s="368"/>
      <c r="E44" s="54">
        <v>630000</v>
      </c>
      <c r="F44" s="53">
        <v>410000</v>
      </c>
      <c r="G44" s="53">
        <v>9095</v>
      </c>
      <c r="H44" s="54">
        <v>74616</v>
      </c>
      <c r="I44" s="54">
        <v>5894</v>
      </c>
      <c r="J44" s="53">
        <v>89605</v>
      </c>
      <c r="K44" s="53">
        <v>3945</v>
      </c>
      <c r="L44" s="54">
        <v>16636</v>
      </c>
      <c r="M44" s="54">
        <v>20460</v>
      </c>
      <c r="N44" s="53">
        <v>41041</v>
      </c>
      <c r="O44" s="53">
        <v>9182</v>
      </c>
      <c r="P44" s="54"/>
      <c r="Q44" s="54">
        <v>9511</v>
      </c>
      <c r="R44" s="53"/>
      <c r="S44" s="53">
        <v>2893</v>
      </c>
      <c r="T44" s="54">
        <v>6805</v>
      </c>
      <c r="U44" s="54">
        <v>-13883</v>
      </c>
      <c r="V44" s="53">
        <v>-4185</v>
      </c>
      <c r="W44" s="53"/>
      <c r="X44" s="54">
        <v>410000</v>
      </c>
      <c r="Y44" s="53">
        <v>-410000</v>
      </c>
      <c r="Z44" s="94">
        <v>-100</v>
      </c>
      <c r="AA44" s="95">
        <v>410000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1968859</v>
      </c>
      <c r="D47" s="368"/>
      <c r="E47" s="54">
        <v>20000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190432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48545044</v>
      </c>
      <c r="D60" s="346">
        <f t="shared" si="14"/>
        <v>0</v>
      </c>
      <c r="E60" s="219">
        <f t="shared" si="14"/>
        <v>52827981</v>
      </c>
      <c r="F60" s="264">
        <f t="shared" si="14"/>
        <v>39531844</v>
      </c>
      <c r="G60" s="264">
        <f t="shared" si="14"/>
        <v>58535</v>
      </c>
      <c r="H60" s="219">
        <f t="shared" si="14"/>
        <v>7140929</v>
      </c>
      <c r="I60" s="219">
        <f t="shared" si="14"/>
        <v>433278</v>
      </c>
      <c r="J60" s="264">
        <f t="shared" si="14"/>
        <v>522429</v>
      </c>
      <c r="K60" s="264">
        <f t="shared" si="14"/>
        <v>408949</v>
      </c>
      <c r="L60" s="219">
        <f t="shared" si="14"/>
        <v>1559917</v>
      </c>
      <c r="M60" s="219">
        <f t="shared" si="14"/>
        <v>5386651</v>
      </c>
      <c r="N60" s="264">
        <f t="shared" si="14"/>
        <v>3342711</v>
      </c>
      <c r="O60" s="264">
        <f t="shared" si="14"/>
        <v>10435784</v>
      </c>
      <c r="P60" s="219">
        <f t="shared" si="14"/>
        <v>607986</v>
      </c>
      <c r="Q60" s="219">
        <f t="shared" si="14"/>
        <v>8398928</v>
      </c>
      <c r="R60" s="264">
        <f t="shared" si="14"/>
        <v>19395763</v>
      </c>
      <c r="S60" s="264">
        <f t="shared" si="14"/>
        <v>2830579</v>
      </c>
      <c r="T60" s="219">
        <f t="shared" si="14"/>
        <v>5404171</v>
      </c>
      <c r="U60" s="219">
        <f t="shared" si="14"/>
        <v>5760193</v>
      </c>
      <c r="V60" s="264">
        <f t="shared" si="14"/>
        <v>13448362</v>
      </c>
      <c r="W60" s="264">
        <f t="shared" si="14"/>
        <v>0</v>
      </c>
      <c r="X60" s="219">
        <f t="shared" si="14"/>
        <v>39531844</v>
      </c>
      <c r="Y60" s="264">
        <f t="shared" si="14"/>
        <v>-39531844</v>
      </c>
      <c r="Z60" s="337">
        <f>+IF(X60&lt;&gt;0,+(Y60/X60)*100,0)</f>
        <v>-100</v>
      </c>
      <c r="AA60" s="232">
        <f>+AA57+AA54+AA51+AA40+AA37+AA34+AA22+AA5</f>
        <v>39531844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34177460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20677460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20677460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6500000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6500000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7000000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170000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34347460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2013-08-02T12:56:30Z</dcterms:created>
  <dcterms:modified xsi:type="dcterms:W3CDTF">2013-08-02T12:56:34Z</dcterms:modified>
  <cp:category/>
  <cp:version/>
  <cp:contentType/>
  <cp:contentStatus/>
</cp:coreProperties>
</file>