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<sst xmlns="http://schemas.openxmlformats.org/spreadsheetml/2006/main" count="855" uniqueCount="302">
  <si>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Cederberg(WC012)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</si>
  <si>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</si>
  <si>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</si>
  <si>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</si>
  <si>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</si>
  <si>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</si>
  <si>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</si>
  <si>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</si>
  <si>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</si>
  <si>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</si>
  <si>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</si>
  <si>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</si>
  <si>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</si>
  <si>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</si>
  <si>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</si>
  <si>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</si>
  <si>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</si>
  <si>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</si>
  <si>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</si>
  <si>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</si>
  <si>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</si>
  <si>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</si>
  <si>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</si>
  <si>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</si>
  <si>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</si>
  <si>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</si>
  <si>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</si>
  <si>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</si>
  <si>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</si>
  <si>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</si>
  <si>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</si>
  <si>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</si>
  <si>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</si>
  <si>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</si>
  <si>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</si>
  <si>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</si>
  <si>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</si>
  <si>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</si>
  <si>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</si>
  <si>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</si>
  <si>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</si>
  <si>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</si>
  <si>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</si>
  <si>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</si>
  <si>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</si>
  <si>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</si>
  <si>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</si>
  <si>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</si>
  <si>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</si>
  <si>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</si>
  <si>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</si>
  <si>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</si>
  <si>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</si>
  <si>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</si>
  <si>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</si>
  <si>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</si>
  <si>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</si>
  <si>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</si>
  <si>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</si>
  <si>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</si>
  <si>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</si>
  <si>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</si>
  <si>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</si>
  <si>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</si>
  <si>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</si>
  <si>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</si>
  <si>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</si>
  <si>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</si>
  <si>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</si>
  <si>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</si>
  <si>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Cederberg(WC012)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</si>
  <si>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</si>
  <si>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</si>
  <si>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</si>
  <si>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</si>
  <si>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</si>
  <si>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</si>
  <si>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</si>
  <si>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</si>
  <si>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</si>
  <si>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</si>
  <si>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</si>
  <si>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</si>
  <si>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</si>
  <si>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</si>
  <si>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</si>
  <si>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</si>
  <si>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</si>
  <si>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</si>
  <si>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</si>
  <si>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</si>
  <si>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</si>
  <si>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</si>
  <si>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</si>
  <si>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</si>
  <si>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</si>
  <si>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</si>
  <si>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</si>
  <si>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</si>
  <si>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</si>
  <si>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Cederberg(WC012)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</si>
  <si>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</si>
  <si>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</si>
  <si>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</si>
  <si>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</si>
  <si>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</si>
  <si>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</si>
  <si>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</si>
  <si>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</si>
  <si>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</si>
  <si>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</si>
  <si>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</si>
  <si>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</si>
  <si>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</si>
  <si>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</si>
  <si>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</si>
  <si>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</si>
  <si>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</si>
  <si>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</si>
  <si>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</si>
  <si>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</si>
  <si>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</si>
  <si>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</si>
  <si>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</si>
  <si>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</si>
  <si>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</si>
  <si>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</si>
  <si>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</si>
  <si>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</si>
  <si>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Cederberg(WC012)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</si>
  <si>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</si>
  <si>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</si>
  <si>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</si>
  <si>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</si>
  <si>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</si>
  <si>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</si>
  <si>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</si>
  <si>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</si>
  <si>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</si>
  <si>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</si>
  <si>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Cederberg(WC012)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</si>
  <si>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</si>
  <si>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</si>
  <si>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</si>
  <si>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</si>
  <si>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</si>
  <si>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</si>
  <si>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</si>
  <si>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</si>
  <si>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</si>
  <si>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</si>
  <si>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</si>
  <si>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</si>
  <si>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</si>
  <si>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</si>
  <si>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</si>
  <si>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</si>
  <si>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</si>
  <si>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</si>
  <si>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</si>
  <si>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</si>
  <si>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</si>
  <si>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</si>
  <si>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</si>
  <si>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</si>
  <si>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</si>
  <si>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</si>
  <si>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</si>
  <si>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</si>
  <si>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</si>
  <si>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</si>
  <si>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</si>
  <si>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</si>
  <si>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</si>
  <si>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Cederberg(WC012)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</si>
  <si>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</si>
  <si>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</si>
  <si>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</si>
  <si>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</si>
  <si>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</si>
  <si>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</si>
  <si>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</si>
  <si>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</si>
  <si>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</si>
  <si>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</si>
  <si>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</si>
  <si>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</si>
  <si>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</si>
  <si>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</si>
  <si>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</si>
  <si>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</si>
  <si>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</si>
  <si>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</si>
  <si>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</si>
  <si>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</si>
  <si>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</si>
  <si>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</si>
  <si>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</si>
  <si>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</si>
  <si>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</si>
  <si>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</si>
  <si>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Cederberg(WC012)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</si>
  <si>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</si>
  <si>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</si>
  <si>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</si>
  <si>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</si>
  <si>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</si>
  <si>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</si>
  <si>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</si>
  <si>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</si>
  <si>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</si>
  <si>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</si>
  <si>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</si>
  <si>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</si>
  <si>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</si>
  <si>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</si>
  <si>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</si>
  <si>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</si>
  <si>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</si>
  <si>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</si>
  <si>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</si>
  <si>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</si>
  <si>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</si>
  <si>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</si>
  <si>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</si>
  <si>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</si>
  <si>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Cederberg(WC012)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</si>
  <si>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</si>
  <si>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</si>
  <si>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</si>
  <si>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</si>
  <si>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</si>
  <si>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</si>
  <si>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</si>
  <si>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</si>
  <si>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</si>
  <si>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</si>
  <si>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</si>
  <si>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</si>
  <si>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</si>
  <si>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</si>
  <si>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</si>
  <si>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</si>
  <si>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</si>
  <si>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</si>
  <si>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</si>
  <si>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</si>
  <si>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</si>
  <si>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</si>
  <si>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</si>
  <si>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</si>
  <si>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</si>
  <si>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</si>
  <si>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</si>
  <si>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</si>
  <si>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</si>
  <si>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</si>
  <si>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</si>
  <si>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</si>
  <si>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</si>
  <si>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</si>
  <si>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</si>
  <si>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Cederberg(WC012)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</si>
  <si>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</si>
  <si>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</si>
  <si>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Western Cape: Cederberg(WC012)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</si>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</sst>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24031021</v>
      </c>
      <c r="C5" s="19"/>
      <c r="D5" s="59">
        <v>29028000</v>
      </c>
      <c r="E5" s="60">
        <v>29028000</v>
      </c>
      <c r="F5" s="60">
        <v>3991779</v>
      </c>
      <c r="G5" s="60">
        <v>1953511</v>
      </c>
      <c r="H5" s="60">
        <v>1985860</v>
      </c>
      <c r="I5" s="60">
        <v>7931150</v>
      </c>
      <c r="J5" s="60">
        <v>1630918</v>
      </c>
      <c r="K5" s="60">
        <v>2234268</v>
      </c>
      <c r="L5" s="60">
        <v>2072368</v>
      </c>
      <c r="M5" s="60">
        <v>5937554</v>
      </c>
      <c r="N5" s="60">
        <v>2088792</v>
      </c>
      <c r="O5" s="60">
        <v>2071600</v>
      </c>
      <c r="P5" s="60">
        <v>2025935</v>
      </c>
      <c r="Q5" s="60">
        <v>6186327</v>
      </c>
      <c r="R5" s="60">
        <v>2087513</v>
      </c>
      <c r="S5" s="60">
        <v>2068599</v>
      </c>
      <c r="T5" s="60">
        <v>2919087</v>
      </c>
      <c r="U5" s="60">
        <v>7075199</v>
      </c>
      <c r="V5" s="60">
        <v>27130230</v>
      </c>
      <c r="W5" s="60">
        <v>29028000</v>
      </c>
      <c r="X5" s="60">
        <v>-1897770</v>
      </c>
      <c r="Y5" s="61">
        <v>-6.54</v>
      </c>
      <c r="Z5" s="62">
        <v>29028000</v>
      </c>
    </row>
    <row r="6" spans="1:26" ht="13.5">
      <c r="A6" s="58" t="s">
        <v>32</v>
      </c>
      <c r="B6" s="19">
        <v>69722439</v>
      </c>
      <c r="C6" s="19"/>
      <c r="D6" s="59">
        <v>79506000</v>
      </c>
      <c r="E6" s="60">
        <v>78066000</v>
      </c>
      <c r="F6" s="60">
        <v>5951008</v>
      </c>
      <c r="G6" s="60">
        <v>6040195</v>
      </c>
      <c r="H6" s="60">
        <v>5840909</v>
      </c>
      <c r="I6" s="60">
        <v>17832112</v>
      </c>
      <c r="J6" s="60">
        <v>5651881</v>
      </c>
      <c r="K6" s="60">
        <v>7225583</v>
      </c>
      <c r="L6" s="60">
        <v>6820663</v>
      </c>
      <c r="M6" s="60">
        <v>19698127</v>
      </c>
      <c r="N6" s="60">
        <v>4754517</v>
      </c>
      <c r="O6" s="60">
        <v>6661662</v>
      </c>
      <c r="P6" s="60">
        <v>2440665</v>
      </c>
      <c r="Q6" s="60">
        <v>13856844</v>
      </c>
      <c r="R6" s="60">
        <v>5481029</v>
      </c>
      <c r="S6" s="60">
        <v>5759485</v>
      </c>
      <c r="T6" s="60">
        <v>5980476</v>
      </c>
      <c r="U6" s="60">
        <v>17220990</v>
      </c>
      <c r="V6" s="60">
        <v>68608073</v>
      </c>
      <c r="W6" s="60">
        <v>78066000</v>
      </c>
      <c r="X6" s="60">
        <v>-9457927</v>
      </c>
      <c r="Y6" s="61">
        <v>-12.12</v>
      </c>
      <c r="Z6" s="62">
        <v>78066000</v>
      </c>
    </row>
    <row r="7" spans="1:26" ht="13.5">
      <c r="A7" s="58" t="s">
        <v>33</v>
      </c>
      <c r="B7" s="19">
        <v>1474128</v>
      </c>
      <c r="C7" s="19"/>
      <c r="D7" s="59">
        <v>1866000</v>
      </c>
      <c r="E7" s="60">
        <v>1528000</v>
      </c>
      <c r="F7" s="60">
        <v>155544</v>
      </c>
      <c r="G7" s="60">
        <v>89900</v>
      </c>
      <c r="H7" s="60">
        <v>90583</v>
      </c>
      <c r="I7" s="60">
        <v>336027</v>
      </c>
      <c r="J7" s="60">
        <v>59651</v>
      </c>
      <c r="K7" s="60">
        <v>36591</v>
      </c>
      <c r="L7" s="60">
        <v>34000</v>
      </c>
      <c r="M7" s="60">
        <v>130242</v>
      </c>
      <c r="N7" s="60">
        <v>92564</v>
      </c>
      <c r="O7" s="60">
        <v>35376</v>
      </c>
      <c r="P7" s="60">
        <v>29362</v>
      </c>
      <c r="Q7" s="60">
        <v>157302</v>
      </c>
      <c r="R7" s="60">
        <v>38435</v>
      </c>
      <c r="S7" s="60">
        <v>46422</v>
      </c>
      <c r="T7" s="60">
        <v>86969</v>
      </c>
      <c r="U7" s="60">
        <v>171826</v>
      </c>
      <c r="V7" s="60">
        <v>795397</v>
      </c>
      <c r="W7" s="60">
        <v>1528000</v>
      </c>
      <c r="X7" s="60">
        <v>-732603</v>
      </c>
      <c r="Y7" s="61">
        <v>-47.95</v>
      </c>
      <c r="Z7" s="62">
        <v>1528000</v>
      </c>
    </row>
    <row r="8" spans="1:26" ht="13.5">
      <c r="A8" s="58" t="s">
        <v>34</v>
      </c>
      <c r="B8" s="19">
        <v>28589603</v>
      </c>
      <c r="C8" s="19"/>
      <c r="D8" s="59">
        <v>33080000</v>
      </c>
      <c r="E8" s="60">
        <v>33882000</v>
      </c>
      <c r="F8" s="60">
        <v>12153000</v>
      </c>
      <c r="G8" s="60">
        <v>6092487</v>
      </c>
      <c r="H8" s="60">
        <v>1586776</v>
      </c>
      <c r="I8" s="60">
        <v>19832263</v>
      </c>
      <c r="J8" s="60">
        <v>2893000</v>
      </c>
      <c r="K8" s="60">
        <v>8762666</v>
      </c>
      <c r="L8" s="60">
        <v>2015452</v>
      </c>
      <c r="M8" s="60">
        <v>13671118</v>
      </c>
      <c r="N8" s="60">
        <v>1444083</v>
      </c>
      <c r="O8" s="60">
        <v>5216488</v>
      </c>
      <c r="P8" s="60">
        <v>6796000</v>
      </c>
      <c r="Q8" s="60">
        <v>13456571</v>
      </c>
      <c r="R8" s="60">
        <v>641008</v>
      </c>
      <c r="S8" s="60">
        <v>0</v>
      </c>
      <c r="T8" s="60">
        <v>0</v>
      </c>
      <c r="U8" s="60">
        <v>641008</v>
      </c>
      <c r="V8" s="60">
        <v>47600960</v>
      </c>
      <c r="W8" s="60">
        <v>33882000</v>
      </c>
      <c r="X8" s="60">
        <v>13718960</v>
      </c>
      <c r="Y8" s="61">
        <v>40.49</v>
      </c>
      <c r="Z8" s="62">
        <v>33882000</v>
      </c>
    </row>
    <row r="9" spans="1:26" ht="13.5">
      <c r="A9" s="58" t="s">
        <v>35</v>
      </c>
      <c r="B9" s="19">
        <v>14121407</v>
      </c>
      <c r="C9" s="19"/>
      <c r="D9" s="59">
        <v>38678000</v>
      </c>
      <c r="E9" s="60">
        <v>39730000</v>
      </c>
      <c r="F9" s="60">
        <v>445802</v>
      </c>
      <c r="G9" s="60">
        <v>663195</v>
      </c>
      <c r="H9" s="60">
        <v>880558</v>
      </c>
      <c r="I9" s="60">
        <v>1989555</v>
      </c>
      <c r="J9" s="60">
        <v>977489</v>
      </c>
      <c r="K9" s="60">
        <v>890947</v>
      </c>
      <c r="L9" s="60">
        <v>663822</v>
      </c>
      <c r="M9" s="60">
        <v>2532258</v>
      </c>
      <c r="N9" s="60">
        <v>1002308</v>
      </c>
      <c r="O9" s="60">
        <v>996560</v>
      </c>
      <c r="P9" s="60">
        <v>629311</v>
      </c>
      <c r="Q9" s="60">
        <v>2628179</v>
      </c>
      <c r="R9" s="60">
        <v>712871</v>
      </c>
      <c r="S9" s="60">
        <v>619033</v>
      </c>
      <c r="T9" s="60">
        <v>731735</v>
      </c>
      <c r="U9" s="60">
        <v>2063639</v>
      </c>
      <c r="V9" s="60">
        <v>9213631</v>
      </c>
      <c r="W9" s="60">
        <v>39730000</v>
      </c>
      <c r="X9" s="60">
        <v>-30516369</v>
      </c>
      <c r="Y9" s="61">
        <v>-76.81</v>
      </c>
      <c r="Z9" s="62">
        <v>39730000</v>
      </c>
    </row>
    <row r="10" spans="1:26" ht="25.5">
      <c r="A10" s="63" t="s">
        <v>277</v>
      </c>
      <c r="B10" s="64">
        <f>SUM(B5:B9)</f>
        <v>137938598</v>
      </c>
      <c r="C10" s="64">
        <f>SUM(C5:C9)</f>
        <v>0</v>
      </c>
      <c r="D10" s="65">
        <f aca="true" t="shared" si="0" ref="D10:Z10">SUM(D5:D9)</f>
        <v>182158000</v>
      </c>
      <c r="E10" s="66">
        <f t="shared" si="0"/>
        <v>182234000</v>
      </c>
      <c r="F10" s="66">
        <f t="shared" si="0"/>
        <v>22697133</v>
      </c>
      <c r="G10" s="66">
        <f t="shared" si="0"/>
        <v>14839288</v>
      </c>
      <c r="H10" s="66">
        <f t="shared" si="0"/>
        <v>10384686</v>
      </c>
      <c r="I10" s="66">
        <f t="shared" si="0"/>
        <v>47921107</v>
      </c>
      <c r="J10" s="66">
        <f t="shared" si="0"/>
        <v>11212939</v>
      </c>
      <c r="K10" s="66">
        <f t="shared" si="0"/>
        <v>19150055</v>
      </c>
      <c r="L10" s="66">
        <f t="shared" si="0"/>
        <v>11606305</v>
      </c>
      <c r="M10" s="66">
        <f t="shared" si="0"/>
        <v>41969299</v>
      </c>
      <c r="N10" s="66">
        <f t="shared" si="0"/>
        <v>9382264</v>
      </c>
      <c r="O10" s="66">
        <f t="shared" si="0"/>
        <v>14981686</v>
      </c>
      <c r="P10" s="66">
        <f t="shared" si="0"/>
        <v>11921273</v>
      </c>
      <c r="Q10" s="66">
        <f t="shared" si="0"/>
        <v>36285223</v>
      </c>
      <c r="R10" s="66">
        <f t="shared" si="0"/>
        <v>8960856</v>
      </c>
      <c r="S10" s="66">
        <f t="shared" si="0"/>
        <v>8493539</v>
      </c>
      <c r="T10" s="66">
        <f t="shared" si="0"/>
        <v>9718267</v>
      </c>
      <c r="U10" s="66">
        <f t="shared" si="0"/>
        <v>27172662</v>
      </c>
      <c r="V10" s="66">
        <f t="shared" si="0"/>
        <v>153348291</v>
      </c>
      <c r="W10" s="66">
        <f t="shared" si="0"/>
        <v>182234000</v>
      </c>
      <c r="X10" s="66">
        <f t="shared" si="0"/>
        <v>-28885709</v>
      </c>
      <c r="Y10" s="67">
        <f>+IF(W10&lt;&gt;0,(X10/W10)*100,0)</f>
        <v>-15.850888966932624</v>
      </c>
      <c r="Z10" s="68">
        <f t="shared" si="0"/>
        <v>182234000</v>
      </c>
    </row>
    <row r="11" spans="1:26" ht="13.5">
      <c r="A11" s="58" t="s">
        <v>37</v>
      </c>
      <c r="B11" s="19">
        <v>54654328</v>
      </c>
      <c r="C11" s="19"/>
      <c r="D11" s="59">
        <v>61300000</v>
      </c>
      <c r="E11" s="60">
        <v>57580000</v>
      </c>
      <c r="F11" s="60">
        <v>4142243</v>
      </c>
      <c r="G11" s="60">
        <v>4577495</v>
      </c>
      <c r="H11" s="60">
        <v>4461067</v>
      </c>
      <c r="I11" s="60">
        <v>13180805</v>
      </c>
      <c r="J11" s="60">
        <v>3913085</v>
      </c>
      <c r="K11" s="60">
        <v>6738196</v>
      </c>
      <c r="L11" s="60">
        <v>4056120</v>
      </c>
      <c r="M11" s="60">
        <v>14707401</v>
      </c>
      <c r="N11" s="60">
        <v>4329540</v>
      </c>
      <c r="O11" s="60">
        <v>4354954</v>
      </c>
      <c r="P11" s="60">
        <v>4292108</v>
      </c>
      <c r="Q11" s="60">
        <v>12976602</v>
      </c>
      <c r="R11" s="60">
        <v>4503238</v>
      </c>
      <c r="S11" s="60">
        <v>5114423</v>
      </c>
      <c r="T11" s="60">
        <v>4679962</v>
      </c>
      <c r="U11" s="60">
        <v>14297623</v>
      </c>
      <c r="V11" s="60">
        <v>55162431</v>
      </c>
      <c r="W11" s="60">
        <v>57580000</v>
      </c>
      <c r="X11" s="60">
        <v>-2417569</v>
      </c>
      <c r="Y11" s="61">
        <v>-4.2</v>
      </c>
      <c r="Z11" s="62">
        <v>57580000</v>
      </c>
    </row>
    <row r="12" spans="1:26" ht="13.5">
      <c r="A12" s="58" t="s">
        <v>38</v>
      </c>
      <c r="B12" s="19">
        <v>3569187</v>
      </c>
      <c r="C12" s="19"/>
      <c r="D12" s="59">
        <v>3650000</v>
      </c>
      <c r="E12" s="60">
        <v>3683000</v>
      </c>
      <c r="F12" s="60">
        <v>274062</v>
      </c>
      <c r="G12" s="60">
        <v>274080</v>
      </c>
      <c r="H12" s="60">
        <v>274052</v>
      </c>
      <c r="I12" s="60">
        <v>822194</v>
      </c>
      <c r="J12" s="60">
        <v>291269</v>
      </c>
      <c r="K12" s="60">
        <v>291426</v>
      </c>
      <c r="L12" s="60">
        <v>289768</v>
      </c>
      <c r="M12" s="60">
        <v>872463</v>
      </c>
      <c r="N12" s="60">
        <v>289971</v>
      </c>
      <c r="O12" s="60">
        <v>290053</v>
      </c>
      <c r="P12" s="60">
        <v>287552</v>
      </c>
      <c r="Q12" s="60">
        <v>867576</v>
      </c>
      <c r="R12" s="60">
        <v>287321</v>
      </c>
      <c r="S12" s="60">
        <v>287275</v>
      </c>
      <c r="T12" s="60">
        <v>268793</v>
      </c>
      <c r="U12" s="60">
        <v>843389</v>
      </c>
      <c r="V12" s="60">
        <v>3405622</v>
      </c>
      <c r="W12" s="60">
        <v>3683000</v>
      </c>
      <c r="X12" s="60">
        <v>-277378</v>
      </c>
      <c r="Y12" s="61">
        <v>-7.53</v>
      </c>
      <c r="Z12" s="62">
        <v>3683000</v>
      </c>
    </row>
    <row r="13" spans="1:26" ht="13.5">
      <c r="A13" s="58" t="s">
        <v>278</v>
      </c>
      <c r="B13" s="19">
        <v>18205303</v>
      </c>
      <c r="C13" s="19"/>
      <c r="D13" s="59">
        <v>26700000</v>
      </c>
      <c r="E13" s="60">
        <v>26700000</v>
      </c>
      <c r="F13" s="60">
        <v>1958334</v>
      </c>
      <c r="G13" s="60">
        <v>1958334</v>
      </c>
      <c r="H13" s="60">
        <v>0</v>
      </c>
      <c r="I13" s="60">
        <v>3916668</v>
      </c>
      <c r="J13" s="60">
        <v>3916667</v>
      </c>
      <c r="K13" s="60">
        <v>1958334</v>
      </c>
      <c r="L13" s="60">
        <v>1958334</v>
      </c>
      <c r="M13" s="60">
        <v>7833335</v>
      </c>
      <c r="N13" s="60">
        <v>1958334</v>
      </c>
      <c r="O13" s="60">
        <v>1958334</v>
      </c>
      <c r="P13" s="60">
        <v>1958334</v>
      </c>
      <c r="Q13" s="60">
        <v>5875002</v>
      </c>
      <c r="R13" s="60">
        <v>1958334</v>
      </c>
      <c r="S13" s="60">
        <v>1958334</v>
      </c>
      <c r="T13" s="60">
        <v>1958334</v>
      </c>
      <c r="U13" s="60">
        <v>5875002</v>
      </c>
      <c r="V13" s="60">
        <v>23500007</v>
      </c>
      <c r="W13" s="60">
        <v>26700000</v>
      </c>
      <c r="X13" s="60">
        <v>-3199993</v>
      </c>
      <c r="Y13" s="61">
        <v>-11.98</v>
      </c>
      <c r="Z13" s="62">
        <v>26700000</v>
      </c>
    </row>
    <row r="14" spans="1:26" ht="13.5">
      <c r="A14" s="58" t="s">
        <v>40</v>
      </c>
      <c r="B14" s="19">
        <v>0</v>
      </c>
      <c r="C14" s="19"/>
      <c r="D14" s="59">
        <v>1416000</v>
      </c>
      <c r="E14" s="60">
        <v>1416000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1416000</v>
      </c>
      <c r="X14" s="60">
        <v>-1416000</v>
      </c>
      <c r="Y14" s="61">
        <v>-100</v>
      </c>
      <c r="Z14" s="62">
        <v>1416000</v>
      </c>
    </row>
    <row r="15" spans="1:26" ht="13.5">
      <c r="A15" s="58" t="s">
        <v>41</v>
      </c>
      <c r="B15" s="19">
        <v>51207699</v>
      </c>
      <c r="C15" s="19"/>
      <c r="D15" s="59">
        <v>40771000</v>
      </c>
      <c r="E15" s="60">
        <v>46771000</v>
      </c>
      <c r="F15" s="60">
        <v>0</v>
      </c>
      <c r="G15" s="60">
        <v>6945075</v>
      </c>
      <c r="H15" s="60">
        <v>857884</v>
      </c>
      <c r="I15" s="60">
        <v>7802959</v>
      </c>
      <c r="J15" s="60">
        <v>8636906</v>
      </c>
      <c r="K15" s="60">
        <v>1817322</v>
      </c>
      <c r="L15" s="60">
        <v>2870384</v>
      </c>
      <c r="M15" s="60">
        <v>13324612</v>
      </c>
      <c r="N15" s="60">
        <v>3243122</v>
      </c>
      <c r="O15" s="60">
        <v>3889355</v>
      </c>
      <c r="P15" s="60">
        <v>3655563</v>
      </c>
      <c r="Q15" s="60">
        <v>10788040</v>
      </c>
      <c r="R15" s="60">
        <v>3752643</v>
      </c>
      <c r="S15" s="60">
        <v>3622702</v>
      </c>
      <c r="T15" s="60">
        <v>4888119</v>
      </c>
      <c r="U15" s="60">
        <v>12263464</v>
      </c>
      <c r="V15" s="60">
        <v>44179075</v>
      </c>
      <c r="W15" s="60">
        <v>46771000</v>
      </c>
      <c r="X15" s="60">
        <v>-2591925</v>
      </c>
      <c r="Y15" s="61">
        <v>-5.54</v>
      </c>
      <c r="Z15" s="62">
        <v>46771000</v>
      </c>
    </row>
    <row r="16" spans="1:26" ht="13.5">
      <c r="A16" s="69" t="s">
        <v>42</v>
      </c>
      <c r="B16" s="19">
        <v>13956482</v>
      </c>
      <c r="C16" s="19"/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-26000</v>
      </c>
      <c r="M16" s="60">
        <v>-26000</v>
      </c>
      <c r="N16" s="60">
        <v>26000</v>
      </c>
      <c r="O16" s="60">
        <v>0</v>
      </c>
      <c r="P16" s="60">
        <v>0</v>
      </c>
      <c r="Q16" s="60">
        <v>26000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39647194</v>
      </c>
      <c r="C17" s="19"/>
      <c r="D17" s="59">
        <v>36015000</v>
      </c>
      <c r="E17" s="60">
        <v>32204000</v>
      </c>
      <c r="F17" s="60">
        <v>5106318</v>
      </c>
      <c r="G17" s="60">
        <v>3338587</v>
      </c>
      <c r="H17" s="60">
        <v>3722153</v>
      </c>
      <c r="I17" s="60">
        <v>12167058</v>
      </c>
      <c r="J17" s="60">
        <v>4303006</v>
      </c>
      <c r="K17" s="60">
        <v>2428986</v>
      </c>
      <c r="L17" s="60">
        <v>2973031</v>
      </c>
      <c r="M17" s="60">
        <v>9705023</v>
      </c>
      <c r="N17" s="60">
        <v>7247683</v>
      </c>
      <c r="O17" s="60">
        <v>2913292</v>
      </c>
      <c r="P17" s="60">
        <v>3141346</v>
      </c>
      <c r="Q17" s="60">
        <v>13302321</v>
      </c>
      <c r="R17" s="60">
        <v>2693758</v>
      </c>
      <c r="S17" s="60">
        <v>3622445</v>
      </c>
      <c r="T17" s="60">
        <v>3650745</v>
      </c>
      <c r="U17" s="60">
        <v>9966948</v>
      </c>
      <c r="V17" s="60">
        <v>45141350</v>
      </c>
      <c r="W17" s="60">
        <v>32204000</v>
      </c>
      <c r="X17" s="60">
        <v>12937350</v>
      </c>
      <c r="Y17" s="61">
        <v>40.17</v>
      </c>
      <c r="Z17" s="62">
        <v>32204000</v>
      </c>
    </row>
    <row r="18" spans="1:26" ht="13.5">
      <c r="A18" s="70" t="s">
        <v>44</v>
      </c>
      <c r="B18" s="71">
        <f>SUM(B11:B17)</f>
        <v>181240193</v>
      </c>
      <c r="C18" s="71">
        <f>SUM(C11:C17)</f>
        <v>0</v>
      </c>
      <c r="D18" s="72">
        <f aca="true" t="shared" si="1" ref="D18:Z18">SUM(D11:D17)</f>
        <v>169852000</v>
      </c>
      <c r="E18" s="73">
        <f t="shared" si="1"/>
        <v>168354000</v>
      </c>
      <c r="F18" s="73">
        <f t="shared" si="1"/>
        <v>11480957</v>
      </c>
      <c r="G18" s="73">
        <f t="shared" si="1"/>
        <v>17093571</v>
      </c>
      <c r="H18" s="73">
        <f t="shared" si="1"/>
        <v>9315156</v>
      </c>
      <c r="I18" s="73">
        <f t="shared" si="1"/>
        <v>37889684</v>
      </c>
      <c r="J18" s="73">
        <f t="shared" si="1"/>
        <v>21060933</v>
      </c>
      <c r="K18" s="73">
        <f t="shared" si="1"/>
        <v>13234264</v>
      </c>
      <c r="L18" s="73">
        <f t="shared" si="1"/>
        <v>12121637</v>
      </c>
      <c r="M18" s="73">
        <f t="shared" si="1"/>
        <v>46416834</v>
      </c>
      <c r="N18" s="73">
        <f t="shared" si="1"/>
        <v>17094650</v>
      </c>
      <c r="O18" s="73">
        <f t="shared" si="1"/>
        <v>13405988</v>
      </c>
      <c r="P18" s="73">
        <f t="shared" si="1"/>
        <v>13334903</v>
      </c>
      <c r="Q18" s="73">
        <f t="shared" si="1"/>
        <v>43835541</v>
      </c>
      <c r="R18" s="73">
        <f t="shared" si="1"/>
        <v>13195294</v>
      </c>
      <c r="S18" s="73">
        <f t="shared" si="1"/>
        <v>14605179</v>
      </c>
      <c r="T18" s="73">
        <f t="shared" si="1"/>
        <v>15445953</v>
      </c>
      <c r="U18" s="73">
        <f t="shared" si="1"/>
        <v>43246426</v>
      </c>
      <c r="V18" s="73">
        <f t="shared" si="1"/>
        <v>171388485</v>
      </c>
      <c r="W18" s="73">
        <f t="shared" si="1"/>
        <v>168354000</v>
      </c>
      <c r="X18" s="73">
        <f t="shared" si="1"/>
        <v>3034485</v>
      </c>
      <c r="Y18" s="67">
        <f>+IF(W18&lt;&gt;0,(X18/W18)*100,0)</f>
        <v>1.8024430663958086</v>
      </c>
      <c r="Z18" s="74">
        <f t="shared" si="1"/>
        <v>168354000</v>
      </c>
    </row>
    <row r="19" spans="1:26" ht="13.5">
      <c r="A19" s="70" t="s">
        <v>45</v>
      </c>
      <c r="B19" s="75">
        <f>+B10-B18</f>
        <v>-43301595</v>
      </c>
      <c r="C19" s="75">
        <f>+C10-C18</f>
        <v>0</v>
      </c>
      <c r="D19" s="76">
        <f aca="true" t="shared" si="2" ref="D19:Z19">+D10-D18</f>
        <v>12306000</v>
      </c>
      <c r="E19" s="77">
        <f t="shared" si="2"/>
        <v>13880000</v>
      </c>
      <c r="F19" s="77">
        <f t="shared" si="2"/>
        <v>11216176</v>
      </c>
      <c r="G19" s="77">
        <f t="shared" si="2"/>
        <v>-2254283</v>
      </c>
      <c r="H19" s="77">
        <f t="shared" si="2"/>
        <v>1069530</v>
      </c>
      <c r="I19" s="77">
        <f t="shared" si="2"/>
        <v>10031423</v>
      </c>
      <c r="J19" s="77">
        <f t="shared" si="2"/>
        <v>-9847994</v>
      </c>
      <c r="K19" s="77">
        <f t="shared" si="2"/>
        <v>5915791</v>
      </c>
      <c r="L19" s="77">
        <f t="shared" si="2"/>
        <v>-515332</v>
      </c>
      <c r="M19" s="77">
        <f t="shared" si="2"/>
        <v>-4447535</v>
      </c>
      <c r="N19" s="77">
        <f t="shared" si="2"/>
        <v>-7712386</v>
      </c>
      <c r="O19" s="77">
        <f t="shared" si="2"/>
        <v>1575698</v>
      </c>
      <c r="P19" s="77">
        <f t="shared" si="2"/>
        <v>-1413630</v>
      </c>
      <c r="Q19" s="77">
        <f t="shared" si="2"/>
        <v>-7550318</v>
      </c>
      <c r="R19" s="77">
        <f t="shared" si="2"/>
        <v>-4234438</v>
      </c>
      <c r="S19" s="77">
        <f t="shared" si="2"/>
        <v>-6111640</v>
      </c>
      <c r="T19" s="77">
        <f t="shared" si="2"/>
        <v>-5727686</v>
      </c>
      <c r="U19" s="77">
        <f t="shared" si="2"/>
        <v>-16073764</v>
      </c>
      <c r="V19" s="77">
        <f t="shared" si="2"/>
        <v>-18040194</v>
      </c>
      <c r="W19" s="77">
        <f>IF(E10=E18,0,W10-W18)</f>
        <v>13880000</v>
      </c>
      <c r="X19" s="77">
        <f t="shared" si="2"/>
        <v>-31920194</v>
      </c>
      <c r="Y19" s="78">
        <f>+IF(W19&lt;&gt;0,(X19/W19)*100,0)</f>
        <v>-229.97257925072049</v>
      </c>
      <c r="Z19" s="79">
        <f t="shared" si="2"/>
        <v>13880000</v>
      </c>
    </row>
    <row r="20" spans="1:26" ht="13.5">
      <c r="A20" s="58" t="s">
        <v>46</v>
      </c>
      <c r="B20" s="19">
        <v>40306758</v>
      </c>
      <c r="C20" s="19"/>
      <c r="D20" s="59">
        <v>0</v>
      </c>
      <c r="E20" s="60">
        <v>66103000</v>
      </c>
      <c r="F20" s="60">
        <v>16081000</v>
      </c>
      <c r="G20" s="60">
        <v>0</v>
      </c>
      <c r="H20" s="60">
        <v>0</v>
      </c>
      <c r="I20" s="60">
        <v>16081000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16081000</v>
      </c>
      <c r="W20" s="60">
        <v>66103000</v>
      </c>
      <c r="X20" s="60">
        <v>-50022000</v>
      </c>
      <c r="Y20" s="61">
        <v>-75.67</v>
      </c>
      <c r="Z20" s="62">
        <v>66103000</v>
      </c>
    </row>
    <row r="21" spans="1:26" ht="13.5">
      <c r="A21" s="58" t="s">
        <v>279</v>
      </c>
      <c r="B21" s="80">
        <v>0</v>
      </c>
      <c r="C21" s="80"/>
      <c r="D21" s="81">
        <v>-44308000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-2994837</v>
      </c>
      <c r="C22" s="86">
        <f>SUM(C19:C21)</f>
        <v>0</v>
      </c>
      <c r="D22" s="87">
        <f aca="true" t="shared" si="3" ref="D22:Z22">SUM(D19:D21)</f>
        <v>-32002000</v>
      </c>
      <c r="E22" s="88">
        <f t="shared" si="3"/>
        <v>79983000</v>
      </c>
      <c r="F22" s="88">
        <f t="shared" si="3"/>
        <v>27297176</v>
      </c>
      <c r="G22" s="88">
        <f t="shared" si="3"/>
        <v>-2254283</v>
      </c>
      <c r="H22" s="88">
        <f t="shared" si="3"/>
        <v>1069530</v>
      </c>
      <c r="I22" s="88">
        <f t="shared" si="3"/>
        <v>26112423</v>
      </c>
      <c r="J22" s="88">
        <f t="shared" si="3"/>
        <v>-9847994</v>
      </c>
      <c r="K22" s="88">
        <f t="shared" si="3"/>
        <v>5915791</v>
      </c>
      <c r="L22" s="88">
        <f t="shared" si="3"/>
        <v>-515332</v>
      </c>
      <c r="M22" s="88">
        <f t="shared" si="3"/>
        <v>-4447535</v>
      </c>
      <c r="N22" s="88">
        <f t="shared" si="3"/>
        <v>-7712386</v>
      </c>
      <c r="O22" s="88">
        <f t="shared" si="3"/>
        <v>1575698</v>
      </c>
      <c r="P22" s="88">
        <f t="shared" si="3"/>
        <v>-1413630</v>
      </c>
      <c r="Q22" s="88">
        <f t="shared" si="3"/>
        <v>-7550318</v>
      </c>
      <c r="R22" s="88">
        <f t="shared" si="3"/>
        <v>-4234438</v>
      </c>
      <c r="S22" s="88">
        <f t="shared" si="3"/>
        <v>-6111640</v>
      </c>
      <c r="T22" s="88">
        <f t="shared" si="3"/>
        <v>-5727686</v>
      </c>
      <c r="U22" s="88">
        <f t="shared" si="3"/>
        <v>-16073764</v>
      </c>
      <c r="V22" s="88">
        <f t="shared" si="3"/>
        <v>-1959194</v>
      </c>
      <c r="W22" s="88">
        <f t="shared" si="3"/>
        <v>79983000</v>
      </c>
      <c r="X22" s="88">
        <f t="shared" si="3"/>
        <v>-81942194</v>
      </c>
      <c r="Y22" s="89">
        <f>+IF(W22&lt;&gt;0,(X22/W22)*100,0)</f>
        <v>-102.44951302151708</v>
      </c>
      <c r="Z22" s="90">
        <f t="shared" si="3"/>
        <v>79983000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-2994837</v>
      </c>
      <c r="C24" s="75">
        <f>SUM(C22:C23)</f>
        <v>0</v>
      </c>
      <c r="D24" s="76">
        <f aca="true" t="shared" si="4" ref="D24:Z24">SUM(D22:D23)</f>
        <v>-32002000</v>
      </c>
      <c r="E24" s="77">
        <f t="shared" si="4"/>
        <v>79983000</v>
      </c>
      <c r="F24" s="77">
        <f t="shared" si="4"/>
        <v>27297176</v>
      </c>
      <c r="G24" s="77">
        <f t="shared" si="4"/>
        <v>-2254283</v>
      </c>
      <c r="H24" s="77">
        <f t="shared" si="4"/>
        <v>1069530</v>
      </c>
      <c r="I24" s="77">
        <f t="shared" si="4"/>
        <v>26112423</v>
      </c>
      <c r="J24" s="77">
        <f t="shared" si="4"/>
        <v>-9847994</v>
      </c>
      <c r="K24" s="77">
        <f t="shared" si="4"/>
        <v>5915791</v>
      </c>
      <c r="L24" s="77">
        <f t="shared" si="4"/>
        <v>-515332</v>
      </c>
      <c r="M24" s="77">
        <f t="shared" si="4"/>
        <v>-4447535</v>
      </c>
      <c r="N24" s="77">
        <f t="shared" si="4"/>
        <v>-7712386</v>
      </c>
      <c r="O24" s="77">
        <f t="shared" si="4"/>
        <v>1575698</v>
      </c>
      <c r="P24" s="77">
        <f t="shared" si="4"/>
        <v>-1413630</v>
      </c>
      <c r="Q24" s="77">
        <f t="shared" si="4"/>
        <v>-7550318</v>
      </c>
      <c r="R24" s="77">
        <f t="shared" si="4"/>
        <v>-4234438</v>
      </c>
      <c r="S24" s="77">
        <f t="shared" si="4"/>
        <v>-6111640</v>
      </c>
      <c r="T24" s="77">
        <f t="shared" si="4"/>
        <v>-5727686</v>
      </c>
      <c r="U24" s="77">
        <f t="shared" si="4"/>
        <v>-16073764</v>
      </c>
      <c r="V24" s="77">
        <f t="shared" si="4"/>
        <v>-1959194</v>
      </c>
      <c r="W24" s="77">
        <f t="shared" si="4"/>
        <v>79983000</v>
      </c>
      <c r="X24" s="77">
        <f t="shared" si="4"/>
        <v>-81942194</v>
      </c>
      <c r="Y24" s="78">
        <f>+IF(W24&lt;&gt;0,(X24/W24)*100,0)</f>
        <v>-102.44951302151708</v>
      </c>
      <c r="Z24" s="79">
        <f t="shared" si="4"/>
        <v>79983000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501779127</v>
      </c>
      <c r="C27" s="22"/>
      <c r="D27" s="99">
        <v>56616000</v>
      </c>
      <c r="E27" s="100">
        <v>83163000</v>
      </c>
      <c r="F27" s="100">
        <v>844575</v>
      </c>
      <c r="G27" s="100">
        <v>263051</v>
      </c>
      <c r="H27" s="100">
        <v>723815</v>
      </c>
      <c r="I27" s="100">
        <v>1831441</v>
      </c>
      <c r="J27" s="100">
        <v>212552</v>
      </c>
      <c r="K27" s="100">
        <v>0</v>
      </c>
      <c r="L27" s="100">
        <v>319765</v>
      </c>
      <c r="M27" s="100">
        <v>532317</v>
      </c>
      <c r="N27" s="100">
        <v>5087164</v>
      </c>
      <c r="O27" s="100">
        <v>994075</v>
      </c>
      <c r="P27" s="100">
        <v>5469428</v>
      </c>
      <c r="Q27" s="100">
        <v>11550667</v>
      </c>
      <c r="R27" s="100">
        <v>13546463</v>
      </c>
      <c r="S27" s="100">
        <v>2300724</v>
      </c>
      <c r="T27" s="100">
        <v>16332392</v>
      </c>
      <c r="U27" s="100">
        <v>32179579</v>
      </c>
      <c r="V27" s="100">
        <v>46094004</v>
      </c>
      <c r="W27" s="100">
        <v>83163000</v>
      </c>
      <c r="X27" s="100">
        <v>-37068996</v>
      </c>
      <c r="Y27" s="101">
        <v>-44.57</v>
      </c>
      <c r="Z27" s="102">
        <v>83163000</v>
      </c>
    </row>
    <row r="28" spans="1:26" ht="13.5">
      <c r="A28" s="103" t="s">
        <v>46</v>
      </c>
      <c r="B28" s="19">
        <v>72233354</v>
      </c>
      <c r="C28" s="19"/>
      <c r="D28" s="59">
        <v>44308000</v>
      </c>
      <c r="E28" s="60">
        <v>65552000</v>
      </c>
      <c r="F28" s="60">
        <v>679572</v>
      </c>
      <c r="G28" s="60">
        <v>184507</v>
      </c>
      <c r="H28" s="60">
        <v>676811</v>
      </c>
      <c r="I28" s="60">
        <v>1540890</v>
      </c>
      <c r="J28" s="60">
        <v>-8865</v>
      </c>
      <c r="K28" s="60">
        <v>0</v>
      </c>
      <c r="L28" s="60">
        <v>1682</v>
      </c>
      <c r="M28" s="60">
        <v>-7183</v>
      </c>
      <c r="N28" s="60">
        <v>5009345</v>
      </c>
      <c r="O28" s="60">
        <v>870980</v>
      </c>
      <c r="P28" s="60">
        <v>5372205</v>
      </c>
      <c r="Q28" s="60">
        <v>11252530</v>
      </c>
      <c r="R28" s="60">
        <v>13505723</v>
      </c>
      <c r="S28" s="60">
        <v>2309556</v>
      </c>
      <c r="T28" s="60">
        <v>14417854</v>
      </c>
      <c r="U28" s="60">
        <v>30233133</v>
      </c>
      <c r="V28" s="60">
        <v>43019370</v>
      </c>
      <c r="W28" s="60">
        <v>65552000</v>
      </c>
      <c r="X28" s="60">
        <v>-22532630</v>
      </c>
      <c r="Y28" s="61">
        <v>-34.37</v>
      </c>
      <c r="Z28" s="62">
        <v>65552000</v>
      </c>
    </row>
    <row r="29" spans="1:26" ht="13.5">
      <c r="A29" s="58" t="s">
        <v>282</v>
      </c>
      <c r="B29" s="19">
        <v>421045773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3500000</v>
      </c>
      <c r="C30" s="19"/>
      <c r="D30" s="59">
        <v>12000000</v>
      </c>
      <c r="E30" s="60">
        <v>12000000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104542</v>
      </c>
      <c r="M30" s="60">
        <v>104542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104542</v>
      </c>
      <c r="T30" s="60">
        <v>0</v>
      </c>
      <c r="U30" s="60">
        <v>104542</v>
      </c>
      <c r="V30" s="60">
        <v>209084</v>
      </c>
      <c r="W30" s="60">
        <v>12000000</v>
      </c>
      <c r="X30" s="60">
        <v>-11790916</v>
      </c>
      <c r="Y30" s="61">
        <v>-98.26</v>
      </c>
      <c r="Z30" s="62">
        <v>12000000</v>
      </c>
    </row>
    <row r="31" spans="1:26" ht="13.5">
      <c r="A31" s="58" t="s">
        <v>53</v>
      </c>
      <c r="B31" s="19">
        <v>5000000</v>
      </c>
      <c r="C31" s="19"/>
      <c r="D31" s="59">
        <v>308000</v>
      </c>
      <c r="E31" s="60">
        <v>5611000</v>
      </c>
      <c r="F31" s="60">
        <v>165003</v>
      </c>
      <c r="G31" s="60">
        <v>78544</v>
      </c>
      <c r="H31" s="60">
        <v>47004</v>
      </c>
      <c r="I31" s="60">
        <v>290551</v>
      </c>
      <c r="J31" s="60">
        <v>221417</v>
      </c>
      <c r="K31" s="60">
        <v>0</v>
      </c>
      <c r="L31" s="60">
        <v>213541</v>
      </c>
      <c r="M31" s="60">
        <v>434958</v>
      </c>
      <c r="N31" s="60">
        <v>77819</v>
      </c>
      <c r="O31" s="60">
        <v>123095</v>
      </c>
      <c r="P31" s="60">
        <v>97223</v>
      </c>
      <c r="Q31" s="60">
        <v>298137</v>
      </c>
      <c r="R31" s="60">
        <v>40740</v>
      </c>
      <c r="S31" s="60">
        <v>-113374</v>
      </c>
      <c r="T31" s="60">
        <v>1914538</v>
      </c>
      <c r="U31" s="60">
        <v>1841904</v>
      </c>
      <c r="V31" s="60">
        <v>2865550</v>
      </c>
      <c r="W31" s="60">
        <v>5611000</v>
      </c>
      <c r="X31" s="60">
        <v>-2745450</v>
      </c>
      <c r="Y31" s="61">
        <v>-48.93</v>
      </c>
      <c r="Z31" s="62">
        <v>5611000</v>
      </c>
    </row>
    <row r="32" spans="1:26" ht="13.5">
      <c r="A32" s="70" t="s">
        <v>54</v>
      </c>
      <c r="B32" s="22">
        <f>SUM(B28:B31)</f>
        <v>501779127</v>
      </c>
      <c r="C32" s="22">
        <f>SUM(C28:C31)</f>
        <v>0</v>
      </c>
      <c r="D32" s="99">
        <f aca="true" t="shared" si="5" ref="D32:Z32">SUM(D28:D31)</f>
        <v>56616000</v>
      </c>
      <c r="E32" s="100">
        <f t="shared" si="5"/>
        <v>83163000</v>
      </c>
      <c r="F32" s="100">
        <f t="shared" si="5"/>
        <v>844575</v>
      </c>
      <c r="G32" s="100">
        <f t="shared" si="5"/>
        <v>263051</v>
      </c>
      <c r="H32" s="100">
        <f t="shared" si="5"/>
        <v>723815</v>
      </c>
      <c r="I32" s="100">
        <f t="shared" si="5"/>
        <v>1831441</v>
      </c>
      <c r="J32" s="100">
        <f t="shared" si="5"/>
        <v>212552</v>
      </c>
      <c r="K32" s="100">
        <f t="shared" si="5"/>
        <v>0</v>
      </c>
      <c r="L32" s="100">
        <f t="shared" si="5"/>
        <v>319765</v>
      </c>
      <c r="M32" s="100">
        <f t="shared" si="5"/>
        <v>532317</v>
      </c>
      <c r="N32" s="100">
        <f t="shared" si="5"/>
        <v>5087164</v>
      </c>
      <c r="O32" s="100">
        <f t="shared" si="5"/>
        <v>994075</v>
      </c>
      <c r="P32" s="100">
        <f t="shared" si="5"/>
        <v>5469428</v>
      </c>
      <c r="Q32" s="100">
        <f t="shared" si="5"/>
        <v>11550667</v>
      </c>
      <c r="R32" s="100">
        <f t="shared" si="5"/>
        <v>13546463</v>
      </c>
      <c r="S32" s="100">
        <f t="shared" si="5"/>
        <v>2300724</v>
      </c>
      <c r="T32" s="100">
        <f t="shared" si="5"/>
        <v>16332392</v>
      </c>
      <c r="U32" s="100">
        <f t="shared" si="5"/>
        <v>32179579</v>
      </c>
      <c r="V32" s="100">
        <f t="shared" si="5"/>
        <v>46094004</v>
      </c>
      <c r="W32" s="100">
        <f t="shared" si="5"/>
        <v>83163000</v>
      </c>
      <c r="X32" s="100">
        <f t="shared" si="5"/>
        <v>-37068996</v>
      </c>
      <c r="Y32" s="101">
        <f>+IF(W32&lt;&gt;0,(X32/W32)*100,0)</f>
        <v>-44.57390426030807</v>
      </c>
      <c r="Z32" s="102">
        <f t="shared" si="5"/>
        <v>83163000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40307146</v>
      </c>
      <c r="C35" s="19"/>
      <c r="D35" s="59">
        <v>45747000</v>
      </c>
      <c r="E35" s="60">
        <v>45747</v>
      </c>
      <c r="F35" s="60">
        <v>55268639</v>
      </c>
      <c r="G35" s="60">
        <v>59850492</v>
      </c>
      <c r="H35" s="60">
        <v>62247968</v>
      </c>
      <c r="I35" s="60">
        <v>62247968</v>
      </c>
      <c r="J35" s="60">
        <v>48849681</v>
      </c>
      <c r="K35" s="60">
        <v>54749291</v>
      </c>
      <c r="L35" s="60">
        <v>52030148</v>
      </c>
      <c r="M35" s="60">
        <v>52030148</v>
      </c>
      <c r="N35" s="60">
        <v>36555130</v>
      </c>
      <c r="O35" s="60">
        <v>44957062</v>
      </c>
      <c r="P35" s="60">
        <v>49495559</v>
      </c>
      <c r="Q35" s="60">
        <v>49495559</v>
      </c>
      <c r="R35" s="60">
        <v>60992746</v>
      </c>
      <c r="S35" s="60">
        <v>54894322</v>
      </c>
      <c r="T35" s="60">
        <v>45928758</v>
      </c>
      <c r="U35" s="60">
        <v>45928758</v>
      </c>
      <c r="V35" s="60">
        <v>45928758</v>
      </c>
      <c r="W35" s="60">
        <v>45747</v>
      </c>
      <c r="X35" s="60">
        <v>45883011</v>
      </c>
      <c r="Y35" s="61">
        <v>100297.31</v>
      </c>
      <c r="Z35" s="62">
        <v>45747</v>
      </c>
    </row>
    <row r="36" spans="1:26" ht="13.5">
      <c r="A36" s="58" t="s">
        <v>57</v>
      </c>
      <c r="B36" s="19">
        <v>544447978</v>
      </c>
      <c r="C36" s="19"/>
      <c r="D36" s="59">
        <v>545952000</v>
      </c>
      <c r="E36" s="60">
        <v>402539</v>
      </c>
      <c r="F36" s="60">
        <v>386758607</v>
      </c>
      <c r="G36" s="60">
        <v>386758607</v>
      </c>
      <c r="H36" s="60">
        <v>540531315</v>
      </c>
      <c r="I36" s="60">
        <v>540531315</v>
      </c>
      <c r="J36" s="60">
        <v>536614648</v>
      </c>
      <c r="K36" s="60">
        <v>534656315</v>
      </c>
      <c r="L36" s="60">
        <v>532697981</v>
      </c>
      <c r="M36" s="60">
        <v>532697981</v>
      </c>
      <c r="N36" s="60">
        <v>532697981</v>
      </c>
      <c r="O36" s="60">
        <v>528781314</v>
      </c>
      <c r="P36" s="60">
        <v>526822981</v>
      </c>
      <c r="Q36" s="60">
        <v>526822981</v>
      </c>
      <c r="R36" s="60">
        <v>524864648</v>
      </c>
      <c r="S36" s="60">
        <v>522906315</v>
      </c>
      <c r="T36" s="60">
        <v>522906285</v>
      </c>
      <c r="U36" s="60">
        <v>522906285</v>
      </c>
      <c r="V36" s="60">
        <v>522906285</v>
      </c>
      <c r="W36" s="60">
        <v>402539</v>
      </c>
      <c r="X36" s="60">
        <v>522503746</v>
      </c>
      <c r="Y36" s="61">
        <v>129802.02</v>
      </c>
      <c r="Z36" s="62">
        <v>402539</v>
      </c>
    </row>
    <row r="37" spans="1:26" ht="13.5">
      <c r="A37" s="58" t="s">
        <v>58</v>
      </c>
      <c r="B37" s="19">
        <v>35614796</v>
      </c>
      <c r="C37" s="19"/>
      <c r="D37" s="59">
        <v>4784000</v>
      </c>
      <c r="E37" s="60">
        <v>12088</v>
      </c>
      <c r="F37" s="60">
        <v>25240754</v>
      </c>
      <c r="G37" s="60">
        <v>25589412</v>
      </c>
      <c r="H37" s="60">
        <v>24009383</v>
      </c>
      <c r="I37" s="60">
        <v>24009383</v>
      </c>
      <c r="J37" s="60">
        <v>22221596</v>
      </c>
      <c r="K37" s="60">
        <v>24270236</v>
      </c>
      <c r="L37" s="60">
        <v>22037088</v>
      </c>
      <c r="M37" s="60">
        <v>22037088</v>
      </c>
      <c r="N37" s="60">
        <v>17548738</v>
      </c>
      <c r="O37" s="60">
        <v>19757155</v>
      </c>
      <c r="P37" s="60">
        <v>17002219</v>
      </c>
      <c r="Q37" s="60">
        <v>17002219</v>
      </c>
      <c r="R37" s="60">
        <v>34527101</v>
      </c>
      <c r="S37" s="60">
        <v>22259273</v>
      </c>
      <c r="T37" s="60">
        <v>9650021</v>
      </c>
      <c r="U37" s="60">
        <v>9650021</v>
      </c>
      <c r="V37" s="60">
        <v>9650021</v>
      </c>
      <c r="W37" s="60">
        <v>12088</v>
      </c>
      <c r="X37" s="60">
        <v>9637933</v>
      </c>
      <c r="Y37" s="61">
        <v>79731.41</v>
      </c>
      <c r="Z37" s="62">
        <v>12088</v>
      </c>
    </row>
    <row r="38" spans="1:26" ht="13.5">
      <c r="A38" s="58" t="s">
        <v>59</v>
      </c>
      <c r="B38" s="19">
        <v>42721661</v>
      </c>
      <c r="C38" s="19"/>
      <c r="D38" s="59">
        <v>44530000</v>
      </c>
      <c r="E38" s="60">
        <v>44530</v>
      </c>
      <c r="F38" s="60">
        <v>27898952</v>
      </c>
      <c r="G38" s="60">
        <v>27654484</v>
      </c>
      <c r="H38" s="60">
        <v>47515664</v>
      </c>
      <c r="I38" s="60">
        <v>47515664</v>
      </c>
      <c r="J38" s="60">
        <v>47353688</v>
      </c>
      <c r="K38" s="60">
        <v>47187987</v>
      </c>
      <c r="L38" s="60">
        <v>46655515</v>
      </c>
      <c r="M38" s="60">
        <v>46655515</v>
      </c>
      <c r="N38" s="60">
        <v>46850758</v>
      </c>
      <c r="O38" s="60">
        <v>46677454</v>
      </c>
      <c r="P38" s="60">
        <v>46991728</v>
      </c>
      <c r="Q38" s="60">
        <v>46991728</v>
      </c>
      <c r="R38" s="60">
        <v>46648647</v>
      </c>
      <c r="S38" s="60">
        <v>45797929</v>
      </c>
      <c r="T38" s="60">
        <v>45846024</v>
      </c>
      <c r="U38" s="60">
        <v>45846024</v>
      </c>
      <c r="V38" s="60">
        <v>45846024</v>
      </c>
      <c r="W38" s="60">
        <v>44530</v>
      </c>
      <c r="X38" s="60">
        <v>45801494</v>
      </c>
      <c r="Y38" s="61">
        <v>102855.36</v>
      </c>
      <c r="Z38" s="62">
        <v>44530</v>
      </c>
    </row>
    <row r="39" spans="1:26" ht="13.5">
      <c r="A39" s="58" t="s">
        <v>60</v>
      </c>
      <c r="B39" s="19">
        <v>506418667</v>
      </c>
      <c r="C39" s="19"/>
      <c r="D39" s="59">
        <v>542385000</v>
      </c>
      <c r="E39" s="60">
        <v>391668</v>
      </c>
      <c r="F39" s="60">
        <v>388887540</v>
      </c>
      <c r="G39" s="60">
        <v>393365203</v>
      </c>
      <c r="H39" s="60">
        <v>531254236</v>
      </c>
      <c r="I39" s="60">
        <v>531254236</v>
      </c>
      <c r="J39" s="60">
        <v>515889045</v>
      </c>
      <c r="K39" s="60">
        <v>517947383</v>
      </c>
      <c r="L39" s="60">
        <v>516035526</v>
      </c>
      <c r="M39" s="60">
        <v>516035526</v>
      </c>
      <c r="N39" s="60">
        <v>504853615</v>
      </c>
      <c r="O39" s="60">
        <v>507303767</v>
      </c>
      <c r="P39" s="60">
        <v>512324593</v>
      </c>
      <c r="Q39" s="60">
        <v>512324593</v>
      </c>
      <c r="R39" s="60">
        <v>504681646</v>
      </c>
      <c r="S39" s="60">
        <v>509743435</v>
      </c>
      <c r="T39" s="60">
        <v>513338998</v>
      </c>
      <c r="U39" s="60">
        <v>513338998</v>
      </c>
      <c r="V39" s="60">
        <v>513338998</v>
      </c>
      <c r="W39" s="60">
        <v>391668</v>
      </c>
      <c r="X39" s="60">
        <v>512947330</v>
      </c>
      <c r="Y39" s="61">
        <v>130964.83</v>
      </c>
      <c r="Z39" s="62">
        <v>391668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9427589</v>
      </c>
      <c r="C42" s="19"/>
      <c r="D42" s="59">
        <v>94615000</v>
      </c>
      <c r="E42" s="60">
        <v>78352713</v>
      </c>
      <c r="F42" s="60">
        <v>21246748</v>
      </c>
      <c r="G42" s="60">
        <v>-1639598</v>
      </c>
      <c r="H42" s="60">
        <v>1685106</v>
      </c>
      <c r="I42" s="60">
        <v>21292256</v>
      </c>
      <c r="J42" s="60">
        <v>-5822133</v>
      </c>
      <c r="K42" s="60">
        <v>2530074</v>
      </c>
      <c r="L42" s="60">
        <v>-3760274</v>
      </c>
      <c r="M42" s="60">
        <v>-7052333</v>
      </c>
      <c r="N42" s="60">
        <v>-2253736</v>
      </c>
      <c r="O42" s="60">
        <v>3056939</v>
      </c>
      <c r="P42" s="60">
        <v>-774039</v>
      </c>
      <c r="Q42" s="60">
        <v>29164</v>
      </c>
      <c r="R42" s="60">
        <v>8390400</v>
      </c>
      <c r="S42" s="60">
        <v>-1027550</v>
      </c>
      <c r="T42" s="60">
        <v>6575957</v>
      </c>
      <c r="U42" s="60">
        <v>13938807</v>
      </c>
      <c r="V42" s="60">
        <v>28207894</v>
      </c>
      <c r="W42" s="60">
        <v>78352713</v>
      </c>
      <c r="X42" s="60">
        <v>-50144819</v>
      </c>
      <c r="Y42" s="61">
        <v>-64</v>
      </c>
      <c r="Z42" s="62">
        <v>78352713</v>
      </c>
    </row>
    <row r="43" spans="1:26" ht="13.5">
      <c r="A43" s="58" t="s">
        <v>63</v>
      </c>
      <c r="B43" s="19">
        <v>-35760926</v>
      </c>
      <c r="C43" s="19"/>
      <c r="D43" s="59">
        <v>-56616000</v>
      </c>
      <c r="E43" s="60">
        <v>-83158108</v>
      </c>
      <c r="F43" s="60">
        <v>-10844575</v>
      </c>
      <c r="G43" s="60">
        <v>-263051</v>
      </c>
      <c r="H43" s="60">
        <v>-123815</v>
      </c>
      <c r="I43" s="60">
        <v>-11231441</v>
      </c>
      <c r="J43" s="60">
        <v>4787448</v>
      </c>
      <c r="K43" s="60">
        <v>-4354350</v>
      </c>
      <c r="L43" s="60">
        <v>-319765</v>
      </c>
      <c r="M43" s="60">
        <v>113333</v>
      </c>
      <c r="N43" s="60">
        <v>-87160</v>
      </c>
      <c r="O43" s="60">
        <v>-994075</v>
      </c>
      <c r="P43" s="60">
        <v>-10469428</v>
      </c>
      <c r="Q43" s="60">
        <v>-11550663</v>
      </c>
      <c r="R43" s="60">
        <v>-5867612</v>
      </c>
      <c r="S43" s="60">
        <v>3335047</v>
      </c>
      <c r="T43" s="60">
        <v>-13332392</v>
      </c>
      <c r="U43" s="60">
        <v>-15864957</v>
      </c>
      <c r="V43" s="60">
        <v>-38533728</v>
      </c>
      <c r="W43" s="60">
        <v>-83158108</v>
      </c>
      <c r="X43" s="60">
        <v>44624380</v>
      </c>
      <c r="Y43" s="61">
        <v>-53.66</v>
      </c>
      <c r="Z43" s="62">
        <v>-83158108</v>
      </c>
    </row>
    <row r="44" spans="1:26" ht="13.5">
      <c r="A44" s="58" t="s">
        <v>64</v>
      </c>
      <c r="B44" s="19">
        <v>853147</v>
      </c>
      <c r="C44" s="19"/>
      <c r="D44" s="59">
        <v>0</v>
      </c>
      <c r="E44" s="60">
        <v>7429472</v>
      </c>
      <c r="F44" s="60">
        <v>-207402</v>
      </c>
      <c r="G44" s="60">
        <v>-207402</v>
      </c>
      <c r="H44" s="60">
        <v>-339886</v>
      </c>
      <c r="I44" s="60">
        <v>-754690</v>
      </c>
      <c r="J44" s="60">
        <v>710737</v>
      </c>
      <c r="K44" s="60">
        <v>-165701</v>
      </c>
      <c r="L44" s="60">
        <v>-168874</v>
      </c>
      <c r="M44" s="60">
        <v>376162</v>
      </c>
      <c r="N44" s="60">
        <v>-168353</v>
      </c>
      <c r="O44" s="60">
        <v>4826696</v>
      </c>
      <c r="P44" s="60">
        <v>5827152</v>
      </c>
      <c r="Q44" s="60">
        <v>10485495</v>
      </c>
      <c r="R44" s="60">
        <v>-343080</v>
      </c>
      <c r="S44" s="60">
        <v>-343081</v>
      </c>
      <c r="T44" s="60">
        <v>-207420</v>
      </c>
      <c r="U44" s="60">
        <v>-893581</v>
      </c>
      <c r="V44" s="60">
        <v>9213386</v>
      </c>
      <c r="W44" s="60">
        <v>7429472</v>
      </c>
      <c r="X44" s="60">
        <v>1783914</v>
      </c>
      <c r="Y44" s="61">
        <v>24.01</v>
      </c>
      <c r="Z44" s="62">
        <v>7429472</v>
      </c>
    </row>
    <row r="45" spans="1:26" ht="13.5">
      <c r="A45" s="70" t="s">
        <v>65</v>
      </c>
      <c r="B45" s="22">
        <v>5550033</v>
      </c>
      <c r="C45" s="22"/>
      <c r="D45" s="99">
        <v>90574495</v>
      </c>
      <c r="E45" s="100">
        <v>4431637</v>
      </c>
      <c r="F45" s="100">
        <v>12002331</v>
      </c>
      <c r="G45" s="100">
        <v>9892280</v>
      </c>
      <c r="H45" s="100">
        <v>11113685</v>
      </c>
      <c r="I45" s="100">
        <v>11113685</v>
      </c>
      <c r="J45" s="100">
        <v>10789737</v>
      </c>
      <c r="K45" s="100">
        <v>8799760</v>
      </c>
      <c r="L45" s="100">
        <v>4550847</v>
      </c>
      <c r="M45" s="100">
        <v>4550847</v>
      </c>
      <c r="N45" s="100">
        <v>2041598</v>
      </c>
      <c r="O45" s="100">
        <v>8931158</v>
      </c>
      <c r="P45" s="100">
        <v>3514843</v>
      </c>
      <c r="Q45" s="100">
        <v>2041598</v>
      </c>
      <c r="R45" s="100">
        <v>5694551</v>
      </c>
      <c r="S45" s="100">
        <v>7658967</v>
      </c>
      <c r="T45" s="100">
        <v>695112</v>
      </c>
      <c r="U45" s="100">
        <v>695112</v>
      </c>
      <c r="V45" s="100">
        <v>695112</v>
      </c>
      <c r="W45" s="100">
        <v>4431637</v>
      </c>
      <c r="X45" s="100">
        <v>-3736525</v>
      </c>
      <c r="Y45" s="101">
        <v>-84.31</v>
      </c>
      <c r="Z45" s="102">
        <v>4431637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8251163</v>
      </c>
      <c r="C49" s="52"/>
      <c r="D49" s="129">
        <v>3601556</v>
      </c>
      <c r="E49" s="54">
        <v>2521937</v>
      </c>
      <c r="F49" s="54">
        <v>0</v>
      </c>
      <c r="G49" s="54">
        <v>0</v>
      </c>
      <c r="H49" s="54">
        <v>0</v>
      </c>
      <c r="I49" s="54">
        <v>2138223</v>
      </c>
      <c r="J49" s="54">
        <v>0</v>
      </c>
      <c r="K49" s="54">
        <v>0</v>
      </c>
      <c r="L49" s="54">
        <v>0</v>
      </c>
      <c r="M49" s="54">
        <v>1929944</v>
      </c>
      <c r="N49" s="54">
        <v>0</v>
      </c>
      <c r="O49" s="54">
        <v>0</v>
      </c>
      <c r="P49" s="54">
        <v>0</v>
      </c>
      <c r="Q49" s="54">
        <v>1675244</v>
      </c>
      <c r="R49" s="54">
        <v>0</v>
      </c>
      <c r="S49" s="54">
        <v>0</v>
      </c>
      <c r="T49" s="54">
        <v>0</v>
      </c>
      <c r="U49" s="54">
        <v>1573125</v>
      </c>
      <c r="V49" s="54">
        <v>30576477</v>
      </c>
      <c r="W49" s="54">
        <v>52267669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579044</v>
      </c>
      <c r="C51" s="52"/>
      <c r="D51" s="129">
        <v>1115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580159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98.08094514352901</v>
      </c>
      <c r="C58" s="5">
        <f>IF(C67=0,0,+(C76/C67)*100)</f>
        <v>0</v>
      </c>
      <c r="D58" s="6">
        <f aca="true" t="shared" si="6" ref="D58:Z58">IF(D67=0,0,+(D76/D67)*100)</f>
        <v>100.00548998078507</v>
      </c>
      <c r="E58" s="7">
        <f t="shared" si="6"/>
        <v>100.27591168879056</v>
      </c>
      <c r="F58" s="7">
        <f t="shared" si="6"/>
        <v>62.060134648363686</v>
      </c>
      <c r="G58" s="7">
        <f t="shared" si="6"/>
        <v>100.02053734514007</v>
      </c>
      <c r="H58" s="7">
        <f t="shared" si="6"/>
        <v>104.50541163097623</v>
      </c>
      <c r="I58" s="7">
        <f t="shared" si="6"/>
        <v>86.99472942327279</v>
      </c>
      <c r="J58" s="7">
        <f t="shared" si="6"/>
        <v>99.07430278446321</v>
      </c>
      <c r="K58" s="7">
        <f t="shared" si="6"/>
        <v>76.74316177363629</v>
      </c>
      <c r="L58" s="7">
        <f t="shared" si="6"/>
        <v>66.90285848002522</v>
      </c>
      <c r="M58" s="7">
        <f t="shared" si="6"/>
        <v>79.69709758243829</v>
      </c>
      <c r="N58" s="7">
        <f t="shared" si="6"/>
        <v>93.01629555030118</v>
      </c>
      <c r="O58" s="7">
        <f t="shared" si="6"/>
        <v>69.53757702713078</v>
      </c>
      <c r="P58" s="7">
        <f t="shared" si="6"/>
        <v>143.57177297697262</v>
      </c>
      <c r="Q58" s="7">
        <f t="shared" si="6"/>
        <v>94.32619202245688</v>
      </c>
      <c r="R58" s="7">
        <f t="shared" si="6"/>
        <v>124.82822778089235</v>
      </c>
      <c r="S58" s="7">
        <f t="shared" si="6"/>
        <v>106.39702125834332</v>
      </c>
      <c r="T58" s="7">
        <f t="shared" si="6"/>
        <v>84.10950128048496</v>
      </c>
      <c r="U58" s="7">
        <f t="shared" si="6"/>
        <v>104.01161196752355</v>
      </c>
      <c r="V58" s="7">
        <f t="shared" si="6"/>
        <v>90.92685259972228</v>
      </c>
      <c r="W58" s="7">
        <f t="shared" si="6"/>
        <v>100.27591168879056</v>
      </c>
      <c r="X58" s="7">
        <f t="shared" si="6"/>
        <v>0</v>
      </c>
      <c r="Y58" s="7">
        <f t="shared" si="6"/>
        <v>0</v>
      </c>
      <c r="Z58" s="8">
        <f t="shared" si="6"/>
        <v>100.27591168879056</v>
      </c>
    </row>
    <row r="59" spans="1:26" ht="13.5">
      <c r="A59" s="37" t="s">
        <v>31</v>
      </c>
      <c r="B59" s="9">
        <f aca="true" t="shared" si="7" ref="B59:Z66">IF(B68=0,0,+(B77/B68)*100)</f>
        <v>7.631802244274182</v>
      </c>
      <c r="C59" s="9">
        <f t="shared" si="7"/>
        <v>0</v>
      </c>
      <c r="D59" s="2">
        <f t="shared" si="7"/>
        <v>100.0211282484682</v>
      </c>
      <c r="E59" s="10">
        <f t="shared" si="7"/>
        <v>97.8312732534105</v>
      </c>
      <c r="F59" s="10">
        <f t="shared" si="7"/>
        <v>34.04497092649668</v>
      </c>
      <c r="G59" s="10">
        <f t="shared" si="7"/>
        <v>98.86773097259243</v>
      </c>
      <c r="H59" s="10">
        <f t="shared" si="7"/>
        <v>129.35685295035904</v>
      </c>
      <c r="I59" s="10">
        <f t="shared" si="7"/>
        <v>73.87627267168065</v>
      </c>
      <c r="J59" s="10">
        <f t="shared" si="7"/>
        <v>137.34203681607536</v>
      </c>
      <c r="K59" s="10">
        <f t="shared" si="7"/>
        <v>105.31843091339088</v>
      </c>
      <c r="L59" s="10">
        <f t="shared" si="7"/>
        <v>75.63289917620808</v>
      </c>
      <c r="M59" s="10">
        <f t="shared" si="7"/>
        <v>103.75356586230626</v>
      </c>
      <c r="N59" s="10">
        <f t="shared" si="7"/>
        <v>85.8990268059242</v>
      </c>
      <c r="O59" s="10">
        <f t="shared" si="7"/>
        <v>78.6035914269164</v>
      </c>
      <c r="P59" s="10">
        <f t="shared" si="7"/>
        <v>73.80236779561042</v>
      </c>
      <c r="Q59" s="10">
        <f t="shared" si="7"/>
        <v>79.49453690372333</v>
      </c>
      <c r="R59" s="10">
        <f t="shared" si="7"/>
        <v>95.4953573941815</v>
      </c>
      <c r="S59" s="10">
        <f t="shared" si="7"/>
        <v>75.83132351896138</v>
      </c>
      <c r="T59" s="10">
        <f t="shared" si="7"/>
        <v>57.695197162674496</v>
      </c>
      <c r="U59" s="10">
        <f t="shared" si="7"/>
        <v>74.1505221266568</v>
      </c>
      <c r="V59" s="10">
        <f t="shared" si="7"/>
        <v>81.76764811798499</v>
      </c>
      <c r="W59" s="10">
        <f t="shared" si="7"/>
        <v>97.8312732534105</v>
      </c>
      <c r="X59" s="10">
        <f t="shared" si="7"/>
        <v>0</v>
      </c>
      <c r="Y59" s="10">
        <f t="shared" si="7"/>
        <v>0</v>
      </c>
      <c r="Z59" s="11">
        <f t="shared" si="7"/>
        <v>97.8312732534105</v>
      </c>
    </row>
    <row r="60" spans="1:26" ht="13.5">
      <c r="A60" s="38" t="s">
        <v>32</v>
      </c>
      <c r="B60" s="12">
        <f t="shared" si="7"/>
        <v>132.36277061391957</v>
      </c>
      <c r="C60" s="12">
        <f t="shared" si="7"/>
        <v>0</v>
      </c>
      <c r="D60" s="3">
        <f t="shared" si="7"/>
        <v>99.99245339974343</v>
      </c>
      <c r="E60" s="13">
        <f t="shared" si="7"/>
        <v>101.18944354776727</v>
      </c>
      <c r="F60" s="13">
        <f t="shared" si="7"/>
        <v>78.81295067995204</v>
      </c>
      <c r="G60" s="13">
        <f t="shared" si="7"/>
        <v>100.39410979281298</v>
      </c>
      <c r="H60" s="13">
        <f t="shared" si="7"/>
        <v>96.22937114753886</v>
      </c>
      <c r="I60" s="13">
        <f t="shared" si="7"/>
        <v>91.82779358945255</v>
      </c>
      <c r="J60" s="13">
        <f t="shared" si="7"/>
        <v>87.99581944488924</v>
      </c>
      <c r="K60" s="13">
        <f t="shared" si="7"/>
        <v>67.21641700053823</v>
      </c>
      <c r="L60" s="13">
        <f t="shared" si="7"/>
        <v>63.11000851383509</v>
      </c>
      <c r="M60" s="13">
        <f t="shared" si="7"/>
        <v>71.75665990984828</v>
      </c>
      <c r="N60" s="13">
        <f t="shared" si="7"/>
        <v>95.78701685155401</v>
      </c>
      <c r="O60" s="13">
        <f t="shared" si="7"/>
        <v>68.61834178918113</v>
      </c>
      <c r="P60" s="13">
        <f t="shared" si="7"/>
        <v>213.87810289408827</v>
      </c>
      <c r="Q60" s="13">
        <f t="shared" si="7"/>
        <v>103.5255935622859</v>
      </c>
      <c r="R60" s="13">
        <f t="shared" si="7"/>
        <v>140.88478641510562</v>
      </c>
      <c r="S60" s="13">
        <f t="shared" si="7"/>
        <v>121.16107603370787</v>
      </c>
      <c r="T60" s="13">
        <f t="shared" si="7"/>
        <v>99.69885340230444</v>
      </c>
      <c r="U60" s="13">
        <f t="shared" si="7"/>
        <v>119.98529701254108</v>
      </c>
      <c r="V60" s="13">
        <f t="shared" si="7"/>
        <v>95.49545138806042</v>
      </c>
      <c r="W60" s="13">
        <f t="shared" si="7"/>
        <v>101.18944354776727</v>
      </c>
      <c r="X60" s="13">
        <f t="shared" si="7"/>
        <v>0</v>
      </c>
      <c r="Y60" s="13">
        <f t="shared" si="7"/>
        <v>0</v>
      </c>
      <c r="Z60" s="14">
        <f t="shared" si="7"/>
        <v>101.18944354776727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99.9918387801124</v>
      </c>
      <c r="F61" s="13">
        <f t="shared" si="7"/>
        <v>64.72864921555464</v>
      </c>
      <c r="G61" s="13">
        <f t="shared" si="7"/>
        <v>75.83725976641126</v>
      </c>
      <c r="H61" s="13">
        <f t="shared" si="7"/>
        <v>76.33627631579837</v>
      </c>
      <c r="I61" s="13">
        <f t="shared" si="7"/>
        <v>72.36691717243686</v>
      </c>
      <c r="J61" s="13">
        <f t="shared" si="7"/>
        <v>77.11124766350329</v>
      </c>
      <c r="K61" s="13">
        <f t="shared" si="7"/>
        <v>80.20392145690087</v>
      </c>
      <c r="L61" s="13">
        <f t="shared" si="7"/>
        <v>49.47154630184216</v>
      </c>
      <c r="M61" s="13">
        <f t="shared" si="7"/>
        <v>66.81905062060142</v>
      </c>
      <c r="N61" s="13">
        <f t="shared" si="7"/>
        <v>102.60596233801485</v>
      </c>
      <c r="O61" s="13">
        <f t="shared" si="7"/>
        <v>62.3742685001195</v>
      </c>
      <c r="P61" s="13">
        <f t="shared" si="7"/>
        <v>71.37591309304885</v>
      </c>
      <c r="Q61" s="13">
        <f t="shared" si="7"/>
        <v>75.26705715775954</v>
      </c>
      <c r="R61" s="13">
        <f t="shared" si="7"/>
        <v>149.9886863241441</v>
      </c>
      <c r="S61" s="13">
        <f t="shared" si="7"/>
        <v>111.3406351629223</v>
      </c>
      <c r="T61" s="13">
        <f t="shared" si="7"/>
        <v>94.51710102141797</v>
      </c>
      <c r="U61" s="13">
        <f t="shared" si="7"/>
        <v>116.49150297725966</v>
      </c>
      <c r="V61" s="13">
        <f t="shared" si="7"/>
        <v>81.87954186825844</v>
      </c>
      <c r="W61" s="13">
        <f t="shared" si="7"/>
        <v>99.9918387801124</v>
      </c>
      <c r="X61" s="13">
        <f t="shared" si="7"/>
        <v>0</v>
      </c>
      <c r="Y61" s="13">
        <f t="shared" si="7"/>
        <v>0</v>
      </c>
      <c r="Z61" s="14">
        <f t="shared" si="7"/>
        <v>99.9918387801124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100.00185045633425</v>
      </c>
      <c r="F62" s="13">
        <f t="shared" si="7"/>
        <v>169.15777927552895</v>
      </c>
      <c r="G62" s="13">
        <f t="shared" si="7"/>
        <v>174.54133710088743</v>
      </c>
      <c r="H62" s="13">
        <f t="shared" si="7"/>
        <v>109.42243957953663</v>
      </c>
      <c r="I62" s="13">
        <f t="shared" si="7"/>
        <v>152.22446688454247</v>
      </c>
      <c r="J62" s="13">
        <f t="shared" si="7"/>
        <v>153.99346968316178</v>
      </c>
      <c r="K62" s="13">
        <f t="shared" si="7"/>
        <v>35.02057229470141</v>
      </c>
      <c r="L62" s="13">
        <f t="shared" si="7"/>
        <v>462.8059526140591</v>
      </c>
      <c r="M62" s="13">
        <f t="shared" si="7"/>
        <v>85.91975348251975</v>
      </c>
      <c r="N62" s="13">
        <f t="shared" si="7"/>
        <v>85.57872130039104</v>
      </c>
      <c r="O62" s="13">
        <f t="shared" si="7"/>
        <v>81.12881672171655</v>
      </c>
      <c r="P62" s="13">
        <f t="shared" si="7"/>
        <v>93.36946645199343</v>
      </c>
      <c r="Q62" s="13">
        <f t="shared" si="7"/>
        <v>86.09926573256807</v>
      </c>
      <c r="R62" s="13">
        <f t="shared" si="7"/>
        <v>116.21136933580263</v>
      </c>
      <c r="S62" s="13">
        <f t="shared" si="7"/>
        <v>201.42242567106229</v>
      </c>
      <c r="T62" s="13">
        <f t="shared" si="7"/>
        <v>107.73454238293158</v>
      </c>
      <c r="U62" s="13">
        <f t="shared" si="7"/>
        <v>134.08819417006754</v>
      </c>
      <c r="V62" s="13">
        <f t="shared" si="7"/>
        <v>109.73331407025384</v>
      </c>
      <c r="W62" s="13">
        <f t="shared" si="7"/>
        <v>100.00185045633425</v>
      </c>
      <c r="X62" s="13">
        <f t="shared" si="7"/>
        <v>0</v>
      </c>
      <c r="Y62" s="13">
        <f t="shared" si="7"/>
        <v>0</v>
      </c>
      <c r="Z62" s="14">
        <f t="shared" si="7"/>
        <v>100.00185045633425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100.00625000000001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100.00625000000001</v>
      </c>
      <c r="X63" s="13">
        <f t="shared" si="7"/>
        <v>0</v>
      </c>
      <c r="Y63" s="13">
        <f t="shared" si="7"/>
        <v>0</v>
      </c>
      <c r="Z63" s="14">
        <f t="shared" si="7"/>
        <v>100.00625000000001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100.01977884414772</v>
      </c>
      <c r="F64" s="13">
        <f t="shared" si="7"/>
        <v>75.94177238027108</v>
      </c>
      <c r="G64" s="13">
        <f t="shared" si="7"/>
        <v>312.3654250899188</v>
      </c>
      <c r="H64" s="13">
        <f t="shared" si="7"/>
        <v>68.29847781148487</v>
      </c>
      <c r="I64" s="13">
        <f t="shared" si="7"/>
        <v>111.57378096765223</v>
      </c>
      <c r="J64" s="13">
        <f t="shared" si="7"/>
        <v>77.44677770896837</v>
      </c>
      <c r="K64" s="13">
        <f t="shared" si="7"/>
        <v>72.11720860846303</v>
      </c>
      <c r="L64" s="13">
        <f t="shared" si="7"/>
        <v>66.11106928520726</v>
      </c>
      <c r="M64" s="13">
        <f t="shared" si="7"/>
        <v>71.89730732821177</v>
      </c>
      <c r="N64" s="13">
        <f t="shared" si="7"/>
        <v>71.78497266146904</v>
      </c>
      <c r="O64" s="13">
        <f t="shared" si="7"/>
        <v>73.18071644549647</v>
      </c>
      <c r="P64" s="13">
        <f t="shared" si="7"/>
        <v>66.0406990075884</v>
      </c>
      <c r="Q64" s="13">
        <f t="shared" si="7"/>
        <v>70.31981729326738</v>
      </c>
      <c r="R64" s="13">
        <f t="shared" si="7"/>
        <v>81.15582405378072</v>
      </c>
      <c r="S64" s="13">
        <f t="shared" si="7"/>
        <v>74.64790620484042</v>
      </c>
      <c r="T64" s="13">
        <f t="shared" si="7"/>
        <v>71.07826671145449</v>
      </c>
      <c r="U64" s="13">
        <f t="shared" si="7"/>
        <v>75.64193867812834</v>
      </c>
      <c r="V64" s="13">
        <f t="shared" si="7"/>
        <v>81.66836944764138</v>
      </c>
      <c r="W64" s="13">
        <f t="shared" si="7"/>
        <v>100.01977884414772</v>
      </c>
      <c r="X64" s="13">
        <f t="shared" si="7"/>
        <v>0</v>
      </c>
      <c r="Y64" s="13">
        <f t="shared" si="7"/>
        <v>0</v>
      </c>
      <c r="Z64" s="14">
        <f t="shared" si="7"/>
        <v>100.01977884414772</v>
      </c>
    </row>
    <row r="65" spans="1:26" ht="13.5">
      <c r="A65" s="39" t="s">
        <v>107</v>
      </c>
      <c r="B65" s="12">
        <f t="shared" si="7"/>
        <v>123.45889391505654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245.63455965912837</v>
      </c>
      <c r="I65" s="13">
        <f t="shared" si="7"/>
        <v>90.33198617677746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62.118491447616485</v>
      </c>
      <c r="S65" s="13">
        <f t="shared" si="7"/>
        <v>66.44213134466132</v>
      </c>
      <c r="T65" s="13">
        <f t="shared" si="7"/>
        <v>79.05288870505787</v>
      </c>
      <c r="U65" s="13">
        <f t="shared" si="7"/>
        <v>69.1715582131611</v>
      </c>
      <c r="V65" s="13">
        <f t="shared" si="7"/>
        <v>5239.962155343305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3.1974266409587724</v>
      </c>
      <c r="C66" s="15">
        <f t="shared" si="7"/>
        <v>0</v>
      </c>
      <c r="D66" s="4">
        <f t="shared" si="7"/>
        <v>100.43290043290042</v>
      </c>
      <c r="E66" s="16">
        <f t="shared" si="7"/>
        <v>100.02135642135642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127.55756014916358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17.01914020521885</v>
      </c>
      <c r="P66" s="16">
        <f t="shared" si="7"/>
        <v>17.142009187772487</v>
      </c>
      <c r="Q66" s="16">
        <f t="shared" si="7"/>
        <v>44.89677875547794</v>
      </c>
      <c r="R66" s="16">
        <f t="shared" si="7"/>
        <v>17.525198885838527</v>
      </c>
      <c r="S66" s="16">
        <f t="shared" si="7"/>
        <v>23.099608442364623</v>
      </c>
      <c r="T66" s="16">
        <f t="shared" si="7"/>
        <v>18.91721444684309</v>
      </c>
      <c r="U66" s="16">
        <f t="shared" si="7"/>
        <v>19.90253765890026</v>
      </c>
      <c r="V66" s="16">
        <f t="shared" si="7"/>
        <v>65.85176025575643</v>
      </c>
      <c r="W66" s="16">
        <f t="shared" si="7"/>
        <v>100.02135642135642</v>
      </c>
      <c r="X66" s="16">
        <f t="shared" si="7"/>
        <v>0</v>
      </c>
      <c r="Y66" s="16">
        <f t="shared" si="7"/>
        <v>0</v>
      </c>
      <c r="Z66" s="17">
        <f t="shared" si="7"/>
        <v>100.02135642135642</v>
      </c>
    </row>
    <row r="67" spans="1:26" ht="13.5" hidden="1">
      <c r="A67" s="41" t="s">
        <v>285</v>
      </c>
      <c r="B67" s="24">
        <v>96036546</v>
      </c>
      <c r="C67" s="24"/>
      <c r="D67" s="25">
        <v>109290000</v>
      </c>
      <c r="E67" s="26">
        <v>108480000</v>
      </c>
      <c r="F67" s="26">
        <v>9942787</v>
      </c>
      <c r="G67" s="26">
        <v>8209435</v>
      </c>
      <c r="H67" s="26">
        <v>8051362</v>
      </c>
      <c r="I67" s="26">
        <v>26203584</v>
      </c>
      <c r="J67" s="26">
        <v>7501805</v>
      </c>
      <c r="K67" s="26">
        <v>9674475</v>
      </c>
      <c r="L67" s="26">
        <v>9128033</v>
      </c>
      <c r="M67" s="26">
        <v>26304313</v>
      </c>
      <c r="N67" s="26">
        <v>7085738</v>
      </c>
      <c r="O67" s="26">
        <v>8974273</v>
      </c>
      <c r="P67" s="26">
        <v>4705831</v>
      </c>
      <c r="Q67" s="26">
        <v>20765842</v>
      </c>
      <c r="R67" s="26">
        <v>7818057</v>
      </c>
      <c r="S67" s="26">
        <v>8089859</v>
      </c>
      <c r="T67" s="26">
        <v>9146925</v>
      </c>
      <c r="U67" s="26">
        <v>25054841</v>
      </c>
      <c r="V67" s="26">
        <v>98328580</v>
      </c>
      <c r="W67" s="26">
        <v>108480000</v>
      </c>
      <c r="X67" s="26"/>
      <c r="Y67" s="25"/>
      <c r="Z67" s="27">
        <v>108480000</v>
      </c>
    </row>
    <row r="68" spans="1:26" ht="13.5" hidden="1">
      <c r="A68" s="37" t="s">
        <v>31</v>
      </c>
      <c r="B68" s="19">
        <v>24031021</v>
      </c>
      <c r="C68" s="19"/>
      <c r="D68" s="20">
        <v>28398000</v>
      </c>
      <c r="E68" s="21">
        <v>29028000</v>
      </c>
      <c r="F68" s="21">
        <v>3991779</v>
      </c>
      <c r="G68" s="21">
        <v>1953511</v>
      </c>
      <c r="H68" s="21">
        <v>1985860</v>
      </c>
      <c r="I68" s="21">
        <v>7931150</v>
      </c>
      <c r="J68" s="21">
        <v>1630918</v>
      </c>
      <c r="K68" s="21">
        <v>2234268</v>
      </c>
      <c r="L68" s="21">
        <v>2072368</v>
      </c>
      <c r="M68" s="21">
        <v>5937554</v>
      </c>
      <c r="N68" s="21">
        <v>2088792</v>
      </c>
      <c r="O68" s="21">
        <v>2071600</v>
      </c>
      <c r="P68" s="21">
        <v>2025935</v>
      </c>
      <c r="Q68" s="21">
        <v>6186327</v>
      </c>
      <c r="R68" s="21">
        <v>2087513</v>
      </c>
      <c r="S68" s="21">
        <v>2068599</v>
      </c>
      <c r="T68" s="21">
        <v>2919087</v>
      </c>
      <c r="U68" s="21">
        <v>7075199</v>
      </c>
      <c r="V68" s="21">
        <v>27130230</v>
      </c>
      <c r="W68" s="21">
        <v>29028000</v>
      </c>
      <c r="X68" s="21"/>
      <c r="Y68" s="20"/>
      <c r="Z68" s="23">
        <v>29028000</v>
      </c>
    </row>
    <row r="69" spans="1:26" ht="13.5" hidden="1">
      <c r="A69" s="38" t="s">
        <v>32</v>
      </c>
      <c r="B69" s="19">
        <v>69722439</v>
      </c>
      <c r="C69" s="19"/>
      <c r="D69" s="20">
        <v>79506000</v>
      </c>
      <c r="E69" s="21">
        <v>78066000</v>
      </c>
      <c r="F69" s="21">
        <v>5951008</v>
      </c>
      <c r="G69" s="21">
        <v>6040195</v>
      </c>
      <c r="H69" s="21">
        <v>5840909</v>
      </c>
      <c r="I69" s="21">
        <v>17832112</v>
      </c>
      <c r="J69" s="21">
        <v>5651881</v>
      </c>
      <c r="K69" s="21">
        <v>7225583</v>
      </c>
      <c r="L69" s="21">
        <v>6820663</v>
      </c>
      <c r="M69" s="21">
        <v>19698127</v>
      </c>
      <c r="N69" s="21">
        <v>4754517</v>
      </c>
      <c r="O69" s="21">
        <v>6661662</v>
      </c>
      <c r="P69" s="21">
        <v>2440665</v>
      </c>
      <c r="Q69" s="21">
        <v>13856844</v>
      </c>
      <c r="R69" s="21">
        <v>5481029</v>
      </c>
      <c r="S69" s="21">
        <v>5759485</v>
      </c>
      <c r="T69" s="21">
        <v>5980476</v>
      </c>
      <c r="U69" s="21">
        <v>17220990</v>
      </c>
      <c r="V69" s="21">
        <v>68608073</v>
      </c>
      <c r="W69" s="21">
        <v>78066000</v>
      </c>
      <c r="X69" s="21"/>
      <c r="Y69" s="20"/>
      <c r="Z69" s="23">
        <v>78066000</v>
      </c>
    </row>
    <row r="70" spans="1:26" ht="13.5" hidden="1">
      <c r="A70" s="39" t="s">
        <v>103</v>
      </c>
      <c r="B70" s="19"/>
      <c r="C70" s="19"/>
      <c r="D70" s="20"/>
      <c r="E70" s="21">
        <v>55874000</v>
      </c>
      <c r="F70" s="21">
        <v>4492856</v>
      </c>
      <c r="G70" s="21">
        <v>4811619</v>
      </c>
      <c r="H70" s="21">
        <v>4438921</v>
      </c>
      <c r="I70" s="21">
        <v>13743396</v>
      </c>
      <c r="J70" s="21">
        <v>4273492</v>
      </c>
      <c r="K70" s="21">
        <v>4352362</v>
      </c>
      <c r="L70" s="21">
        <v>5893610</v>
      </c>
      <c r="M70" s="21">
        <v>14519464</v>
      </c>
      <c r="N70" s="21">
        <v>2943711</v>
      </c>
      <c r="O70" s="21">
        <v>4648497</v>
      </c>
      <c r="P70" s="21">
        <v>5280130</v>
      </c>
      <c r="Q70" s="21">
        <v>12872338</v>
      </c>
      <c r="R70" s="21">
        <v>3637191</v>
      </c>
      <c r="S70" s="21">
        <v>4405106</v>
      </c>
      <c r="T70" s="21">
        <v>4511865</v>
      </c>
      <c r="U70" s="21">
        <v>12554162</v>
      </c>
      <c r="V70" s="21">
        <v>53689360</v>
      </c>
      <c r="W70" s="21">
        <v>55874000</v>
      </c>
      <c r="X70" s="21"/>
      <c r="Y70" s="20"/>
      <c r="Z70" s="23">
        <v>55874000</v>
      </c>
    </row>
    <row r="71" spans="1:26" ht="13.5" hidden="1">
      <c r="A71" s="39" t="s">
        <v>104</v>
      </c>
      <c r="B71" s="19"/>
      <c r="C71" s="19"/>
      <c r="D71" s="20"/>
      <c r="E71" s="21">
        <v>11943000</v>
      </c>
      <c r="F71" s="21">
        <v>605352</v>
      </c>
      <c r="G71" s="21">
        <v>787779</v>
      </c>
      <c r="H71" s="21">
        <v>650235</v>
      </c>
      <c r="I71" s="21">
        <v>2043366</v>
      </c>
      <c r="J71" s="21">
        <v>602421</v>
      </c>
      <c r="K71" s="21">
        <v>2091405</v>
      </c>
      <c r="L71" s="21">
        <v>173638</v>
      </c>
      <c r="M71" s="21">
        <v>2867464</v>
      </c>
      <c r="N71" s="21">
        <v>1023446</v>
      </c>
      <c r="O71" s="21">
        <v>1269152</v>
      </c>
      <c r="P71" s="21">
        <v>940965</v>
      </c>
      <c r="Q71" s="21">
        <v>3233563</v>
      </c>
      <c r="R71" s="21">
        <v>1091814</v>
      </c>
      <c r="S71" s="21">
        <v>569731</v>
      </c>
      <c r="T71" s="21">
        <v>715052</v>
      </c>
      <c r="U71" s="21">
        <v>2376597</v>
      </c>
      <c r="V71" s="21">
        <v>10520990</v>
      </c>
      <c r="W71" s="21">
        <v>11943000</v>
      </c>
      <c r="X71" s="21"/>
      <c r="Y71" s="20"/>
      <c r="Z71" s="23">
        <v>11943000</v>
      </c>
    </row>
    <row r="72" spans="1:26" ht="13.5" hidden="1">
      <c r="A72" s="39" t="s">
        <v>105</v>
      </c>
      <c r="B72" s="19"/>
      <c r="C72" s="19"/>
      <c r="D72" s="20"/>
      <c r="E72" s="21">
        <v>5456000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5456000</v>
      </c>
      <c r="X72" s="21"/>
      <c r="Y72" s="20"/>
      <c r="Z72" s="23">
        <v>5456000</v>
      </c>
    </row>
    <row r="73" spans="1:26" ht="13.5" hidden="1">
      <c r="A73" s="39" t="s">
        <v>106</v>
      </c>
      <c r="B73" s="19"/>
      <c r="C73" s="19"/>
      <c r="D73" s="20"/>
      <c r="E73" s="21">
        <v>4793000</v>
      </c>
      <c r="F73" s="21">
        <v>476681</v>
      </c>
      <c r="G73" s="21">
        <v>164871</v>
      </c>
      <c r="H73" s="21">
        <v>372490</v>
      </c>
      <c r="I73" s="21">
        <v>1014042</v>
      </c>
      <c r="J73" s="21">
        <v>373011</v>
      </c>
      <c r="K73" s="21">
        <v>372703</v>
      </c>
      <c r="L73" s="21">
        <v>371912</v>
      </c>
      <c r="M73" s="21">
        <v>1117626</v>
      </c>
      <c r="N73" s="21">
        <v>372734</v>
      </c>
      <c r="O73" s="21">
        <v>370077</v>
      </c>
      <c r="P73" s="21">
        <v>375046</v>
      </c>
      <c r="Q73" s="21">
        <v>1117857</v>
      </c>
      <c r="R73" s="21">
        <v>372773</v>
      </c>
      <c r="S73" s="21">
        <v>372983</v>
      </c>
      <c r="T73" s="21">
        <v>369148</v>
      </c>
      <c r="U73" s="21">
        <v>1114904</v>
      </c>
      <c r="V73" s="21">
        <v>4364429</v>
      </c>
      <c r="W73" s="21">
        <v>4793000</v>
      </c>
      <c r="X73" s="21"/>
      <c r="Y73" s="20"/>
      <c r="Z73" s="23">
        <v>4793000</v>
      </c>
    </row>
    <row r="74" spans="1:26" ht="13.5" hidden="1">
      <c r="A74" s="39" t="s">
        <v>107</v>
      </c>
      <c r="B74" s="19">
        <v>69722439</v>
      </c>
      <c r="C74" s="19"/>
      <c r="D74" s="20">
        <v>79506000</v>
      </c>
      <c r="E74" s="21"/>
      <c r="F74" s="21">
        <v>376119</v>
      </c>
      <c r="G74" s="21">
        <v>275926</v>
      </c>
      <c r="H74" s="21">
        <v>379263</v>
      </c>
      <c r="I74" s="21">
        <v>1031308</v>
      </c>
      <c r="J74" s="21">
        <v>402957</v>
      </c>
      <c r="K74" s="21">
        <v>409113</v>
      </c>
      <c r="L74" s="21">
        <v>381503</v>
      </c>
      <c r="M74" s="21">
        <v>1193573</v>
      </c>
      <c r="N74" s="21">
        <v>414626</v>
      </c>
      <c r="O74" s="21">
        <v>373936</v>
      </c>
      <c r="P74" s="21">
        <v>-4155476</v>
      </c>
      <c r="Q74" s="21">
        <v>-3366914</v>
      </c>
      <c r="R74" s="21">
        <v>379251</v>
      </c>
      <c r="S74" s="21">
        <v>411665</v>
      </c>
      <c r="T74" s="21">
        <v>384411</v>
      </c>
      <c r="U74" s="21">
        <v>1175327</v>
      </c>
      <c r="V74" s="21">
        <v>33294</v>
      </c>
      <c r="W74" s="21"/>
      <c r="X74" s="21"/>
      <c r="Y74" s="20"/>
      <c r="Z74" s="23"/>
    </row>
    <row r="75" spans="1:26" ht="13.5" hidden="1">
      <c r="A75" s="40" t="s">
        <v>110</v>
      </c>
      <c r="B75" s="28">
        <v>2283086</v>
      </c>
      <c r="C75" s="28"/>
      <c r="D75" s="29">
        <v>1386000</v>
      </c>
      <c r="E75" s="30">
        <v>1386000</v>
      </c>
      <c r="F75" s="30"/>
      <c r="G75" s="30">
        <v>215729</v>
      </c>
      <c r="H75" s="30">
        <v>224593</v>
      </c>
      <c r="I75" s="30">
        <v>440322</v>
      </c>
      <c r="J75" s="30">
        <v>219006</v>
      </c>
      <c r="K75" s="30">
        <v>214624</v>
      </c>
      <c r="L75" s="30">
        <v>235002</v>
      </c>
      <c r="M75" s="30">
        <v>668632</v>
      </c>
      <c r="N75" s="30">
        <v>242429</v>
      </c>
      <c r="O75" s="30">
        <v>241011</v>
      </c>
      <c r="P75" s="30">
        <v>239231</v>
      </c>
      <c r="Q75" s="30">
        <v>722671</v>
      </c>
      <c r="R75" s="30">
        <v>249515</v>
      </c>
      <c r="S75" s="30">
        <v>261775</v>
      </c>
      <c r="T75" s="30">
        <v>247362</v>
      </c>
      <c r="U75" s="30">
        <v>758652</v>
      </c>
      <c r="V75" s="30">
        <v>2590277</v>
      </c>
      <c r="W75" s="30">
        <v>1386000</v>
      </c>
      <c r="X75" s="30"/>
      <c r="Y75" s="29"/>
      <c r="Z75" s="31">
        <v>1386000</v>
      </c>
    </row>
    <row r="76" spans="1:26" ht="13.5" hidden="1">
      <c r="A76" s="42" t="s">
        <v>286</v>
      </c>
      <c r="B76" s="32">
        <v>94193552</v>
      </c>
      <c r="C76" s="32"/>
      <c r="D76" s="33">
        <v>109296000</v>
      </c>
      <c r="E76" s="34">
        <v>108779309</v>
      </c>
      <c r="F76" s="34">
        <v>6170507</v>
      </c>
      <c r="G76" s="34">
        <v>8211121</v>
      </c>
      <c r="H76" s="34">
        <v>8414109</v>
      </c>
      <c r="I76" s="34">
        <v>22795737</v>
      </c>
      <c r="J76" s="34">
        <v>7432361</v>
      </c>
      <c r="K76" s="34">
        <v>7424498</v>
      </c>
      <c r="L76" s="34">
        <v>6106915</v>
      </c>
      <c r="M76" s="34">
        <v>20963774</v>
      </c>
      <c r="N76" s="34">
        <v>6590891</v>
      </c>
      <c r="O76" s="34">
        <v>6240492</v>
      </c>
      <c r="P76" s="34">
        <v>6756245</v>
      </c>
      <c r="Q76" s="34">
        <v>19587628</v>
      </c>
      <c r="R76" s="34">
        <v>9759142</v>
      </c>
      <c r="S76" s="34">
        <v>8607369</v>
      </c>
      <c r="T76" s="34">
        <v>7693433</v>
      </c>
      <c r="U76" s="34">
        <v>26059944</v>
      </c>
      <c r="V76" s="34">
        <v>89407083</v>
      </c>
      <c r="W76" s="34">
        <v>108779309</v>
      </c>
      <c r="X76" s="34"/>
      <c r="Y76" s="33"/>
      <c r="Z76" s="35">
        <v>108779309</v>
      </c>
    </row>
    <row r="77" spans="1:26" ht="13.5" hidden="1">
      <c r="A77" s="37" t="s">
        <v>31</v>
      </c>
      <c r="B77" s="19">
        <v>1834000</v>
      </c>
      <c r="C77" s="19"/>
      <c r="D77" s="20">
        <v>28404000</v>
      </c>
      <c r="E77" s="21">
        <v>28398462</v>
      </c>
      <c r="F77" s="21">
        <v>1359000</v>
      </c>
      <c r="G77" s="21">
        <v>1931392</v>
      </c>
      <c r="H77" s="21">
        <v>2568846</v>
      </c>
      <c r="I77" s="21">
        <v>5859238</v>
      </c>
      <c r="J77" s="21">
        <v>2239936</v>
      </c>
      <c r="K77" s="21">
        <v>2353096</v>
      </c>
      <c r="L77" s="21">
        <v>1567392</v>
      </c>
      <c r="M77" s="21">
        <v>6160424</v>
      </c>
      <c r="N77" s="21">
        <v>1794252</v>
      </c>
      <c r="O77" s="21">
        <v>1628352</v>
      </c>
      <c r="P77" s="21">
        <v>1495188</v>
      </c>
      <c r="Q77" s="21">
        <v>4917792</v>
      </c>
      <c r="R77" s="21">
        <v>1993478</v>
      </c>
      <c r="S77" s="21">
        <v>1568646</v>
      </c>
      <c r="T77" s="21">
        <v>1684173</v>
      </c>
      <c r="U77" s="21">
        <v>5246297</v>
      </c>
      <c r="V77" s="21">
        <v>22183751</v>
      </c>
      <c r="W77" s="21">
        <v>28398462</v>
      </c>
      <c r="X77" s="21"/>
      <c r="Y77" s="20"/>
      <c r="Z77" s="23">
        <v>28398462</v>
      </c>
    </row>
    <row r="78" spans="1:26" ht="13.5" hidden="1">
      <c r="A78" s="38" t="s">
        <v>32</v>
      </c>
      <c r="B78" s="19">
        <v>92286552</v>
      </c>
      <c r="C78" s="19"/>
      <c r="D78" s="20">
        <v>79500000</v>
      </c>
      <c r="E78" s="21">
        <v>78994551</v>
      </c>
      <c r="F78" s="21">
        <v>4690165</v>
      </c>
      <c r="G78" s="21">
        <v>6064000</v>
      </c>
      <c r="H78" s="21">
        <v>5620670</v>
      </c>
      <c r="I78" s="21">
        <v>16374835</v>
      </c>
      <c r="J78" s="21">
        <v>4973419</v>
      </c>
      <c r="K78" s="21">
        <v>4856778</v>
      </c>
      <c r="L78" s="21">
        <v>4304521</v>
      </c>
      <c r="M78" s="21">
        <v>14134718</v>
      </c>
      <c r="N78" s="21">
        <v>4554210</v>
      </c>
      <c r="O78" s="21">
        <v>4571122</v>
      </c>
      <c r="P78" s="21">
        <v>5220048</v>
      </c>
      <c r="Q78" s="21">
        <v>14345380</v>
      </c>
      <c r="R78" s="21">
        <v>7721936</v>
      </c>
      <c r="S78" s="21">
        <v>6978254</v>
      </c>
      <c r="T78" s="21">
        <v>5962466</v>
      </c>
      <c r="U78" s="21">
        <v>20662656</v>
      </c>
      <c r="V78" s="21">
        <v>65517589</v>
      </c>
      <c r="W78" s="21">
        <v>78994551</v>
      </c>
      <c r="X78" s="21"/>
      <c r="Y78" s="20"/>
      <c r="Z78" s="23">
        <v>78994551</v>
      </c>
    </row>
    <row r="79" spans="1:26" ht="13.5" hidden="1">
      <c r="A79" s="39" t="s">
        <v>103</v>
      </c>
      <c r="B79" s="19">
        <v>4360000</v>
      </c>
      <c r="C79" s="19"/>
      <c r="D79" s="20">
        <v>55872000</v>
      </c>
      <c r="E79" s="21">
        <v>55869440</v>
      </c>
      <c r="F79" s="21">
        <v>2908165</v>
      </c>
      <c r="G79" s="21">
        <v>3649000</v>
      </c>
      <c r="H79" s="21">
        <v>3388507</v>
      </c>
      <c r="I79" s="21">
        <v>9945672</v>
      </c>
      <c r="J79" s="21">
        <v>3295343</v>
      </c>
      <c r="K79" s="21">
        <v>3490765</v>
      </c>
      <c r="L79" s="21">
        <v>2915660</v>
      </c>
      <c r="M79" s="21">
        <v>9701768</v>
      </c>
      <c r="N79" s="21">
        <v>3020423</v>
      </c>
      <c r="O79" s="21">
        <v>2899466</v>
      </c>
      <c r="P79" s="21">
        <v>3768741</v>
      </c>
      <c r="Q79" s="21">
        <v>9688630</v>
      </c>
      <c r="R79" s="21">
        <v>5455375</v>
      </c>
      <c r="S79" s="21">
        <v>4904673</v>
      </c>
      <c r="T79" s="21">
        <v>4264484</v>
      </c>
      <c r="U79" s="21">
        <v>14624532</v>
      </c>
      <c r="V79" s="21">
        <v>43960602</v>
      </c>
      <c r="W79" s="21">
        <v>55869440</v>
      </c>
      <c r="X79" s="21"/>
      <c r="Y79" s="20"/>
      <c r="Z79" s="23">
        <v>55869440</v>
      </c>
    </row>
    <row r="80" spans="1:26" ht="13.5" hidden="1">
      <c r="A80" s="39" t="s">
        <v>104</v>
      </c>
      <c r="B80" s="19">
        <v>884000</v>
      </c>
      <c r="C80" s="19"/>
      <c r="D80" s="20">
        <v>11940000</v>
      </c>
      <c r="E80" s="21">
        <v>11943221</v>
      </c>
      <c r="F80" s="21">
        <v>1024000</v>
      </c>
      <c r="G80" s="21">
        <v>1375000</v>
      </c>
      <c r="H80" s="21">
        <v>711503</v>
      </c>
      <c r="I80" s="21">
        <v>3110503</v>
      </c>
      <c r="J80" s="21">
        <v>927689</v>
      </c>
      <c r="K80" s="21">
        <v>732422</v>
      </c>
      <c r="L80" s="21">
        <v>803607</v>
      </c>
      <c r="M80" s="21">
        <v>2463718</v>
      </c>
      <c r="N80" s="21">
        <v>875852</v>
      </c>
      <c r="O80" s="21">
        <v>1029648</v>
      </c>
      <c r="P80" s="21">
        <v>878574</v>
      </c>
      <c r="Q80" s="21">
        <v>2784074</v>
      </c>
      <c r="R80" s="21">
        <v>1268812</v>
      </c>
      <c r="S80" s="21">
        <v>1147566</v>
      </c>
      <c r="T80" s="21">
        <v>770358</v>
      </c>
      <c r="U80" s="21">
        <v>3186736</v>
      </c>
      <c r="V80" s="21">
        <v>11545031</v>
      </c>
      <c r="W80" s="21">
        <v>11943221</v>
      </c>
      <c r="X80" s="21"/>
      <c r="Y80" s="20"/>
      <c r="Z80" s="23">
        <v>11943221</v>
      </c>
    </row>
    <row r="81" spans="1:26" ht="13.5" hidden="1">
      <c r="A81" s="39" t="s">
        <v>105</v>
      </c>
      <c r="B81" s="19">
        <v>483000</v>
      </c>
      <c r="C81" s="19"/>
      <c r="D81" s="20">
        <v>6900000</v>
      </c>
      <c r="E81" s="21">
        <v>5456341</v>
      </c>
      <c r="F81" s="21">
        <v>396000</v>
      </c>
      <c r="G81" s="21">
        <v>525000</v>
      </c>
      <c r="H81" s="21">
        <v>334654</v>
      </c>
      <c r="I81" s="21">
        <v>1255654</v>
      </c>
      <c r="J81" s="21">
        <v>461502</v>
      </c>
      <c r="K81" s="21">
        <v>364808</v>
      </c>
      <c r="L81" s="21">
        <v>339379</v>
      </c>
      <c r="M81" s="21">
        <v>1165689</v>
      </c>
      <c r="N81" s="21">
        <v>390368</v>
      </c>
      <c r="O81" s="21">
        <v>371183</v>
      </c>
      <c r="P81" s="21">
        <v>325050</v>
      </c>
      <c r="Q81" s="21">
        <v>1086601</v>
      </c>
      <c r="R81" s="21">
        <v>459637</v>
      </c>
      <c r="S81" s="21">
        <v>374072</v>
      </c>
      <c r="T81" s="21">
        <v>361352</v>
      </c>
      <c r="U81" s="21">
        <v>1195061</v>
      </c>
      <c r="V81" s="21">
        <v>4703005</v>
      </c>
      <c r="W81" s="21">
        <v>5456341</v>
      </c>
      <c r="X81" s="21"/>
      <c r="Y81" s="20"/>
      <c r="Z81" s="23">
        <v>5456341</v>
      </c>
    </row>
    <row r="82" spans="1:26" ht="13.5" hidden="1">
      <c r="A82" s="39" t="s">
        <v>106</v>
      </c>
      <c r="B82" s="19">
        <v>481000</v>
      </c>
      <c r="C82" s="19"/>
      <c r="D82" s="20">
        <v>4788000</v>
      </c>
      <c r="E82" s="21">
        <v>4793948</v>
      </c>
      <c r="F82" s="21">
        <v>362000</v>
      </c>
      <c r="G82" s="21">
        <v>515000</v>
      </c>
      <c r="H82" s="21">
        <v>254405</v>
      </c>
      <c r="I82" s="21">
        <v>1131405</v>
      </c>
      <c r="J82" s="21">
        <v>288885</v>
      </c>
      <c r="K82" s="21">
        <v>268783</v>
      </c>
      <c r="L82" s="21">
        <v>245875</v>
      </c>
      <c r="M82" s="21">
        <v>803543</v>
      </c>
      <c r="N82" s="21">
        <v>267567</v>
      </c>
      <c r="O82" s="21">
        <v>270825</v>
      </c>
      <c r="P82" s="21">
        <v>247683</v>
      </c>
      <c r="Q82" s="21">
        <v>786075</v>
      </c>
      <c r="R82" s="21">
        <v>302527</v>
      </c>
      <c r="S82" s="21">
        <v>278424</v>
      </c>
      <c r="T82" s="21">
        <v>262384</v>
      </c>
      <c r="U82" s="21">
        <v>843335</v>
      </c>
      <c r="V82" s="21">
        <v>3564358</v>
      </c>
      <c r="W82" s="21">
        <v>4793948</v>
      </c>
      <c r="X82" s="21"/>
      <c r="Y82" s="20"/>
      <c r="Z82" s="23">
        <v>4793948</v>
      </c>
    </row>
    <row r="83" spans="1:26" ht="13.5" hidden="1">
      <c r="A83" s="39" t="s">
        <v>107</v>
      </c>
      <c r="B83" s="19">
        <v>86078552</v>
      </c>
      <c r="C83" s="19"/>
      <c r="D83" s="20"/>
      <c r="E83" s="21">
        <v>931601</v>
      </c>
      <c r="F83" s="21"/>
      <c r="G83" s="21"/>
      <c r="H83" s="21">
        <v>931601</v>
      </c>
      <c r="I83" s="21">
        <v>931601</v>
      </c>
      <c r="J83" s="21"/>
      <c r="K83" s="21"/>
      <c r="L83" s="21"/>
      <c r="M83" s="21"/>
      <c r="N83" s="21"/>
      <c r="O83" s="21"/>
      <c r="P83" s="21"/>
      <c r="Q83" s="21"/>
      <c r="R83" s="21">
        <v>235585</v>
      </c>
      <c r="S83" s="21">
        <v>273519</v>
      </c>
      <c r="T83" s="21">
        <v>303888</v>
      </c>
      <c r="U83" s="21">
        <v>812992</v>
      </c>
      <c r="V83" s="21">
        <v>1744593</v>
      </c>
      <c r="W83" s="21">
        <v>931601</v>
      </c>
      <c r="X83" s="21"/>
      <c r="Y83" s="20"/>
      <c r="Z83" s="23">
        <v>931601</v>
      </c>
    </row>
    <row r="84" spans="1:26" ht="13.5" hidden="1">
      <c r="A84" s="40" t="s">
        <v>110</v>
      </c>
      <c r="B84" s="28">
        <v>73000</v>
      </c>
      <c r="C84" s="28"/>
      <c r="D84" s="29">
        <v>1392000</v>
      </c>
      <c r="E84" s="30">
        <v>1386296</v>
      </c>
      <c r="F84" s="30">
        <v>121342</v>
      </c>
      <c r="G84" s="30">
        <v>215729</v>
      </c>
      <c r="H84" s="30">
        <v>224593</v>
      </c>
      <c r="I84" s="30">
        <v>561664</v>
      </c>
      <c r="J84" s="30">
        <v>219006</v>
      </c>
      <c r="K84" s="30">
        <v>214624</v>
      </c>
      <c r="L84" s="30">
        <v>235002</v>
      </c>
      <c r="M84" s="30">
        <v>668632</v>
      </c>
      <c r="N84" s="30">
        <v>242429</v>
      </c>
      <c r="O84" s="30">
        <v>41018</v>
      </c>
      <c r="P84" s="30">
        <v>41009</v>
      </c>
      <c r="Q84" s="30">
        <v>324456</v>
      </c>
      <c r="R84" s="30">
        <v>43728</v>
      </c>
      <c r="S84" s="30">
        <v>60469</v>
      </c>
      <c r="T84" s="30">
        <v>46794</v>
      </c>
      <c r="U84" s="30">
        <v>150991</v>
      </c>
      <c r="V84" s="30">
        <v>1705743</v>
      </c>
      <c r="W84" s="30">
        <v>1386296</v>
      </c>
      <c r="X84" s="30"/>
      <c r="Y84" s="29"/>
      <c r="Z84" s="31">
        <v>1386296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178245356</v>
      </c>
      <c r="D5" s="153">
        <f>SUM(D6:D8)</f>
        <v>0</v>
      </c>
      <c r="E5" s="154">
        <f t="shared" si="0"/>
        <v>137850000</v>
      </c>
      <c r="F5" s="100">
        <f t="shared" si="0"/>
        <v>95159000</v>
      </c>
      <c r="G5" s="100">
        <f t="shared" si="0"/>
        <v>16316757</v>
      </c>
      <c r="H5" s="100">
        <f t="shared" si="0"/>
        <v>3145593</v>
      </c>
      <c r="I5" s="100">
        <f t="shared" si="0"/>
        <v>2324357</v>
      </c>
      <c r="J5" s="100">
        <f t="shared" si="0"/>
        <v>21786707</v>
      </c>
      <c r="K5" s="100">
        <f t="shared" si="0"/>
        <v>2015092</v>
      </c>
      <c r="L5" s="100">
        <f t="shared" si="0"/>
        <v>11148823</v>
      </c>
      <c r="M5" s="100">
        <f t="shared" si="0"/>
        <v>2362389</v>
      </c>
      <c r="N5" s="100">
        <f t="shared" si="0"/>
        <v>15526304</v>
      </c>
      <c r="O5" s="100">
        <f t="shared" si="0"/>
        <v>3514808</v>
      </c>
      <c r="P5" s="100">
        <f t="shared" si="0"/>
        <v>2395253</v>
      </c>
      <c r="Q5" s="100">
        <f t="shared" si="0"/>
        <v>8869346</v>
      </c>
      <c r="R5" s="100">
        <f t="shared" si="0"/>
        <v>14779407</v>
      </c>
      <c r="S5" s="100">
        <f t="shared" si="0"/>
        <v>2956472</v>
      </c>
      <c r="T5" s="100">
        <f t="shared" si="0"/>
        <v>2397895</v>
      </c>
      <c r="U5" s="100">
        <f t="shared" si="0"/>
        <v>3395726</v>
      </c>
      <c r="V5" s="100">
        <f t="shared" si="0"/>
        <v>8750093</v>
      </c>
      <c r="W5" s="100">
        <f t="shared" si="0"/>
        <v>60842511</v>
      </c>
      <c r="X5" s="100">
        <f t="shared" si="0"/>
        <v>95159000</v>
      </c>
      <c r="Y5" s="100">
        <f t="shared" si="0"/>
        <v>-34316489</v>
      </c>
      <c r="Z5" s="137">
        <f>+IF(X5&lt;&gt;0,+(Y5/X5)*100,0)</f>
        <v>-36.06226315955401</v>
      </c>
      <c r="AA5" s="153">
        <f>SUM(AA6:AA8)</f>
        <v>95159000</v>
      </c>
    </row>
    <row r="6" spans="1:27" ht="13.5">
      <c r="A6" s="138" t="s">
        <v>75</v>
      </c>
      <c r="B6" s="136"/>
      <c r="C6" s="155">
        <v>178245356</v>
      </c>
      <c r="D6" s="155"/>
      <c r="E6" s="156">
        <v>137850000</v>
      </c>
      <c r="F6" s="60">
        <v>33882000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33882000</v>
      </c>
      <c r="Y6" s="60">
        <v>-33882000</v>
      </c>
      <c r="Z6" s="140">
        <v>-100</v>
      </c>
      <c r="AA6" s="155">
        <v>33882000</v>
      </c>
    </row>
    <row r="7" spans="1:27" ht="13.5">
      <c r="A7" s="138" t="s">
        <v>76</v>
      </c>
      <c r="B7" s="136"/>
      <c r="C7" s="157"/>
      <c r="D7" s="157"/>
      <c r="E7" s="158"/>
      <c r="F7" s="159">
        <v>61277000</v>
      </c>
      <c r="G7" s="159">
        <v>16238466</v>
      </c>
      <c r="H7" s="159">
        <v>3064646</v>
      </c>
      <c r="I7" s="159">
        <v>2305793</v>
      </c>
      <c r="J7" s="159">
        <v>21608905</v>
      </c>
      <c r="K7" s="159">
        <v>1921965</v>
      </c>
      <c r="L7" s="159">
        <v>11126125</v>
      </c>
      <c r="M7" s="159">
        <v>2342135</v>
      </c>
      <c r="N7" s="159">
        <v>15390225</v>
      </c>
      <c r="O7" s="159">
        <v>2426502</v>
      </c>
      <c r="P7" s="159">
        <v>2376382</v>
      </c>
      <c r="Q7" s="159">
        <v>8634162</v>
      </c>
      <c r="R7" s="159">
        <v>13437046</v>
      </c>
      <c r="S7" s="159">
        <v>2379243</v>
      </c>
      <c r="T7" s="159">
        <v>2381221</v>
      </c>
      <c r="U7" s="159">
        <v>3261383</v>
      </c>
      <c r="V7" s="159">
        <v>8021847</v>
      </c>
      <c r="W7" s="159">
        <v>58458023</v>
      </c>
      <c r="X7" s="159">
        <v>61277000</v>
      </c>
      <c r="Y7" s="159">
        <v>-2818977</v>
      </c>
      <c r="Z7" s="141">
        <v>-4.6</v>
      </c>
      <c r="AA7" s="157">
        <v>61277000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78291</v>
      </c>
      <c r="H8" s="60">
        <v>80947</v>
      </c>
      <c r="I8" s="60">
        <v>18564</v>
      </c>
      <c r="J8" s="60">
        <v>177802</v>
      </c>
      <c r="K8" s="60">
        <v>93127</v>
      </c>
      <c r="L8" s="60">
        <v>22698</v>
      </c>
      <c r="M8" s="60">
        <v>20254</v>
      </c>
      <c r="N8" s="60">
        <v>136079</v>
      </c>
      <c r="O8" s="60">
        <v>1088306</v>
      </c>
      <c r="P8" s="60">
        <v>18871</v>
      </c>
      <c r="Q8" s="60">
        <v>235184</v>
      </c>
      <c r="R8" s="60">
        <v>1342361</v>
      </c>
      <c r="S8" s="60">
        <v>577229</v>
      </c>
      <c r="T8" s="60">
        <v>16674</v>
      </c>
      <c r="U8" s="60">
        <v>134343</v>
      </c>
      <c r="V8" s="60">
        <v>728246</v>
      </c>
      <c r="W8" s="60">
        <v>2384488</v>
      </c>
      <c r="X8" s="60"/>
      <c r="Y8" s="60">
        <v>2384488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3066000</v>
      </c>
      <c r="G9" s="100">
        <f t="shared" si="1"/>
        <v>1054779</v>
      </c>
      <c r="H9" s="100">
        <f t="shared" si="1"/>
        <v>4121743</v>
      </c>
      <c r="I9" s="100">
        <f t="shared" si="1"/>
        <v>1469360</v>
      </c>
      <c r="J9" s="100">
        <f t="shared" si="1"/>
        <v>6645882</v>
      </c>
      <c r="K9" s="100">
        <f t="shared" si="1"/>
        <v>2154743</v>
      </c>
      <c r="L9" s="100">
        <f t="shared" si="1"/>
        <v>642270</v>
      </c>
      <c r="M9" s="100">
        <f t="shared" si="1"/>
        <v>364850</v>
      </c>
      <c r="N9" s="100">
        <f t="shared" si="1"/>
        <v>3161863</v>
      </c>
      <c r="O9" s="100">
        <f t="shared" si="1"/>
        <v>777683</v>
      </c>
      <c r="P9" s="100">
        <f t="shared" si="1"/>
        <v>1222392</v>
      </c>
      <c r="Q9" s="100">
        <f t="shared" si="1"/>
        <v>337921</v>
      </c>
      <c r="R9" s="100">
        <f t="shared" si="1"/>
        <v>2337996</v>
      </c>
      <c r="S9" s="100">
        <f t="shared" si="1"/>
        <v>401879</v>
      </c>
      <c r="T9" s="100">
        <f t="shared" si="1"/>
        <v>306733</v>
      </c>
      <c r="U9" s="100">
        <f t="shared" si="1"/>
        <v>299649</v>
      </c>
      <c r="V9" s="100">
        <f t="shared" si="1"/>
        <v>1008261</v>
      </c>
      <c r="W9" s="100">
        <f t="shared" si="1"/>
        <v>13154002</v>
      </c>
      <c r="X9" s="100">
        <f t="shared" si="1"/>
        <v>3066000</v>
      </c>
      <c r="Y9" s="100">
        <f t="shared" si="1"/>
        <v>10088002</v>
      </c>
      <c r="Z9" s="137">
        <f>+IF(X9&lt;&gt;0,+(Y9/X9)*100,0)</f>
        <v>329.02811480756685</v>
      </c>
      <c r="AA9" s="153">
        <f>SUM(AA10:AA14)</f>
        <v>3066000</v>
      </c>
    </row>
    <row r="10" spans="1:27" ht="13.5">
      <c r="A10" s="138" t="s">
        <v>79</v>
      </c>
      <c r="B10" s="136"/>
      <c r="C10" s="155"/>
      <c r="D10" s="155"/>
      <c r="E10" s="156"/>
      <c r="F10" s="60">
        <v>3066000</v>
      </c>
      <c r="G10" s="60">
        <v>1054779</v>
      </c>
      <c r="H10" s="60">
        <v>1784924</v>
      </c>
      <c r="I10" s="60">
        <v>852584</v>
      </c>
      <c r="J10" s="60">
        <v>3692287</v>
      </c>
      <c r="K10" s="60">
        <v>2154743</v>
      </c>
      <c r="L10" s="60">
        <v>642270</v>
      </c>
      <c r="M10" s="60">
        <v>364850</v>
      </c>
      <c r="N10" s="60">
        <v>3161863</v>
      </c>
      <c r="O10" s="60">
        <v>777683</v>
      </c>
      <c r="P10" s="60">
        <v>1220435</v>
      </c>
      <c r="Q10" s="60">
        <v>337921</v>
      </c>
      <c r="R10" s="60">
        <v>2336039</v>
      </c>
      <c r="S10" s="60">
        <v>401879</v>
      </c>
      <c r="T10" s="60">
        <v>306733</v>
      </c>
      <c r="U10" s="60">
        <v>299649</v>
      </c>
      <c r="V10" s="60">
        <v>1008261</v>
      </c>
      <c r="W10" s="60">
        <v>10198450</v>
      </c>
      <c r="X10" s="60">
        <v>3066000</v>
      </c>
      <c r="Y10" s="60">
        <v>7132450</v>
      </c>
      <c r="Z10" s="140">
        <v>232.63</v>
      </c>
      <c r="AA10" s="155">
        <v>3066000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>
        <v>2336819</v>
      </c>
      <c r="I13" s="60">
        <v>616776</v>
      </c>
      <c r="J13" s="60">
        <v>2953595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2953595</v>
      </c>
      <c r="X13" s="60"/>
      <c r="Y13" s="60">
        <v>2953595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>
        <v>1957</v>
      </c>
      <c r="Q14" s="159"/>
      <c r="R14" s="159">
        <v>1957</v>
      </c>
      <c r="S14" s="159"/>
      <c r="T14" s="159"/>
      <c r="U14" s="159"/>
      <c r="V14" s="159"/>
      <c r="W14" s="159">
        <v>1957</v>
      </c>
      <c r="X14" s="159"/>
      <c r="Y14" s="159">
        <v>1957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5943000</v>
      </c>
      <c r="G15" s="100">
        <f t="shared" si="2"/>
        <v>412595</v>
      </c>
      <c r="H15" s="100">
        <f t="shared" si="2"/>
        <v>287230</v>
      </c>
      <c r="I15" s="100">
        <f t="shared" si="2"/>
        <v>405330</v>
      </c>
      <c r="J15" s="100">
        <f t="shared" si="2"/>
        <v>1105155</v>
      </c>
      <c r="K15" s="100">
        <f t="shared" si="2"/>
        <v>415273</v>
      </c>
      <c r="L15" s="100">
        <f t="shared" si="2"/>
        <v>480779</v>
      </c>
      <c r="M15" s="100">
        <f t="shared" si="2"/>
        <v>2171696</v>
      </c>
      <c r="N15" s="100">
        <f t="shared" si="2"/>
        <v>3067748</v>
      </c>
      <c r="O15" s="100">
        <f t="shared" si="2"/>
        <v>438515</v>
      </c>
      <c r="P15" s="100">
        <f t="shared" si="2"/>
        <v>401953</v>
      </c>
      <c r="Q15" s="100">
        <f t="shared" si="2"/>
        <v>-3882243</v>
      </c>
      <c r="R15" s="100">
        <f t="shared" si="2"/>
        <v>-3041775</v>
      </c>
      <c r="S15" s="100">
        <f t="shared" si="2"/>
        <v>476007</v>
      </c>
      <c r="T15" s="100">
        <f t="shared" si="2"/>
        <v>429519</v>
      </c>
      <c r="U15" s="100">
        <f t="shared" si="2"/>
        <v>412486</v>
      </c>
      <c r="V15" s="100">
        <f t="shared" si="2"/>
        <v>1318012</v>
      </c>
      <c r="W15" s="100">
        <f t="shared" si="2"/>
        <v>2449140</v>
      </c>
      <c r="X15" s="100">
        <f t="shared" si="2"/>
        <v>5943000</v>
      </c>
      <c r="Y15" s="100">
        <f t="shared" si="2"/>
        <v>-3493860</v>
      </c>
      <c r="Z15" s="137">
        <f>+IF(X15&lt;&gt;0,+(Y15/X15)*100,0)</f>
        <v>-58.78950025239777</v>
      </c>
      <c r="AA15" s="153">
        <f>SUM(AA16:AA18)</f>
        <v>5943000</v>
      </c>
    </row>
    <row r="16" spans="1:27" ht="13.5">
      <c r="A16" s="138" t="s">
        <v>85</v>
      </c>
      <c r="B16" s="136"/>
      <c r="C16" s="155"/>
      <c r="D16" s="155"/>
      <c r="E16" s="156"/>
      <c r="F16" s="60">
        <v>5943000</v>
      </c>
      <c r="G16" s="60">
        <v>27165</v>
      </c>
      <c r="H16" s="60">
        <v>11304</v>
      </c>
      <c r="I16" s="60">
        <v>26067</v>
      </c>
      <c r="J16" s="60">
        <v>64536</v>
      </c>
      <c r="K16" s="60">
        <v>12316</v>
      </c>
      <c r="L16" s="60">
        <v>71666</v>
      </c>
      <c r="M16" s="60">
        <v>1790193</v>
      </c>
      <c r="N16" s="60">
        <v>1874175</v>
      </c>
      <c r="O16" s="60">
        <v>23889</v>
      </c>
      <c r="P16" s="60">
        <v>28017</v>
      </c>
      <c r="Q16" s="60">
        <v>273233</v>
      </c>
      <c r="R16" s="60">
        <v>325139</v>
      </c>
      <c r="S16" s="60">
        <v>96756</v>
      </c>
      <c r="T16" s="60">
        <v>17854</v>
      </c>
      <c r="U16" s="60">
        <v>28075</v>
      </c>
      <c r="V16" s="60">
        <v>142685</v>
      </c>
      <c r="W16" s="60">
        <v>2406535</v>
      </c>
      <c r="X16" s="60">
        <v>5943000</v>
      </c>
      <c r="Y16" s="60">
        <v>-3536465</v>
      </c>
      <c r="Z16" s="140">
        <v>-59.51</v>
      </c>
      <c r="AA16" s="155">
        <v>5943000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385430</v>
      </c>
      <c r="H17" s="60">
        <v>275926</v>
      </c>
      <c r="I17" s="60">
        <v>379263</v>
      </c>
      <c r="J17" s="60">
        <v>1040619</v>
      </c>
      <c r="K17" s="60">
        <v>402957</v>
      </c>
      <c r="L17" s="60">
        <v>409113</v>
      </c>
      <c r="M17" s="60">
        <v>381503</v>
      </c>
      <c r="N17" s="60">
        <v>1193573</v>
      </c>
      <c r="O17" s="60">
        <v>414626</v>
      </c>
      <c r="P17" s="60">
        <v>373936</v>
      </c>
      <c r="Q17" s="60">
        <v>-4155476</v>
      </c>
      <c r="R17" s="60">
        <v>-3366914</v>
      </c>
      <c r="S17" s="60">
        <v>379251</v>
      </c>
      <c r="T17" s="60">
        <v>411665</v>
      </c>
      <c r="U17" s="60">
        <v>384411</v>
      </c>
      <c r="V17" s="60">
        <v>1175327</v>
      </c>
      <c r="W17" s="60">
        <v>42605</v>
      </c>
      <c r="X17" s="60"/>
      <c r="Y17" s="60">
        <v>42605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144169000</v>
      </c>
      <c r="G19" s="100">
        <f t="shared" si="3"/>
        <v>20994002</v>
      </c>
      <c r="H19" s="100">
        <f t="shared" si="3"/>
        <v>7284722</v>
      </c>
      <c r="I19" s="100">
        <f t="shared" si="3"/>
        <v>6185639</v>
      </c>
      <c r="J19" s="100">
        <f t="shared" si="3"/>
        <v>34464363</v>
      </c>
      <c r="K19" s="100">
        <f t="shared" si="3"/>
        <v>6627831</v>
      </c>
      <c r="L19" s="100">
        <f t="shared" si="3"/>
        <v>6878183</v>
      </c>
      <c r="M19" s="100">
        <f t="shared" si="3"/>
        <v>6707370</v>
      </c>
      <c r="N19" s="100">
        <f t="shared" si="3"/>
        <v>20213384</v>
      </c>
      <c r="O19" s="100">
        <f t="shared" si="3"/>
        <v>4651258</v>
      </c>
      <c r="P19" s="100">
        <f t="shared" si="3"/>
        <v>10962088</v>
      </c>
      <c r="Q19" s="100">
        <f t="shared" si="3"/>
        <v>6596249</v>
      </c>
      <c r="R19" s="100">
        <f t="shared" si="3"/>
        <v>22209595</v>
      </c>
      <c r="S19" s="100">
        <f t="shared" si="3"/>
        <v>5126498</v>
      </c>
      <c r="T19" s="100">
        <f t="shared" si="3"/>
        <v>5359392</v>
      </c>
      <c r="U19" s="100">
        <f t="shared" si="3"/>
        <v>5610406</v>
      </c>
      <c r="V19" s="100">
        <f t="shared" si="3"/>
        <v>16096296</v>
      </c>
      <c r="W19" s="100">
        <f t="shared" si="3"/>
        <v>92983638</v>
      </c>
      <c r="X19" s="100">
        <f t="shared" si="3"/>
        <v>144169000</v>
      </c>
      <c r="Y19" s="100">
        <f t="shared" si="3"/>
        <v>-51185362</v>
      </c>
      <c r="Z19" s="137">
        <f>+IF(X19&lt;&gt;0,+(Y19/X19)*100,0)</f>
        <v>-35.50372271431445</v>
      </c>
      <c r="AA19" s="153">
        <f>SUM(AA20:AA23)</f>
        <v>144169000</v>
      </c>
    </row>
    <row r="20" spans="1:27" ht="13.5">
      <c r="A20" s="138" t="s">
        <v>89</v>
      </c>
      <c r="B20" s="136"/>
      <c r="C20" s="155"/>
      <c r="D20" s="155"/>
      <c r="E20" s="156"/>
      <c r="F20" s="60">
        <v>55874000</v>
      </c>
      <c r="G20" s="60">
        <v>6316861</v>
      </c>
      <c r="H20" s="60">
        <v>6328907</v>
      </c>
      <c r="I20" s="60">
        <v>5161818</v>
      </c>
      <c r="J20" s="60">
        <v>17807586</v>
      </c>
      <c r="K20" s="60">
        <v>5586557</v>
      </c>
      <c r="L20" s="60">
        <v>4412979</v>
      </c>
      <c r="M20" s="60">
        <v>5898526</v>
      </c>
      <c r="N20" s="60">
        <v>15898062</v>
      </c>
      <c r="O20" s="60">
        <v>2970766</v>
      </c>
      <c r="P20" s="60">
        <v>4664758</v>
      </c>
      <c r="Q20" s="60">
        <v>5280238</v>
      </c>
      <c r="R20" s="60">
        <v>12915762</v>
      </c>
      <c r="S20" s="60">
        <v>3660815</v>
      </c>
      <c r="T20" s="60">
        <v>4414836</v>
      </c>
      <c r="U20" s="60">
        <v>4523267</v>
      </c>
      <c r="V20" s="60">
        <v>12598918</v>
      </c>
      <c r="W20" s="60">
        <v>59220328</v>
      </c>
      <c r="X20" s="60">
        <v>55874000</v>
      </c>
      <c r="Y20" s="60">
        <v>3346328</v>
      </c>
      <c r="Z20" s="140">
        <v>5.99</v>
      </c>
      <c r="AA20" s="155">
        <v>55874000</v>
      </c>
    </row>
    <row r="21" spans="1:27" ht="13.5">
      <c r="A21" s="138" t="s">
        <v>90</v>
      </c>
      <c r="B21" s="136"/>
      <c r="C21" s="155"/>
      <c r="D21" s="155"/>
      <c r="E21" s="156"/>
      <c r="F21" s="60">
        <v>11943000</v>
      </c>
      <c r="G21" s="60">
        <v>14200460</v>
      </c>
      <c r="H21" s="60">
        <v>790944</v>
      </c>
      <c r="I21" s="60">
        <v>651331</v>
      </c>
      <c r="J21" s="60">
        <v>15642735</v>
      </c>
      <c r="K21" s="60">
        <v>668263</v>
      </c>
      <c r="L21" s="60">
        <v>2092501</v>
      </c>
      <c r="M21" s="60">
        <v>436932</v>
      </c>
      <c r="N21" s="60">
        <v>3197696</v>
      </c>
      <c r="O21" s="60">
        <v>1307758</v>
      </c>
      <c r="P21" s="60">
        <v>5927253</v>
      </c>
      <c r="Q21" s="60">
        <v>940965</v>
      </c>
      <c r="R21" s="60">
        <v>8175976</v>
      </c>
      <c r="S21" s="60">
        <v>1092910</v>
      </c>
      <c r="T21" s="60">
        <v>571573</v>
      </c>
      <c r="U21" s="60">
        <v>717991</v>
      </c>
      <c r="V21" s="60">
        <v>2382474</v>
      </c>
      <c r="W21" s="60">
        <v>29398881</v>
      </c>
      <c r="X21" s="60">
        <v>11943000</v>
      </c>
      <c r="Y21" s="60">
        <v>17455881</v>
      </c>
      <c r="Z21" s="140">
        <v>146.16</v>
      </c>
      <c r="AA21" s="155">
        <v>11943000</v>
      </c>
    </row>
    <row r="22" spans="1:27" ht="13.5">
      <c r="A22" s="138" t="s">
        <v>91</v>
      </c>
      <c r="B22" s="136"/>
      <c r="C22" s="157"/>
      <c r="D22" s="157"/>
      <c r="E22" s="158"/>
      <c r="F22" s="159">
        <v>5456000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5456000</v>
      </c>
      <c r="Y22" s="159">
        <v>-5456000</v>
      </c>
      <c r="Z22" s="141">
        <v>-100</v>
      </c>
      <c r="AA22" s="157">
        <v>5456000</v>
      </c>
    </row>
    <row r="23" spans="1:27" ht="13.5">
      <c r="A23" s="138" t="s">
        <v>92</v>
      </c>
      <c r="B23" s="136"/>
      <c r="C23" s="155"/>
      <c r="D23" s="155"/>
      <c r="E23" s="156"/>
      <c r="F23" s="60">
        <v>70896000</v>
      </c>
      <c r="G23" s="60">
        <v>476681</v>
      </c>
      <c r="H23" s="60">
        <v>164871</v>
      </c>
      <c r="I23" s="60">
        <v>372490</v>
      </c>
      <c r="J23" s="60">
        <v>1014042</v>
      </c>
      <c r="K23" s="60">
        <v>373011</v>
      </c>
      <c r="L23" s="60">
        <v>372703</v>
      </c>
      <c r="M23" s="60">
        <v>371912</v>
      </c>
      <c r="N23" s="60">
        <v>1117626</v>
      </c>
      <c r="O23" s="60">
        <v>372734</v>
      </c>
      <c r="P23" s="60">
        <v>370077</v>
      </c>
      <c r="Q23" s="60">
        <v>375046</v>
      </c>
      <c r="R23" s="60">
        <v>1117857</v>
      </c>
      <c r="S23" s="60">
        <v>372773</v>
      </c>
      <c r="T23" s="60">
        <v>372983</v>
      </c>
      <c r="U23" s="60">
        <v>369148</v>
      </c>
      <c r="V23" s="60">
        <v>1114904</v>
      </c>
      <c r="W23" s="60">
        <v>4364429</v>
      </c>
      <c r="X23" s="60">
        <v>70896000</v>
      </c>
      <c r="Y23" s="60">
        <v>-66531571</v>
      </c>
      <c r="Z23" s="140">
        <v>-93.84</v>
      </c>
      <c r="AA23" s="155">
        <v>70896000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178245356</v>
      </c>
      <c r="D25" s="168">
        <f>+D5+D9+D15+D19+D24</f>
        <v>0</v>
      </c>
      <c r="E25" s="169">
        <f t="shared" si="4"/>
        <v>137850000</v>
      </c>
      <c r="F25" s="73">
        <f t="shared" si="4"/>
        <v>248337000</v>
      </c>
      <c r="G25" s="73">
        <f t="shared" si="4"/>
        <v>38778133</v>
      </c>
      <c r="H25" s="73">
        <f t="shared" si="4"/>
        <v>14839288</v>
      </c>
      <c r="I25" s="73">
        <f t="shared" si="4"/>
        <v>10384686</v>
      </c>
      <c r="J25" s="73">
        <f t="shared" si="4"/>
        <v>64002107</v>
      </c>
      <c r="K25" s="73">
        <f t="shared" si="4"/>
        <v>11212939</v>
      </c>
      <c r="L25" s="73">
        <f t="shared" si="4"/>
        <v>19150055</v>
      </c>
      <c r="M25" s="73">
        <f t="shared" si="4"/>
        <v>11606305</v>
      </c>
      <c r="N25" s="73">
        <f t="shared" si="4"/>
        <v>41969299</v>
      </c>
      <c r="O25" s="73">
        <f t="shared" si="4"/>
        <v>9382264</v>
      </c>
      <c r="P25" s="73">
        <f t="shared" si="4"/>
        <v>14981686</v>
      </c>
      <c r="Q25" s="73">
        <f t="shared" si="4"/>
        <v>11921273</v>
      </c>
      <c r="R25" s="73">
        <f t="shared" si="4"/>
        <v>36285223</v>
      </c>
      <c r="S25" s="73">
        <f t="shared" si="4"/>
        <v>8960856</v>
      </c>
      <c r="T25" s="73">
        <f t="shared" si="4"/>
        <v>8493539</v>
      </c>
      <c r="U25" s="73">
        <f t="shared" si="4"/>
        <v>9718267</v>
      </c>
      <c r="V25" s="73">
        <f t="shared" si="4"/>
        <v>27172662</v>
      </c>
      <c r="W25" s="73">
        <f t="shared" si="4"/>
        <v>169429291</v>
      </c>
      <c r="X25" s="73">
        <f t="shared" si="4"/>
        <v>248337000</v>
      </c>
      <c r="Y25" s="73">
        <f t="shared" si="4"/>
        <v>-78907709</v>
      </c>
      <c r="Z25" s="170">
        <f>+IF(X25&lt;&gt;0,+(Y25/X25)*100,0)</f>
        <v>-31.77444722292691</v>
      </c>
      <c r="AA25" s="168">
        <f>+AA5+AA9+AA15+AA19+AA24</f>
        <v>248337000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181240193</v>
      </c>
      <c r="D28" s="153">
        <f>SUM(D29:D31)</f>
        <v>0</v>
      </c>
      <c r="E28" s="154">
        <f t="shared" si="5"/>
        <v>169852000</v>
      </c>
      <c r="F28" s="100">
        <f t="shared" si="5"/>
        <v>89379000</v>
      </c>
      <c r="G28" s="100">
        <f t="shared" si="5"/>
        <v>3821322</v>
      </c>
      <c r="H28" s="100">
        <f t="shared" si="5"/>
        <v>4361280</v>
      </c>
      <c r="I28" s="100">
        <f t="shared" si="5"/>
        <v>4111736</v>
      </c>
      <c r="J28" s="100">
        <f t="shared" si="5"/>
        <v>12294338</v>
      </c>
      <c r="K28" s="100">
        <f t="shared" si="5"/>
        <v>6058093</v>
      </c>
      <c r="L28" s="100">
        <f t="shared" si="5"/>
        <v>4341992</v>
      </c>
      <c r="M28" s="100">
        <f t="shared" si="5"/>
        <v>3857630</v>
      </c>
      <c r="N28" s="100">
        <f t="shared" si="5"/>
        <v>14257715</v>
      </c>
      <c r="O28" s="100">
        <f t="shared" si="5"/>
        <v>7237735</v>
      </c>
      <c r="P28" s="100">
        <f t="shared" si="5"/>
        <v>3875077</v>
      </c>
      <c r="Q28" s="100">
        <f t="shared" si="5"/>
        <v>4439146</v>
      </c>
      <c r="R28" s="100">
        <f t="shared" si="5"/>
        <v>15551958</v>
      </c>
      <c r="S28" s="100">
        <f t="shared" si="5"/>
        <v>4075196</v>
      </c>
      <c r="T28" s="100">
        <f t="shared" si="5"/>
        <v>4967099</v>
      </c>
      <c r="U28" s="100">
        <f t="shared" si="5"/>
        <v>4676198</v>
      </c>
      <c r="V28" s="100">
        <f t="shared" si="5"/>
        <v>13718493</v>
      </c>
      <c r="W28" s="100">
        <f t="shared" si="5"/>
        <v>55822504</v>
      </c>
      <c r="X28" s="100">
        <f t="shared" si="5"/>
        <v>89379000</v>
      </c>
      <c r="Y28" s="100">
        <f t="shared" si="5"/>
        <v>-33556496</v>
      </c>
      <c r="Z28" s="137">
        <f>+IF(X28&lt;&gt;0,+(Y28/X28)*100,0)</f>
        <v>-37.544049497085446</v>
      </c>
      <c r="AA28" s="153">
        <f>SUM(AA29:AA31)</f>
        <v>89379000</v>
      </c>
    </row>
    <row r="29" spans="1:27" ht="13.5">
      <c r="A29" s="138" t="s">
        <v>75</v>
      </c>
      <c r="B29" s="136"/>
      <c r="C29" s="155">
        <v>181240193</v>
      </c>
      <c r="D29" s="155"/>
      <c r="E29" s="156">
        <v>169852000</v>
      </c>
      <c r="F29" s="60">
        <v>61263000</v>
      </c>
      <c r="G29" s="60">
        <v>514093</v>
      </c>
      <c r="H29" s="60">
        <v>526953</v>
      </c>
      <c r="I29" s="60">
        <v>573519</v>
      </c>
      <c r="J29" s="60">
        <v>1614565</v>
      </c>
      <c r="K29" s="60">
        <v>859886</v>
      </c>
      <c r="L29" s="60">
        <v>580370</v>
      </c>
      <c r="M29" s="60">
        <v>585946</v>
      </c>
      <c r="N29" s="60">
        <v>2026202</v>
      </c>
      <c r="O29" s="60">
        <v>663171</v>
      </c>
      <c r="P29" s="60">
        <v>475657</v>
      </c>
      <c r="Q29" s="60">
        <v>574924</v>
      </c>
      <c r="R29" s="60">
        <v>1713752</v>
      </c>
      <c r="S29" s="60">
        <v>507955</v>
      </c>
      <c r="T29" s="60">
        <v>768281</v>
      </c>
      <c r="U29" s="60">
        <v>493904</v>
      </c>
      <c r="V29" s="60">
        <v>1770140</v>
      </c>
      <c r="W29" s="60">
        <v>7124659</v>
      </c>
      <c r="X29" s="60">
        <v>61263000</v>
      </c>
      <c r="Y29" s="60">
        <v>-54138341</v>
      </c>
      <c r="Z29" s="140">
        <v>-88.37</v>
      </c>
      <c r="AA29" s="155">
        <v>61263000</v>
      </c>
    </row>
    <row r="30" spans="1:27" ht="13.5">
      <c r="A30" s="138" t="s">
        <v>76</v>
      </c>
      <c r="B30" s="136"/>
      <c r="C30" s="157"/>
      <c r="D30" s="157"/>
      <c r="E30" s="158"/>
      <c r="F30" s="159">
        <v>28116000</v>
      </c>
      <c r="G30" s="159">
        <v>1952837</v>
      </c>
      <c r="H30" s="159">
        <v>1783500</v>
      </c>
      <c r="I30" s="159">
        <v>1743144</v>
      </c>
      <c r="J30" s="159">
        <v>5479481</v>
      </c>
      <c r="K30" s="159">
        <v>2565841</v>
      </c>
      <c r="L30" s="159">
        <v>1983412</v>
      </c>
      <c r="M30" s="159">
        <v>2545601</v>
      </c>
      <c r="N30" s="159">
        <v>7094854</v>
      </c>
      <c r="O30" s="159">
        <v>3588303</v>
      </c>
      <c r="P30" s="159">
        <v>2024565</v>
      </c>
      <c r="Q30" s="159">
        <v>1999150</v>
      </c>
      <c r="R30" s="159">
        <v>7612018</v>
      </c>
      <c r="S30" s="159">
        <v>1759278</v>
      </c>
      <c r="T30" s="159">
        <v>2201023</v>
      </c>
      <c r="U30" s="159">
        <v>2389740</v>
      </c>
      <c r="V30" s="159">
        <v>6350041</v>
      </c>
      <c r="W30" s="159">
        <v>26536394</v>
      </c>
      <c r="X30" s="159">
        <v>28116000</v>
      </c>
      <c r="Y30" s="159">
        <v>-1579606</v>
      </c>
      <c r="Z30" s="141">
        <v>-5.62</v>
      </c>
      <c r="AA30" s="157">
        <v>28116000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1354392</v>
      </c>
      <c r="H31" s="60">
        <v>2050827</v>
      </c>
      <c r="I31" s="60">
        <v>1795073</v>
      </c>
      <c r="J31" s="60">
        <v>5200292</v>
      </c>
      <c r="K31" s="60">
        <v>2632366</v>
      </c>
      <c r="L31" s="60">
        <v>1778210</v>
      </c>
      <c r="M31" s="60">
        <v>726083</v>
      </c>
      <c r="N31" s="60">
        <v>5136659</v>
      </c>
      <c r="O31" s="60">
        <v>2986261</v>
      </c>
      <c r="P31" s="60">
        <v>1374855</v>
      </c>
      <c r="Q31" s="60">
        <v>1865072</v>
      </c>
      <c r="R31" s="60">
        <v>6226188</v>
      </c>
      <c r="S31" s="60">
        <v>1807963</v>
      </c>
      <c r="T31" s="60">
        <v>1997795</v>
      </c>
      <c r="U31" s="60">
        <v>1792554</v>
      </c>
      <c r="V31" s="60">
        <v>5598312</v>
      </c>
      <c r="W31" s="60">
        <v>22161451</v>
      </c>
      <c r="X31" s="60"/>
      <c r="Y31" s="60">
        <v>22161451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1693555</v>
      </c>
      <c r="H32" s="100">
        <f t="shared" si="6"/>
        <v>2214327</v>
      </c>
      <c r="I32" s="100">
        <f t="shared" si="6"/>
        <v>1855301</v>
      </c>
      <c r="J32" s="100">
        <f t="shared" si="6"/>
        <v>5763183</v>
      </c>
      <c r="K32" s="100">
        <f t="shared" si="6"/>
        <v>1537845</v>
      </c>
      <c r="L32" s="100">
        <f t="shared" si="6"/>
        <v>2387833</v>
      </c>
      <c r="M32" s="100">
        <f t="shared" si="6"/>
        <v>2009822</v>
      </c>
      <c r="N32" s="100">
        <f t="shared" si="6"/>
        <v>5935500</v>
      </c>
      <c r="O32" s="100">
        <f t="shared" si="6"/>
        <v>2515206</v>
      </c>
      <c r="P32" s="100">
        <f t="shared" si="6"/>
        <v>2236656</v>
      </c>
      <c r="Q32" s="100">
        <f t="shared" si="6"/>
        <v>2041802</v>
      </c>
      <c r="R32" s="100">
        <f t="shared" si="6"/>
        <v>6793664</v>
      </c>
      <c r="S32" s="100">
        <f t="shared" si="6"/>
        <v>1978473</v>
      </c>
      <c r="T32" s="100">
        <f t="shared" si="6"/>
        <v>2295881</v>
      </c>
      <c r="U32" s="100">
        <f t="shared" si="6"/>
        <v>2226118</v>
      </c>
      <c r="V32" s="100">
        <f t="shared" si="6"/>
        <v>6500472</v>
      </c>
      <c r="W32" s="100">
        <f t="shared" si="6"/>
        <v>24992819</v>
      </c>
      <c r="X32" s="100">
        <f t="shared" si="6"/>
        <v>0</v>
      </c>
      <c r="Y32" s="100">
        <f t="shared" si="6"/>
        <v>24992819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1693555</v>
      </c>
      <c r="H33" s="60">
        <v>2214327</v>
      </c>
      <c r="I33" s="60">
        <v>1855301</v>
      </c>
      <c r="J33" s="60">
        <v>5763183</v>
      </c>
      <c r="K33" s="60">
        <v>1537845</v>
      </c>
      <c r="L33" s="60">
        <v>2387833</v>
      </c>
      <c r="M33" s="60">
        <v>2009822</v>
      </c>
      <c r="N33" s="60">
        <v>5935500</v>
      </c>
      <c r="O33" s="60">
        <v>2513249</v>
      </c>
      <c r="P33" s="60">
        <v>2236656</v>
      </c>
      <c r="Q33" s="60">
        <v>2041802</v>
      </c>
      <c r="R33" s="60">
        <v>6791707</v>
      </c>
      <c r="S33" s="60">
        <v>1978473</v>
      </c>
      <c r="T33" s="60">
        <v>2295881</v>
      </c>
      <c r="U33" s="60">
        <v>2226118</v>
      </c>
      <c r="V33" s="60">
        <v>6500472</v>
      </c>
      <c r="W33" s="60">
        <v>24990862</v>
      </c>
      <c r="X33" s="60"/>
      <c r="Y33" s="60">
        <v>24990862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>
        <v>1957</v>
      </c>
      <c r="P37" s="159"/>
      <c r="Q37" s="159"/>
      <c r="R37" s="159">
        <v>1957</v>
      </c>
      <c r="S37" s="159"/>
      <c r="T37" s="159"/>
      <c r="U37" s="159"/>
      <c r="V37" s="159"/>
      <c r="W37" s="159">
        <v>1957</v>
      </c>
      <c r="X37" s="159"/>
      <c r="Y37" s="159">
        <v>1957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2228186</v>
      </c>
      <c r="H38" s="100">
        <f t="shared" si="7"/>
        <v>2572638</v>
      </c>
      <c r="I38" s="100">
        <f t="shared" si="7"/>
        <v>2128080</v>
      </c>
      <c r="J38" s="100">
        <f t="shared" si="7"/>
        <v>6928904</v>
      </c>
      <c r="K38" s="100">
        <f t="shared" si="7"/>
        <v>2883245</v>
      </c>
      <c r="L38" s="100">
        <f t="shared" si="7"/>
        <v>3678051</v>
      </c>
      <c r="M38" s="100">
        <f t="shared" si="7"/>
        <v>2406789</v>
      </c>
      <c r="N38" s="100">
        <f t="shared" si="7"/>
        <v>8968085</v>
      </c>
      <c r="O38" s="100">
        <f t="shared" si="7"/>
        <v>2962549</v>
      </c>
      <c r="P38" s="100">
        <f t="shared" si="7"/>
        <v>2453425</v>
      </c>
      <c r="Q38" s="100">
        <f t="shared" si="7"/>
        <v>2397284</v>
      </c>
      <c r="R38" s="100">
        <f t="shared" si="7"/>
        <v>7813258</v>
      </c>
      <c r="S38" s="100">
        <f t="shared" si="7"/>
        <v>2437395</v>
      </c>
      <c r="T38" s="100">
        <f t="shared" si="7"/>
        <v>2672629</v>
      </c>
      <c r="U38" s="100">
        <f t="shared" si="7"/>
        <v>2627717</v>
      </c>
      <c r="V38" s="100">
        <f t="shared" si="7"/>
        <v>7737741</v>
      </c>
      <c r="W38" s="100">
        <f t="shared" si="7"/>
        <v>31447988</v>
      </c>
      <c r="X38" s="100">
        <f t="shared" si="7"/>
        <v>0</v>
      </c>
      <c r="Y38" s="100">
        <f t="shared" si="7"/>
        <v>31447988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1807399</v>
      </c>
      <c r="H39" s="60">
        <v>2052069</v>
      </c>
      <c r="I39" s="60">
        <v>1937719</v>
      </c>
      <c r="J39" s="60">
        <v>5797187</v>
      </c>
      <c r="K39" s="60">
        <v>1906963</v>
      </c>
      <c r="L39" s="60">
        <v>3079566</v>
      </c>
      <c r="M39" s="60">
        <v>1902445</v>
      </c>
      <c r="N39" s="60">
        <v>6888974</v>
      </c>
      <c r="O39" s="60">
        <v>2503051</v>
      </c>
      <c r="P39" s="60">
        <v>1953399</v>
      </c>
      <c r="Q39" s="60">
        <v>1900428</v>
      </c>
      <c r="R39" s="60">
        <v>6356878</v>
      </c>
      <c r="S39" s="60">
        <v>1928421</v>
      </c>
      <c r="T39" s="60">
        <v>1985134</v>
      </c>
      <c r="U39" s="60">
        <v>1959052</v>
      </c>
      <c r="V39" s="60">
        <v>5872607</v>
      </c>
      <c r="W39" s="60">
        <v>24915646</v>
      </c>
      <c r="X39" s="60"/>
      <c r="Y39" s="60">
        <v>24915646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420787</v>
      </c>
      <c r="H40" s="60">
        <v>520569</v>
      </c>
      <c r="I40" s="60">
        <v>190361</v>
      </c>
      <c r="J40" s="60">
        <v>1131717</v>
      </c>
      <c r="K40" s="60">
        <v>976282</v>
      </c>
      <c r="L40" s="60">
        <v>598485</v>
      </c>
      <c r="M40" s="60">
        <v>504344</v>
      </c>
      <c r="N40" s="60">
        <v>2079111</v>
      </c>
      <c r="O40" s="60">
        <v>459498</v>
      </c>
      <c r="P40" s="60">
        <v>500026</v>
      </c>
      <c r="Q40" s="60">
        <v>496856</v>
      </c>
      <c r="R40" s="60">
        <v>1456380</v>
      </c>
      <c r="S40" s="60">
        <v>508974</v>
      </c>
      <c r="T40" s="60">
        <v>687495</v>
      </c>
      <c r="U40" s="60">
        <v>668665</v>
      </c>
      <c r="V40" s="60">
        <v>1865134</v>
      </c>
      <c r="W40" s="60">
        <v>6532342</v>
      </c>
      <c r="X40" s="60"/>
      <c r="Y40" s="60">
        <v>6532342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78975000</v>
      </c>
      <c r="G42" s="100">
        <f t="shared" si="8"/>
        <v>3737894</v>
      </c>
      <c r="H42" s="100">
        <f t="shared" si="8"/>
        <v>7945326</v>
      </c>
      <c r="I42" s="100">
        <f t="shared" si="8"/>
        <v>1220039</v>
      </c>
      <c r="J42" s="100">
        <f t="shared" si="8"/>
        <v>12903259</v>
      </c>
      <c r="K42" s="100">
        <f t="shared" si="8"/>
        <v>10581750</v>
      </c>
      <c r="L42" s="100">
        <f t="shared" si="8"/>
        <v>2826388</v>
      </c>
      <c r="M42" s="100">
        <f t="shared" si="8"/>
        <v>3847396</v>
      </c>
      <c r="N42" s="100">
        <f t="shared" si="8"/>
        <v>17255534</v>
      </c>
      <c r="O42" s="100">
        <f t="shared" si="8"/>
        <v>4379160</v>
      </c>
      <c r="P42" s="100">
        <f t="shared" si="8"/>
        <v>4840830</v>
      </c>
      <c r="Q42" s="100">
        <f t="shared" si="8"/>
        <v>4456671</v>
      </c>
      <c r="R42" s="100">
        <f t="shared" si="8"/>
        <v>13676661</v>
      </c>
      <c r="S42" s="100">
        <f t="shared" si="8"/>
        <v>4704230</v>
      </c>
      <c r="T42" s="100">
        <f t="shared" si="8"/>
        <v>4669570</v>
      </c>
      <c r="U42" s="100">
        <f t="shared" si="8"/>
        <v>5915920</v>
      </c>
      <c r="V42" s="100">
        <f t="shared" si="8"/>
        <v>15289720</v>
      </c>
      <c r="W42" s="100">
        <f t="shared" si="8"/>
        <v>59125174</v>
      </c>
      <c r="X42" s="100">
        <f t="shared" si="8"/>
        <v>78975000</v>
      </c>
      <c r="Y42" s="100">
        <f t="shared" si="8"/>
        <v>-19849826</v>
      </c>
      <c r="Z42" s="137">
        <f>+IF(X42&lt;&gt;0,+(Y42/X42)*100,0)</f>
        <v>-25.13431592276037</v>
      </c>
      <c r="AA42" s="153">
        <f>SUM(AA43:AA46)</f>
        <v>78975000</v>
      </c>
    </row>
    <row r="43" spans="1:27" ht="13.5">
      <c r="A43" s="138" t="s">
        <v>89</v>
      </c>
      <c r="B43" s="136"/>
      <c r="C43" s="155"/>
      <c r="D43" s="155"/>
      <c r="E43" s="156"/>
      <c r="F43" s="60">
        <v>32204000</v>
      </c>
      <c r="G43" s="60">
        <v>3231324</v>
      </c>
      <c r="H43" s="60">
        <v>7322766</v>
      </c>
      <c r="I43" s="60">
        <v>663657</v>
      </c>
      <c r="J43" s="60">
        <v>11217747</v>
      </c>
      <c r="K43" s="60">
        <v>9291239</v>
      </c>
      <c r="L43" s="60">
        <v>2153796</v>
      </c>
      <c r="M43" s="60">
        <v>3295113</v>
      </c>
      <c r="N43" s="60">
        <v>14740148</v>
      </c>
      <c r="O43" s="60">
        <v>3577101</v>
      </c>
      <c r="P43" s="60">
        <v>4212856</v>
      </c>
      <c r="Q43" s="60">
        <v>4048968</v>
      </c>
      <c r="R43" s="60">
        <v>11838925</v>
      </c>
      <c r="S43" s="60">
        <v>4080570</v>
      </c>
      <c r="T43" s="60">
        <v>3997242</v>
      </c>
      <c r="U43" s="60">
        <v>5184606</v>
      </c>
      <c r="V43" s="60">
        <v>13262418</v>
      </c>
      <c r="W43" s="60">
        <v>51059238</v>
      </c>
      <c r="X43" s="60">
        <v>32204000</v>
      </c>
      <c r="Y43" s="60">
        <v>18855238</v>
      </c>
      <c r="Z43" s="140">
        <v>58.55</v>
      </c>
      <c r="AA43" s="155">
        <v>32204000</v>
      </c>
    </row>
    <row r="44" spans="1:27" ht="13.5">
      <c r="A44" s="138" t="s">
        <v>90</v>
      </c>
      <c r="B44" s="136"/>
      <c r="C44" s="155"/>
      <c r="D44" s="155"/>
      <c r="E44" s="156"/>
      <c r="F44" s="60">
        <v>46771000</v>
      </c>
      <c r="G44" s="60">
        <v>465554</v>
      </c>
      <c r="H44" s="60">
        <v>542025</v>
      </c>
      <c r="I44" s="60">
        <v>488603</v>
      </c>
      <c r="J44" s="60">
        <v>1496182</v>
      </c>
      <c r="K44" s="60">
        <v>1131933</v>
      </c>
      <c r="L44" s="60">
        <v>565102</v>
      </c>
      <c r="M44" s="60">
        <v>489729</v>
      </c>
      <c r="N44" s="60">
        <v>2186764</v>
      </c>
      <c r="O44" s="60">
        <v>709790</v>
      </c>
      <c r="P44" s="60">
        <v>515343</v>
      </c>
      <c r="Q44" s="60">
        <v>286895</v>
      </c>
      <c r="R44" s="60">
        <v>1512028</v>
      </c>
      <c r="S44" s="60">
        <v>537037</v>
      </c>
      <c r="T44" s="60">
        <v>576456</v>
      </c>
      <c r="U44" s="60">
        <v>590628</v>
      </c>
      <c r="V44" s="60">
        <v>1704121</v>
      </c>
      <c r="W44" s="60">
        <v>6899095</v>
      </c>
      <c r="X44" s="60">
        <v>46771000</v>
      </c>
      <c r="Y44" s="60">
        <v>-39871905</v>
      </c>
      <c r="Z44" s="140">
        <v>-85.25</v>
      </c>
      <c r="AA44" s="155">
        <v>46771000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41016</v>
      </c>
      <c r="H46" s="60">
        <v>80535</v>
      </c>
      <c r="I46" s="60">
        <v>67779</v>
      </c>
      <c r="J46" s="60">
        <v>189330</v>
      </c>
      <c r="K46" s="60">
        <v>158578</v>
      </c>
      <c r="L46" s="60">
        <v>107490</v>
      </c>
      <c r="M46" s="60">
        <v>62554</v>
      </c>
      <c r="N46" s="60">
        <v>328622</v>
      </c>
      <c r="O46" s="60">
        <v>92269</v>
      </c>
      <c r="P46" s="60">
        <v>112631</v>
      </c>
      <c r="Q46" s="60">
        <v>120808</v>
      </c>
      <c r="R46" s="60">
        <v>325708</v>
      </c>
      <c r="S46" s="60">
        <v>86623</v>
      </c>
      <c r="T46" s="60">
        <v>95872</v>
      </c>
      <c r="U46" s="60">
        <v>140686</v>
      </c>
      <c r="V46" s="60">
        <v>323181</v>
      </c>
      <c r="W46" s="60">
        <v>1166841</v>
      </c>
      <c r="X46" s="60"/>
      <c r="Y46" s="60">
        <v>1166841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181240193</v>
      </c>
      <c r="D48" s="168">
        <f>+D28+D32+D38+D42+D47</f>
        <v>0</v>
      </c>
      <c r="E48" s="169">
        <f t="shared" si="9"/>
        <v>169852000</v>
      </c>
      <c r="F48" s="73">
        <f t="shared" si="9"/>
        <v>168354000</v>
      </c>
      <c r="G48" s="73">
        <f t="shared" si="9"/>
        <v>11480957</v>
      </c>
      <c r="H48" s="73">
        <f t="shared" si="9"/>
        <v>17093571</v>
      </c>
      <c r="I48" s="73">
        <f t="shared" si="9"/>
        <v>9315156</v>
      </c>
      <c r="J48" s="73">
        <f t="shared" si="9"/>
        <v>37889684</v>
      </c>
      <c r="K48" s="73">
        <f t="shared" si="9"/>
        <v>21060933</v>
      </c>
      <c r="L48" s="73">
        <f t="shared" si="9"/>
        <v>13234264</v>
      </c>
      <c r="M48" s="73">
        <f t="shared" si="9"/>
        <v>12121637</v>
      </c>
      <c r="N48" s="73">
        <f t="shared" si="9"/>
        <v>46416834</v>
      </c>
      <c r="O48" s="73">
        <f t="shared" si="9"/>
        <v>17094650</v>
      </c>
      <c r="P48" s="73">
        <f t="shared" si="9"/>
        <v>13405988</v>
      </c>
      <c r="Q48" s="73">
        <f t="shared" si="9"/>
        <v>13334903</v>
      </c>
      <c r="R48" s="73">
        <f t="shared" si="9"/>
        <v>43835541</v>
      </c>
      <c r="S48" s="73">
        <f t="shared" si="9"/>
        <v>13195294</v>
      </c>
      <c r="T48" s="73">
        <f t="shared" si="9"/>
        <v>14605179</v>
      </c>
      <c r="U48" s="73">
        <f t="shared" si="9"/>
        <v>15445953</v>
      </c>
      <c r="V48" s="73">
        <f t="shared" si="9"/>
        <v>43246426</v>
      </c>
      <c r="W48" s="73">
        <f t="shared" si="9"/>
        <v>171388485</v>
      </c>
      <c r="X48" s="73">
        <f t="shared" si="9"/>
        <v>168354000</v>
      </c>
      <c r="Y48" s="73">
        <f t="shared" si="9"/>
        <v>3034485</v>
      </c>
      <c r="Z48" s="170">
        <f>+IF(X48&lt;&gt;0,+(Y48/X48)*100,0)</f>
        <v>1.8024430663958086</v>
      </c>
      <c r="AA48" s="168">
        <f>+AA28+AA32+AA38+AA42+AA47</f>
        <v>168354000</v>
      </c>
    </row>
    <row r="49" spans="1:27" ht="13.5">
      <c r="A49" s="148" t="s">
        <v>49</v>
      </c>
      <c r="B49" s="149"/>
      <c r="C49" s="171">
        <f aca="true" t="shared" si="10" ref="C49:Y49">+C25-C48</f>
        <v>-2994837</v>
      </c>
      <c r="D49" s="171">
        <f>+D25-D48</f>
        <v>0</v>
      </c>
      <c r="E49" s="172">
        <f t="shared" si="10"/>
        <v>-32002000</v>
      </c>
      <c r="F49" s="173">
        <f t="shared" si="10"/>
        <v>79983000</v>
      </c>
      <c r="G49" s="173">
        <f t="shared" si="10"/>
        <v>27297176</v>
      </c>
      <c r="H49" s="173">
        <f t="shared" si="10"/>
        <v>-2254283</v>
      </c>
      <c r="I49" s="173">
        <f t="shared" si="10"/>
        <v>1069530</v>
      </c>
      <c r="J49" s="173">
        <f t="shared" si="10"/>
        <v>26112423</v>
      </c>
      <c r="K49" s="173">
        <f t="shared" si="10"/>
        <v>-9847994</v>
      </c>
      <c r="L49" s="173">
        <f t="shared" si="10"/>
        <v>5915791</v>
      </c>
      <c r="M49" s="173">
        <f t="shared" si="10"/>
        <v>-515332</v>
      </c>
      <c r="N49" s="173">
        <f t="shared" si="10"/>
        <v>-4447535</v>
      </c>
      <c r="O49" s="173">
        <f t="shared" si="10"/>
        <v>-7712386</v>
      </c>
      <c r="P49" s="173">
        <f t="shared" si="10"/>
        <v>1575698</v>
      </c>
      <c r="Q49" s="173">
        <f t="shared" si="10"/>
        <v>-1413630</v>
      </c>
      <c r="R49" s="173">
        <f t="shared" si="10"/>
        <v>-7550318</v>
      </c>
      <c r="S49" s="173">
        <f t="shared" si="10"/>
        <v>-4234438</v>
      </c>
      <c r="T49" s="173">
        <f t="shared" si="10"/>
        <v>-6111640</v>
      </c>
      <c r="U49" s="173">
        <f t="shared" si="10"/>
        <v>-5727686</v>
      </c>
      <c r="V49" s="173">
        <f t="shared" si="10"/>
        <v>-16073764</v>
      </c>
      <c r="W49" s="173">
        <f t="shared" si="10"/>
        <v>-1959194</v>
      </c>
      <c r="X49" s="173">
        <f>IF(F25=F48,0,X25-X48)</f>
        <v>79983000</v>
      </c>
      <c r="Y49" s="173">
        <f t="shared" si="10"/>
        <v>-81942194</v>
      </c>
      <c r="Z49" s="174">
        <f>+IF(X49&lt;&gt;0,+(Y49/X49)*100,0)</f>
        <v>-102.44951302151708</v>
      </c>
      <c r="AA49" s="171">
        <f>+AA25-AA48</f>
        <v>79983000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24031021</v>
      </c>
      <c r="D5" s="155"/>
      <c r="E5" s="156">
        <v>28398000</v>
      </c>
      <c r="F5" s="60">
        <v>29028000</v>
      </c>
      <c r="G5" s="60">
        <v>3991779</v>
      </c>
      <c r="H5" s="60">
        <v>1953511</v>
      </c>
      <c r="I5" s="60">
        <v>1985860</v>
      </c>
      <c r="J5" s="60">
        <v>7931150</v>
      </c>
      <c r="K5" s="60">
        <v>1630918</v>
      </c>
      <c r="L5" s="60">
        <v>2234268</v>
      </c>
      <c r="M5" s="60">
        <v>2072368</v>
      </c>
      <c r="N5" s="60">
        <v>5937554</v>
      </c>
      <c r="O5" s="60">
        <v>2088792</v>
      </c>
      <c r="P5" s="60">
        <v>2071600</v>
      </c>
      <c r="Q5" s="60">
        <v>2025935</v>
      </c>
      <c r="R5" s="60">
        <v>6186327</v>
      </c>
      <c r="S5" s="60">
        <v>2087513</v>
      </c>
      <c r="T5" s="60">
        <v>2068599</v>
      </c>
      <c r="U5" s="60">
        <v>2919087</v>
      </c>
      <c r="V5" s="60">
        <v>7075199</v>
      </c>
      <c r="W5" s="60">
        <v>27130230</v>
      </c>
      <c r="X5" s="60">
        <v>29028000</v>
      </c>
      <c r="Y5" s="60">
        <v>-1897770</v>
      </c>
      <c r="Z5" s="140">
        <v>-6.54</v>
      </c>
      <c r="AA5" s="155">
        <v>29028000</v>
      </c>
    </row>
    <row r="6" spans="1:27" ht="13.5">
      <c r="A6" s="181" t="s">
        <v>102</v>
      </c>
      <c r="B6" s="182"/>
      <c r="C6" s="155">
        <v>0</v>
      </c>
      <c r="D6" s="155"/>
      <c r="E6" s="156">
        <v>630000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/>
      <c r="E7" s="156">
        <v>0</v>
      </c>
      <c r="F7" s="60">
        <v>55874000</v>
      </c>
      <c r="G7" s="60">
        <v>4492856</v>
      </c>
      <c r="H7" s="60">
        <v>4811619</v>
      </c>
      <c r="I7" s="60">
        <v>4438921</v>
      </c>
      <c r="J7" s="60">
        <v>13743396</v>
      </c>
      <c r="K7" s="60">
        <v>4273492</v>
      </c>
      <c r="L7" s="60">
        <v>4352362</v>
      </c>
      <c r="M7" s="60">
        <v>5893610</v>
      </c>
      <c r="N7" s="60">
        <v>14519464</v>
      </c>
      <c r="O7" s="60">
        <v>2943711</v>
      </c>
      <c r="P7" s="60">
        <v>4648497</v>
      </c>
      <c r="Q7" s="60">
        <v>5280130</v>
      </c>
      <c r="R7" s="60">
        <v>12872338</v>
      </c>
      <c r="S7" s="60">
        <v>3637191</v>
      </c>
      <c r="T7" s="60">
        <v>4405106</v>
      </c>
      <c r="U7" s="60">
        <v>4511865</v>
      </c>
      <c r="V7" s="60">
        <v>12554162</v>
      </c>
      <c r="W7" s="60">
        <v>53689360</v>
      </c>
      <c r="X7" s="60">
        <v>55874000</v>
      </c>
      <c r="Y7" s="60">
        <v>-2184640</v>
      </c>
      <c r="Z7" s="140">
        <v>-3.91</v>
      </c>
      <c r="AA7" s="155">
        <v>55874000</v>
      </c>
    </row>
    <row r="8" spans="1:27" ht="13.5">
      <c r="A8" s="183" t="s">
        <v>104</v>
      </c>
      <c r="B8" s="182"/>
      <c r="C8" s="155">
        <v>0</v>
      </c>
      <c r="D8" s="155"/>
      <c r="E8" s="156">
        <v>0</v>
      </c>
      <c r="F8" s="60">
        <v>11943000</v>
      </c>
      <c r="G8" s="60">
        <v>605352</v>
      </c>
      <c r="H8" s="60">
        <v>787779</v>
      </c>
      <c r="I8" s="60">
        <v>650235</v>
      </c>
      <c r="J8" s="60">
        <v>2043366</v>
      </c>
      <c r="K8" s="60">
        <v>602421</v>
      </c>
      <c r="L8" s="60">
        <v>2091405</v>
      </c>
      <c r="M8" s="60">
        <v>173638</v>
      </c>
      <c r="N8" s="60">
        <v>2867464</v>
      </c>
      <c r="O8" s="60">
        <v>1023446</v>
      </c>
      <c r="P8" s="60">
        <v>1269152</v>
      </c>
      <c r="Q8" s="60">
        <v>940965</v>
      </c>
      <c r="R8" s="60">
        <v>3233563</v>
      </c>
      <c r="S8" s="60">
        <v>1091814</v>
      </c>
      <c r="T8" s="60">
        <v>569731</v>
      </c>
      <c r="U8" s="60">
        <v>715052</v>
      </c>
      <c r="V8" s="60">
        <v>2376597</v>
      </c>
      <c r="W8" s="60">
        <v>10520990</v>
      </c>
      <c r="X8" s="60">
        <v>11943000</v>
      </c>
      <c r="Y8" s="60">
        <v>-1422010</v>
      </c>
      <c r="Z8" s="140">
        <v>-11.91</v>
      </c>
      <c r="AA8" s="155">
        <v>11943000</v>
      </c>
    </row>
    <row r="9" spans="1:27" ht="13.5">
      <c r="A9" s="183" t="s">
        <v>105</v>
      </c>
      <c r="B9" s="182"/>
      <c r="C9" s="155">
        <v>0</v>
      </c>
      <c r="D9" s="155"/>
      <c r="E9" s="156">
        <v>0</v>
      </c>
      <c r="F9" s="60">
        <v>5456000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5456000</v>
      </c>
      <c r="Y9" s="60">
        <v>-5456000</v>
      </c>
      <c r="Z9" s="140">
        <v>-100</v>
      </c>
      <c r="AA9" s="155">
        <v>5456000</v>
      </c>
    </row>
    <row r="10" spans="1:27" ht="13.5">
      <c r="A10" s="183" t="s">
        <v>106</v>
      </c>
      <c r="B10" s="182"/>
      <c r="C10" s="155">
        <v>0</v>
      </c>
      <c r="D10" s="155"/>
      <c r="E10" s="156">
        <v>0</v>
      </c>
      <c r="F10" s="54">
        <v>4793000</v>
      </c>
      <c r="G10" s="54">
        <v>476681</v>
      </c>
      <c r="H10" s="54">
        <v>164871</v>
      </c>
      <c r="I10" s="54">
        <v>372490</v>
      </c>
      <c r="J10" s="54">
        <v>1014042</v>
      </c>
      <c r="K10" s="54">
        <v>373011</v>
      </c>
      <c r="L10" s="54">
        <v>372703</v>
      </c>
      <c r="M10" s="54">
        <v>371912</v>
      </c>
      <c r="N10" s="54">
        <v>1117626</v>
      </c>
      <c r="O10" s="54">
        <v>372734</v>
      </c>
      <c r="P10" s="54">
        <v>370077</v>
      </c>
      <c r="Q10" s="54">
        <v>375046</v>
      </c>
      <c r="R10" s="54">
        <v>1117857</v>
      </c>
      <c r="S10" s="54">
        <v>372773</v>
      </c>
      <c r="T10" s="54">
        <v>372983</v>
      </c>
      <c r="U10" s="54">
        <v>369148</v>
      </c>
      <c r="V10" s="54">
        <v>1114904</v>
      </c>
      <c r="W10" s="54">
        <v>4364429</v>
      </c>
      <c r="X10" s="54">
        <v>4793000</v>
      </c>
      <c r="Y10" s="54">
        <v>-428571</v>
      </c>
      <c r="Z10" s="184">
        <v>-8.94</v>
      </c>
      <c r="AA10" s="130">
        <v>4793000</v>
      </c>
    </row>
    <row r="11" spans="1:27" ht="13.5">
      <c r="A11" s="183" t="s">
        <v>107</v>
      </c>
      <c r="B11" s="185"/>
      <c r="C11" s="155">
        <v>69722439</v>
      </c>
      <c r="D11" s="155"/>
      <c r="E11" s="156">
        <v>79506000</v>
      </c>
      <c r="F11" s="60">
        <v>0</v>
      </c>
      <c r="G11" s="60">
        <v>376119</v>
      </c>
      <c r="H11" s="60">
        <v>275926</v>
      </c>
      <c r="I11" s="60">
        <v>379263</v>
      </c>
      <c r="J11" s="60">
        <v>1031308</v>
      </c>
      <c r="K11" s="60">
        <v>402957</v>
      </c>
      <c r="L11" s="60">
        <v>409113</v>
      </c>
      <c r="M11" s="60">
        <v>381503</v>
      </c>
      <c r="N11" s="60">
        <v>1193573</v>
      </c>
      <c r="O11" s="60">
        <v>414626</v>
      </c>
      <c r="P11" s="60">
        <v>373936</v>
      </c>
      <c r="Q11" s="60">
        <v>-4155476</v>
      </c>
      <c r="R11" s="60">
        <v>-3366914</v>
      </c>
      <c r="S11" s="60">
        <v>379251</v>
      </c>
      <c r="T11" s="60">
        <v>411665</v>
      </c>
      <c r="U11" s="60">
        <v>384411</v>
      </c>
      <c r="V11" s="60">
        <v>1175327</v>
      </c>
      <c r="W11" s="60">
        <v>33294</v>
      </c>
      <c r="X11" s="60">
        <v>0</v>
      </c>
      <c r="Y11" s="60">
        <v>33294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2722091</v>
      </c>
      <c r="D12" s="155"/>
      <c r="E12" s="156">
        <v>3066000</v>
      </c>
      <c r="F12" s="60">
        <v>0</v>
      </c>
      <c r="G12" s="60">
        <v>105890</v>
      </c>
      <c r="H12" s="60">
        <v>182328</v>
      </c>
      <c r="I12" s="60">
        <v>453616</v>
      </c>
      <c r="J12" s="60">
        <v>741834</v>
      </c>
      <c r="K12" s="60">
        <v>428124</v>
      </c>
      <c r="L12" s="60">
        <v>258652</v>
      </c>
      <c r="M12" s="60">
        <v>221161</v>
      </c>
      <c r="N12" s="60">
        <v>907937</v>
      </c>
      <c r="O12" s="60">
        <v>351594</v>
      </c>
      <c r="P12" s="60">
        <v>276786</v>
      </c>
      <c r="Q12" s="60">
        <v>194586</v>
      </c>
      <c r="R12" s="60">
        <v>822966</v>
      </c>
      <c r="S12" s="60">
        <v>180110</v>
      </c>
      <c r="T12" s="60">
        <v>82848</v>
      </c>
      <c r="U12" s="60">
        <v>97969</v>
      </c>
      <c r="V12" s="60">
        <v>360927</v>
      </c>
      <c r="W12" s="60">
        <v>2833664</v>
      </c>
      <c r="X12" s="60">
        <v>0</v>
      </c>
      <c r="Y12" s="60">
        <v>2833664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1474128</v>
      </c>
      <c r="D13" s="155"/>
      <c r="E13" s="156">
        <v>1866000</v>
      </c>
      <c r="F13" s="60">
        <v>1528000</v>
      </c>
      <c r="G13" s="60">
        <v>155544</v>
      </c>
      <c r="H13" s="60">
        <v>89900</v>
      </c>
      <c r="I13" s="60">
        <v>90583</v>
      </c>
      <c r="J13" s="60">
        <v>336027</v>
      </c>
      <c r="K13" s="60">
        <v>59651</v>
      </c>
      <c r="L13" s="60">
        <v>36591</v>
      </c>
      <c r="M13" s="60">
        <v>34000</v>
      </c>
      <c r="N13" s="60">
        <v>130242</v>
      </c>
      <c r="O13" s="60">
        <v>92564</v>
      </c>
      <c r="P13" s="60">
        <v>35376</v>
      </c>
      <c r="Q13" s="60">
        <v>29362</v>
      </c>
      <c r="R13" s="60">
        <v>157302</v>
      </c>
      <c r="S13" s="60">
        <v>38435</v>
      </c>
      <c r="T13" s="60">
        <v>46422</v>
      </c>
      <c r="U13" s="60">
        <v>86969</v>
      </c>
      <c r="V13" s="60">
        <v>171826</v>
      </c>
      <c r="W13" s="60">
        <v>795397</v>
      </c>
      <c r="X13" s="60">
        <v>1528000</v>
      </c>
      <c r="Y13" s="60">
        <v>-732603</v>
      </c>
      <c r="Z13" s="140">
        <v>-47.95</v>
      </c>
      <c r="AA13" s="155">
        <v>1528000</v>
      </c>
    </row>
    <row r="14" spans="1:27" ht="13.5">
      <c r="A14" s="181" t="s">
        <v>110</v>
      </c>
      <c r="B14" s="185"/>
      <c r="C14" s="155">
        <v>2283086</v>
      </c>
      <c r="D14" s="155"/>
      <c r="E14" s="156">
        <v>1386000</v>
      </c>
      <c r="F14" s="60">
        <v>1386000</v>
      </c>
      <c r="G14" s="60">
        <v>0</v>
      </c>
      <c r="H14" s="60">
        <v>215729</v>
      </c>
      <c r="I14" s="60">
        <v>224593</v>
      </c>
      <c r="J14" s="60">
        <v>440322</v>
      </c>
      <c r="K14" s="60">
        <v>219006</v>
      </c>
      <c r="L14" s="60">
        <v>214624</v>
      </c>
      <c r="M14" s="60">
        <v>235002</v>
      </c>
      <c r="N14" s="60">
        <v>668632</v>
      </c>
      <c r="O14" s="60">
        <v>242429</v>
      </c>
      <c r="P14" s="60">
        <v>241011</v>
      </c>
      <c r="Q14" s="60">
        <v>239231</v>
      </c>
      <c r="R14" s="60">
        <v>722671</v>
      </c>
      <c r="S14" s="60">
        <v>249515</v>
      </c>
      <c r="T14" s="60">
        <v>261775</v>
      </c>
      <c r="U14" s="60">
        <v>247362</v>
      </c>
      <c r="V14" s="60">
        <v>758652</v>
      </c>
      <c r="W14" s="60">
        <v>2590277</v>
      </c>
      <c r="X14" s="60">
        <v>1386000</v>
      </c>
      <c r="Y14" s="60">
        <v>1204277</v>
      </c>
      <c r="Z14" s="140">
        <v>86.89</v>
      </c>
      <c r="AA14" s="155">
        <v>1386000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3336994</v>
      </c>
      <c r="D16" s="155"/>
      <c r="E16" s="156">
        <v>3919000</v>
      </c>
      <c r="F16" s="60">
        <v>0</v>
      </c>
      <c r="G16" s="60">
        <v>205951</v>
      </c>
      <c r="H16" s="60">
        <v>97489</v>
      </c>
      <c r="I16" s="60">
        <v>74303</v>
      </c>
      <c r="J16" s="60">
        <v>377743</v>
      </c>
      <c r="K16" s="60">
        <v>135736</v>
      </c>
      <c r="L16" s="60">
        <v>209719</v>
      </c>
      <c r="M16" s="60">
        <v>124566</v>
      </c>
      <c r="N16" s="60">
        <v>470021</v>
      </c>
      <c r="O16" s="60">
        <v>188274</v>
      </c>
      <c r="P16" s="60">
        <v>203909</v>
      </c>
      <c r="Q16" s="60">
        <v>91137</v>
      </c>
      <c r="R16" s="60">
        <v>483320</v>
      </c>
      <c r="S16" s="60">
        <v>158055</v>
      </c>
      <c r="T16" s="60">
        <v>130468</v>
      </c>
      <c r="U16" s="60">
        <v>125204</v>
      </c>
      <c r="V16" s="60">
        <v>413727</v>
      </c>
      <c r="W16" s="60">
        <v>1744811</v>
      </c>
      <c r="X16" s="60">
        <v>0</v>
      </c>
      <c r="Y16" s="60">
        <v>1744811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/>
      <c r="E17" s="156">
        <v>0</v>
      </c>
      <c r="F17" s="60">
        <v>0</v>
      </c>
      <c r="G17" s="60">
        <v>64739</v>
      </c>
      <c r="H17" s="60">
        <v>41018</v>
      </c>
      <c r="I17" s="60">
        <v>54131</v>
      </c>
      <c r="J17" s="60">
        <v>159888</v>
      </c>
      <c r="K17" s="60">
        <v>0</v>
      </c>
      <c r="L17" s="60">
        <v>0</v>
      </c>
      <c r="M17" s="60">
        <v>0</v>
      </c>
      <c r="N17" s="60">
        <v>0</v>
      </c>
      <c r="O17" s="60">
        <v>6250</v>
      </c>
      <c r="P17" s="60">
        <v>1100</v>
      </c>
      <c r="Q17" s="60">
        <v>900</v>
      </c>
      <c r="R17" s="60">
        <v>8250</v>
      </c>
      <c r="S17" s="60">
        <v>0</v>
      </c>
      <c r="T17" s="60">
        <v>2200</v>
      </c>
      <c r="U17" s="60">
        <v>1300</v>
      </c>
      <c r="V17" s="60">
        <v>3500</v>
      </c>
      <c r="W17" s="60">
        <v>171638</v>
      </c>
      <c r="X17" s="60">
        <v>0</v>
      </c>
      <c r="Y17" s="60">
        <v>171638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1735819</v>
      </c>
      <c r="D18" s="155"/>
      <c r="E18" s="156">
        <v>2023000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71175</v>
      </c>
      <c r="L18" s="60">
        <v>55080</v>
      </c>
      <c r="M18" s="60">
        <v>25675</v>
      </c>
      <c r="N18" s="60">
        <v>151930</v>
      </c>
      <c r="O18" s="60">
        <v>103144</v>
      </c>
      <c r="P18" s="60">
        <v>92386</v>
      </c>
      <c r="Q18" s="60">
        <v>60839</v>
      </c>
      <c r="R18" s="60">
        <v>256369</v>
      </c>
      <c r="S18" s="60">
        <v>72680</v>
      </c>
      <c r="T18" s="60">
        <v>91856</v>
      </c>
      <c r="U18" s="60">
        <v>74138</v>
      </c>
      <c r="V18" s="60">
        <v>238674</v>
      </c>
      <c r="W18" s="60">
        <v>646973</v>
      </c>
      <c r="X18" s="60">
        <v>0</v>
      </c>
      <c r="Y18" s="60">
        <v>646973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28589603</v>
      </c>
      <c r="D19" s="155"/>
      <c r="E19" s="156">
        <v>33080000</v>
      </c>
      <c r="F19" s="60">
        <v>33882000</v>
      </c>
      <c r="G19" s="60">
        <v>12153000</v>
      </c>
      <c r="H19" s="60">
        <v>6092487</v>
      </c>
      <c r="I19" s="60">
        <v>1586776</v>
      </c>
      <c r="J19" s="60">
        <v>19832263</v>
      </c>
      <c r="K19" s="60">
        <v>2893000</v>
      </c>
      <c r="L19" s="60">
        <v>8762666</v>
      </c>
      <c r="M19" s="60">
        <v>2015452</v>
      </c>
      <c r="N19" s="60">
        <v>13671118</v>
      </c>
      <c r="O19" s="60">
        <v>1444083</v>
      </c>
      <c r="P19" s="60">
        <v>5216488</v>
      </c>
      <c r="Q19" s="60">
        <v>6796000</v>
      </c>
      <c r="R19" s="60">
        <v>13456571</v>
      </c>
      <c r="S19" s="60">
        <v>641008</v>
      </c>
      <c r="T19" s="60">
        <v>0</v>
      </c>
      <c r="U19" s="60">
        <v>0</v>
      </c>
      <c r="V19" s="60">
        <v>641008</v>
      </c>
      <c r="W19" s="60">
        <v>47600960</v>
      </c>
      <c r="X19" s="60">
        <v>33882000</v>
      </c>
      <c r="Y19" s="60">
        <v>13718960</v>
      </c>
      <c r="Z19" s="140">
        <v>40.49</v>
      </c>
      <c r="AA19" s="155">
        <v>33882000</v>
      </c>
    </row>
    <row r="20" spans="1:27" ht="13.5">
      <c r="A20" s="181" t="s">
        <v>35</v>
      </c>
      <c r="B20" s="185"/>
      <c r="C20" s="155">
        <v>4043417</v>
      </c>
      <c r="D20" s="155"/>
      <c r="E20" s="156">
        <v>28284000</v>
      </c>
      <c r="F20" s="54">
        <v>38344000</v>
      </c>
      <c r="G20" s="54">
        <v>69222</v>
      </c>
      <c r="H20" s="54">
        <v>126631</v>
      </c>
      <c r="I20" s="54">
        <v>73915</v>
      </c>
      <c r="J20" s="54">
        <v>269768</v>
      </c>
      <c r="K20" s="54">
        <v>123448</v>
      </c>
      <c r="L20" s="54">
        <v>152872</v>
      </c>
      <c r="M20" s="54">
        <v>57418</v>
      </c>
      <c r="N20" s="54">
        <v>333738</v>
      </c>
      <c r="O20" s="54">
        <v>110617</v>
      </c>
      <c r="P20" s="54">
        <v>181368</v>
      </c>
      <c r="Q20" s="54">
        <v>42618</v>
      </c>
      <c r="R20" s="54">
        <v>334603</v>
      </c>
      <c r="S20" s="54">
        <v>52511</v>
      </c>
      <c r="T20" s="54">
        <v>49886</v>
      </c>
      <c r="U20" s="54">
        <v>185762</v>
      </c>
      <c r="V20" s="54">
        <v>288159</v>
      </c>
      <c r="W20" s="54">
        <v>1226268</v>
      </c>
      <c r="X20" s="54">
        <v>38344000</v>
      </c>
      <c r="Y20" s="54">
        <v>-37117732</v>
      </c>
      <c r="Z20" s="184">
        <v>-96.8</v>
      </c>
      <c r="AA20" s="130">
        <v>38344000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137938598</v>
      </c>
      <c r="D22" s="188">
        <f>SUM(D5:D21)</f>
        <v>0</v>
      </c>
      <c r="E22" s="189">
        <f t="shared" si="0"/>
        <v>182158000</v>
      </c>
      <c r="F22" s="190">
        <f t="shared" si="0"/>
        <v>182234000</v>
      </c>
      <c r="G22" s="190">
        <f t="shared" si="0"/>
        <v>22697133</v>
      </c>
      <c r="H22" s="190">
        <f t="shared" si="0"/>
        <v>14839288</v>
      </c>
      <c r="I22" s="190">
        <f t="shared" si="0"/>
        <v>10384686</v>
      </c>
      <c r="J22" s="190">
        <f t="shared" si="0"/>
        <v>47921107</v>
      </c>
      <c r="K22" s="190">
        <f t="shared" si="0"/>
        <v>11212939</v>
      </c>
      <c r="L22" s="190">
        <f t="shared" si="0"/>
        <v>19150055</v>
      </c>
      <c r="M22" s="190">
        <f t="shared" si="0"/>
        <v>11606305</v>
      </c>
      <c r="N22" s="190">
        <f t="shared" si="0"/>
        <v>41969299</v>
      </c>
      <c r="O22" s="190">
        <f t="shared" si="0"/>
        <v>9382264</v>
      </c>
      <c r="P22" s="190">
        <f t="shared" si="0"/>
        <v>14981686</v>
      </c>
      <c r="Q22" s="190">
        <f t="shared" si="0"/>
        <v>11921273</v>
      </c>
      <c r="R22" s="190">
        <f t="shared" si="0"/>
        <v>36285223</v>
      </c>
      <c r="S22" s="190">
        <f t="shared" si="0"/>
        <v>8960856</v>
      </c>
      <c r="T22" s="190">
        <f t="shared" si="0"/>
        <v>8493539</v>
      </c>
      <c r="U22" s="190">
        <f t="shared" si="0"/>
        <v>9718267</v>
      </c>
      <c r="V22" s="190">
        <f t="shared" si="0"/>
        <v>27172662</v>
      </c>
      <c r="W22" s="190">
        <f t="shared" si="0"/>
        <v>153348291</v>
      </c>
      <c r="X22" s="190">
        <f t="shared" si="0"/>
        <v>182234000</v>
      </c>
      <c r="Y22" s="190">
        <f t="shared" si="0"/>
        <v>-28885709</v>
      </c>
      <c r="Z22" s="191">
        <f>+IF(X22&lt;&gt;0,+(Y22/X22)*100,0)</f>
        <v>-15.850888966932624</v>
      </c>
      <c r="AA22" s="188">
        <f>SUM(AA5:AA21)</f>
        <v>182234000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54654328</v>
      </c>
      <c r="D25" s="155"/>
      <c r="E25" s="156">
        <v>61300000</v>
      </c>
      <c r="F25" s="60">
        <v>57580000</v>
      </c>
      <c r="G25" s="60">
        <v>4142243</v>
      </c>
      <c r="H25" s="60">
        <v>4577495</v>
      </c>
      <c r="I25" s="60">
        <v>4461067</v>
      </c>
      <c r="J25" s="60">
        <v>13180805</v>
      </c>
      <c r="K25" s="60">
        <v>3913085</v>
      </c>
      <c r="L25" s="60">
        <v>6738196</v>
      </c>
      <c r="M25" s="60">
        <v>4056120</v>
      </c>
      <c r="N25" s="60">
        <v>14707401</v>
      </c>
      <c r="O25" s="60">
        <v>4329540</v>
      </c>
      <c r="P25" s="60">
        <v>4354954</v>
      </c>
      <c r="Q25" s="60">
        <v>4292108</v>
      </c>
      <c r="R25" s="60">
        <v>12976602</v>
      </c>
      <c r="S25" s="60">
        <v>4503238</v>
      </c>
      <c r="T25" s="60">
        <v>5114423</v>
      </c>
      <c r="U25" s="60">
        <v>4679962</v>
      </c>
      <c r="V25" s="60">
        <v>14297623</v>
      </c>
      <c r="W25" s="60">
        <v>55162431</v>
      </c>
      <c r="X25" s="60">
        <v>57580000</v>
      </c>
      <c r="Y25" s="60">
        <v>-2417569</v>
      </c>
      <c r="Z25" s="140">
        <v>-4.2</v>
      </c>
      <c r="AA25" s="155">
        <v>57580000</v>
      </c>
    </row>
    <row r="26" spans="1:27" ht="13.5">
      <c r="A26" s="183" t="s">
        <v>38</v>
      </c>
      <c r="B26" s="182"/>
      <c r="C26" s="155">
        <v>3569187</v>
      </c>
      <c r="D26" s="155"/>
      <c r="E26" s="156">
        <v>3650000</v>
      </c>
      <c r="F26" s="60">
        <v>3683000</v>
      </c>
      <c r="G26" s="60">
        <v>274062</v>
      </c>
      <c r="H26" s="60">
        <v>274080</v>
      </c>
      <c r="I26" s="60">
        <v>274052</v>
      </c>
      <c r="J26" s="60">
        <v>822194</v>
      </c>
      <c r="K26" s="60">
        <v>291269</v>
      </c>
      <c r="L26" s="60">
        <v>291426</v>
      </c>
      <c r="M26" s="60">
        <v>289768</v>
      </c>
      <c r="N26" s="60">
        <v>872463</v>
      </c>
      <c r="O26" s="60">
        <v>289971</v>
      </c>
      <c r="P26" s="60">
        <v>290053</v>
      </c>
      <c r="Q26" s="60">
        <v>287552</v>
      </c>
      <c r="R26" s="60">
        <v>867576</v>
      </c>
      <c r="S26" s="60">
        <v>287321</v>
      </c>
      <c r="T26" s="60">
        <v>287275</v>
      </c>
      <c r="U26" s="60">
        <v>268793</v>
      </c>
      <c r="V26" s="60">
        <v>843389</v>
      </c>
      <c r="W26" s="60">
        <v>3405622</v>
      </c>
      <c r="X26" s="60">
        <v>3683000</v>
      </c>
      <c r="Y26" s="60">
        <v>-277378</v>
      </c>
      <c r="Z26" s="140">
        <v>-7.53</v>
      </c>
      <c r="AA26" s="155">
        <v>3683000</v>
      </c>
    </row>
    <row r="27" spans="1:27" ht="13.5">
      <c r="A27" s="183" t="s">
        <v>118</v>
      </c>
      <c r="B27" s="182"/>
      <c r="C27" s="155">
        <v>8366652</v>
      </c>
      <c r="D27" s="155"/>
      <c r="E27" s="156">
        <v>0</v>
      </c>
      <c r="F27" s="60">
        <v>0</v>
      </c>
      <c r="G27" s="60">
        <v>219583</v>
      </c>
      <c r="H27" s="60">
        <v>219583</v>
      </c>
      <c r="I27" s="60">
        <v>0</v>
      </c>
      <c r="J27" s="60">
        <v>439166</v>
      </c>
      <c r="K27" s="60">
        <v>439167</v>
      </c>
      <c r="L27" s="60">
        <v>219583</v>
      </c>
      <c r="M27" s="60">
        <v>-219583</v>
      </c>
      <c r="N27" s="60">
        <v>439167</v>
      </c>
      <c r="O27" s="60">
        <v>658750</v>
      </c>
      <c r="P27" s="60">
        <v>219583</v>
      </c>
      <c r="Q27" s="60">
        <v>219583</v>
      </c>
      <c r="R27" s="60">
        <v>1097916</v>
      </c>
      <c r="S27" s="60">
        <v>219583</v>
      </c>
      <c r="T27" s="60">
        <v>219583</v>
      </c>
      <c r="U27" s="60">
        <v>219583</v>
      </c>
      <c r="V27" s="60">
        <v>658749</v>
      </c>
      <c r="W27" s="60">
        <v>2634998</v>
      </c>
      <c r="X27" s="60">
        <v>0</v>
      </c>
      <c r="Y27" s="60">
        <v>2634998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18205303</v>
      </c>
      <c r="D28" s="155"/>
      <c r="E28" s="156">
        <v>26700000</v>
      </c>
      <c r="F28" s="60">
        <v>26700000</v>
      </c>
      <c r="G28" s="60">
        <v>1958334</v>
      </c>
      <c r="H28" s="60">
        <v>1958334</v>
      </c>
      <c r="I28" s="60">
        <v>0</v>
      </c>
      <c r="J28" s="60">
        <v>3916668</v>
      </c>
      <c r="K28" s="60">
        <v>3916667</v>
      </c>
      <c r="L28" s="60">
        <v>1958334</v>
      </c>
      <c r="M28" s="60">
        <v>1958334</v>
      </c>
      <c r="N28" s="60">
        <v>7833335</v>
      </c>
      <c r="O28" s="60">
        <v>1958334</v>
      </c>
      <c r="P28" s="60">
        <v>1958334</v>
      </c>
      <c r="Q28" s="60">
        <v>1958334</v>
      </c>
      <c r="R28" s="60">
        <v>5875002</v>
      </c>
      <c r="S28" s="60">
        <v>1958334</v>
      </c>
      <c r="T28" s="60">
        <v>1958334</v>
      </c>
      <c r="U28" s="60">
        <v>1958334</v>
      </c>
      <c r="V28" s="60">
        <v>5875002</v>
      </c>
      <c r="W28" s="60">
        <v>23500007</v>
      </c>
      <c r="X28" s="60">
        <v>26700000</v>
      </c>
      <c r="Y28" s="60">
        <v>-3199993</v>
      </c>
      <c r="Z28" s="140">
        <v>-11.98</v>
      </c>
      <c r="AA28" s="155">
        <v>26700000</v>
      </c>
    </row>
    <row r="29" spans="1:27" ht="13.5">
      <c r="A29" s="183" t="s">
        <v>40</v>
      </c>
      <c r="B29" s="182"/>
      <c r="C29" s="155">
        <v>0</v>
      </c>
      <c r="D29" s="155"/>
      <c r="E29" s="156">
        <v>1416000</v>
      </c>
      <c r="F29" s="60">
        <v>1416000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1416000</v>
      </c>
      <c r="Y29" s="60">
        <v>-1416000</v>
      </c>
      <c r="Z29" s="140">
        <v>-100</v>
      </c>
      <c r="AA29" s="155">
        <v>1416000</v>
      </c>
    </row>
    <row r="30" spans="1:27" ht="13.5">
      <c r="A30" s="183" t="s">
        <v>119</v>
      </c>
      <c r="B30" s="182"/>
      <c r="C30" s="155">
        <v>43231765</v>
      </c>
      <c r="D30" s="155"/>
      <c r="E30" s="156">
        <v>40771000</v>
      </c>
      <c r="F30" s="60">
        <v>46625000</v>
      </c>
      <c r="G30" s="60">
        <v>0</v>
      </c>
      <c r="H30" s="60">
        <v>6945075</v>
      </c>
      <c r="I30" s="60">
        <v>857884</v>
      </c>
      <c r="J30" s="60">
        <v>7802959</v>
      </c>
      <c r="K30" s="60">
        <v>8636906</v>
      </c>
      <c r="L30" s="60">
        <v>1817322</v>
      </c>
      <c r="M30" s="60">
        <v>2870384</v>
      </c>
      <c r="N30" s="60">
        <v>13324612</v>
      </c>
      <c r="O30" s="60">
        <v>3243122</v>
      </c>
      <c r="P30" s="60">
        <v>3889355</v>
      </c>
      <c r="Q30" s="60">
        <v>3655563</v>
      </c>
      <c r="R30" s="60">
        <v>10788040</v>
      </c>
      <c r="S30" s="60">
        <v>3752643</v>
      </c>
      <c r="T30" s="60">
        <v>3622702</v>
      </c>
      <c r="U30" s="60">
        <v>4888119</v>
      </c>
      <c r="V30" s="60">
        <v>12263464</v>
      </c>
      <c r="W30" s="60">
        <v>44179075</v>
      </c>
      <c r="X30" s="60">
        <v>46625000</v>
      </c>
      <c r="Y30" s="60">
        <v>-2445925</v>
      </c>
      <c r="Z30" s="140">
        <v>-5.25</v>
      </c>
      <c r="AA30" s="155">
        <v>46625000</v>
      </c>
    </row>
    <row r="31" spans="1:27" ht="13.5">
      <c r="A31" s="183" t="s">
        <v>120</v>
      </c>
      <c r="B31" s="182"/>
      <c r="C31" s="155">
        <v>7975934</v>
      </c>
      <c r="D31" s="155"/>
      <c r="E31" s="156">
        <v>0</v>
      </c>
      <c r="F31" s="60">
        <v>146000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146000</v>
      </c>
      <c r="Y31" s="60">
        <v>-146000</v>
      </c>
      <c r="Z31" s="140">
        <v>-100</v>
      </c>
      <c r="AA31" s="155">
        <v>146000</v>
      </c>
    </row>
    <row r="32" spans="1:27" ht="13.5">
      <c r="A32" s="183" t="s">
        <v>121</v>
      </c>
      <c r="B32" s="182"/>
      <c r="C32" s="155">
        <v>2988606</v>
      </c>
      <c r="D32" s="155"/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13956482</v>
      </c>
      <c r="D33" s="155"/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-26000</v>
      </c>
      <c r="N33" s="60">
        <v>-26000</v>
      </c>
      <c r="O33" s="60">
        <v>26000</v>
      </c>
      <c r="P33" s="60">
        <v>0</v>
      </c>
      <c r="Q33" s="60">
        <v>0</v>
      </c>
      <c r="R33" s="60">
        <v>26000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26099071</v>
      </c>
      <c r="D34" s="155"/>
      <c r="E34" s="156">
        <v>36015000</v>
      </c>
      <c r="F34" s="60">
        <v>32204000</v>
      </c>
      <c r="G34" s="60">
        <v>4886735</v>
      </c>
      <c r="H34" s="60">
        <v>3119004</v>
      </c>
      <c r="I34" s="60">
        <v>3722153</v>
      </c>
      <c r="J34" s="60">
        <v>11727892</v>
      </c>
      <c r="K34" s="60">
        <v>3863839</v>
      </c>
      <c r="L34" s="60">
        <v>2209403</v>
      </c>
      <c r="M34" s="60">
        <v>3192614</v>
      </c>
      <c r="N34" s="60">
        <v>9265856</v>
      </c>
      <c r="O34" s="60">
        <v>6588933</v>
      </c>
      <c r="P34" s="60">
        <v>2693709</v>
      </c>
      <c r="Q34" s="60">
        <v>2921763</v>
      </c>
      <c r="R34" s="60">
        <v>12204405</v>
      </c>
      <c r="S34" s="60">
        <v>2474175</v>
      </c>
      <c r="T34" s="60">
        <v>3402862</v>
      </c>
      <c r="U34" s="60">
        <v>3431162</v>
      </c>
      <c r="V34" s="60">
        <v>9308199</v>
      </c>
      <c r="W34" s="60">
        <v>42506352</v>
      </c>
      <c r="X34" s="60">
        <v>32204000</v>
      </c>
      <c r="Y34" s="60">
        <v>10302352</v>
      </c>
      <c r="Z34" s="140">
        <v>31.99</v>
      </c>
      <c r="AA34" s="155">
        <v>32204000</v>
      </c>
    </row>
    <row r="35" spans="1:27" ht="13.5">
      <c r="A35" s="181" t="s">
        <v>122</v>
      </c>
      <c r="B35" s="185"/>
      <c r="C35" s="155">
        <v>2192865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181240193</v>
      </c>
      <c r="D36" s="188">
        <f>SUM(D25:D35)</f>
        <v>0</v>
      </c>
      <c r="E36" s="189">
        <f t="shared" si="1"/>
        <v>169852000</v>
      </c>
      <c r="F36" s="190">
        <f t="shared" si="1"/>
        <v>168354000</v>
      </c>
      <c r="G36" s="190">
        <f t="shared" si="1"/>
        <v>11480957</v>
      </c>
      <c r="H36" s="190">
        <f t="shared" si="1"/>
        <v>17093571</v>
      </c>
      <c r="I36" s="190">
        <f t="shared" si="1"/>
        <v>9315156</v>
      </c>
      <c r="J36" s="190">
        <f t="shared" si="1"/>
        <v>37889684</v>
      </c>
      <c r="K36" s="190">
        <f t="shared" si="1"/>
        <v>21060933</v>
      </c>
      <c r="L36" s="190">
        <f t="shared" si="1"/>
        <v>13234264</v>
      </c>
      <c r="M36" s="190">
        <f t="shared" si="1"/>
        <v>12121637</v>
      </c>
      <c r="N36" s="190">
        <f t="shared" si="1"/>
        <v>46416834</v>
      </c>
      <c r="O36" s="190">
        <f t="shared" si="1"/>
        <v>17094650</v>
      </c>
      <c r="P36" s="190">
        <f t="shared" si="1"/>
        <v>13405988</v>
      </c>
      <c r="Q36" s="190">
        <f t="shared" si="1"/>
        <v>13334903</v>
      </c>
      <c r="R36" s="190">
        <f t="shared" si="1"/>
        <v>43835541</v>
      </c>
      <c r="S36" s="190">
        <f t="shared" si="1"/>
        <v>13195294</v>
      </c>
      <c r="T36" s="190">
        <f t="shared" si="1"/>
        <v>14605179</v>
      </c>
      <c r="U36" s="190">
        <f t="shared" si="1"/>
        <v>15445953</v>
      </c>
      <c r="V36" s="190">
        <f t="shared" si="1"/>
        <v>43246426</v>
      </c>
      <c r="W36" s="190">
        <f t="shared" si="1"/>
        <v>171388485</v>
      </c>
      <c r="X36" s="190">
        <f t="shared" si="1"/>
        <v>168354000</v>
      </c>
      <c r="Y36" s="190">
        <f t="shared" si="1"/>
        <v>3034485</v>
      </c>
      <c r="Z36" s="191">
        <f>+IF(X36&lt;&gt;0,+(Y36/X36)*100,0)</f>
        <v>1.8024430663958086</v>
      </c>
      <c r="AA36" s="188">
        <f>SUM(AA25:AA35)</f>
        <v>168354000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-43301595</v>
      </c>
      <c r="D38" s="199">
        <f>+D22-D36</f>
        <v>0</v>
      </c>
      <c r="E38" s="200">
        <f t="shared" si="2"/>
        <v>12306000</v>
      </c>
      <c r="F38" s="106">
        <f t="shared" si="2"/>
        <v>13880000</v>
      </c>
      <c r="G38" s="106">
        <f t="shared" si="2"/>
        <v>11216176</v>
      </c>
      <c r="H38" s="106">
        <f t="shared" si="2"/>
        <v>-2254283</v>
      </c>
      <c r="I38" s="106">
        <f t="shared" si="2"/>
        <v>1069530</v>
      </c>
      <c r="J38" s="106">
        <f t="shared" si="2"/>
        <v>10031423</v>
      </c>
      <c r="K38" s="106">
        <f t="shared" si="2"/>
        <v>-9847994</v>
      </c>
      <c r="L38" s="106">
        <f t="shared" si="2"/>
        <v>5915791</v>
      </c>
      <c r="M38" s="106">
        <f t="shared" si="2"/>
        <v>-515332</v>
      </c>
      <c r="N38" s="106">
        <f t="shared" si="2"/>
        <v>-4447535</v>
      </c>
      <c r="O38" s="106">
        <f t="shared" si="2"/>
        <v>-7712386</v>
      </c>
      <c r="P38" s="106">
        <f t="shared" si="2"/>
        <v>1575698</v>
      </c>
      <c r="Q38" s="106">
        <f t="shared" si="2"/>
        <v>-1413630</v>
      </c>
      <c r="R38" s="106">
        <f t="shared" si="2"/>
        <v>-7550318</v>
      </c>
      <c r="S38" s="106">
        <f t="shared" si="2"/>
        <v>-4234438</v>
      </c>
      <c r="T38" s="106">
        <f t="shared" si="2"/>
        <v>-6111640</v>
      </c>
      <c r="U38" s="106">
        <f t="shared" si="2"/>
        <v>-5727686</v>
      </c>
      <c r="V38" s="106">
        <f t="shared" si="2"/>
        <v>-16073764</v>
      </c>
      <c r="W38" s="106">
        <f t="shared" si="2"/>
        <v>-18040194</v>
      </c>
      <c r="X38" s="106">
        <f>IF(F22=F36,0,X22-X36)</f>
        <v>13880000</v>
      </c>
      <c r="Y38" s="106">
        <f t="shared" si="2"/>
        <v>-31920194</v>
      </c>
      <c r="Z38" s="201">
        <f>+IF(X38&lt;&gt;0,+(Y38/X38)*100,0)</f>
        <v>-229.97257925072049</v>
      </c>
      <c r="AA38" s="199">
        <f>+AA22-AA36</f>
        <v>13880000</v>
      </c>
    </row>
    <row r="39" spans="1:27" ht="13.5">
      <c r="A39" s="181" t="s">
        <v>46</v>
      </c>
      <c r="B39" s="185"/>
      <c r="C39" s="155">
        <v>40306758</v>
      </c>
      <c r="D39" s="155"/>
      <c r="E39" s="156">
        <v>0</v>
      </c>
      <c r="F39" s="60">
        <v>66103000</v>
      </c>
      <c r="G39" s="60">
        <v>16081000</v>
      </c>
      <c r="H39" s="60">
        <v>0</v>
      </c>
      <c r="I39" s="60">
        <v>0</v>
      </c>
      <c r="J39" s="60">
        <v>16081000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16081000</v>
      </c>
      <c r="X39" s="60">
        <v>66103000</v>
      </c>
      <c r="Y39" s="60">
        <v>-50022000</v>
      </c>
      <c r="Z39" s="140">
        <v>-75.67</v>
      </c>
      <c r="AA39" s="155">
        <v>66103000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-44308000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-2994837</v>
      </c>
      <c r="D42" s="206">
        <f>SUM(D38:D41)</f>
        <v>0</v>
      </c>
      <c r="E42" s="207">
        <f t="shared" si="3"/>
        <v>-32002000</v>
      </c>
      <c r="F42" s="88">
        <f t="shared" si="3"/>
        <v>79983000</v>
      </c>
      <c r="G42" s="88">
        <f t="shared" si="3"/>
        <v>27297176</v>
      </c>
      <c r="H42" s="88">
        <f t="shared" si="3"/>
        <v>-2254283</v>
      </c>
      <c r="I42" s="88">
        <f t="shared" si="3"/>
        <v>1069530</v>
      </c>
      <c r="J42" s="88">
        <f t="shared" si="3"/>
        <v>26112423</v>
      </c>
      <c r="K42" s="88">
        <f t="shared" si="3"/>
        <v>-9847994</v>
      </c>
      <c r="L42" s="88">
        <f t="shared" si="3"/>
        <v>5915791</v>
      </c>
      <c r="M42" s="88">
        <f t="shared" si="3"/>
        <v>-515332</v>
      </c>
      <c r="N42" s="88">
        <f t="shared" si="3"/>
        <v>-4447535</v>
      </c>
      <c r="O42" s="88">
        <f t="shared" si="3"/>
        <v>-7712386</v>
      </c>
      <c r="P42" s="88">
        <f t="shared" si="3"/>
        <v>1575698</v>
      </c>
      <c r="Q42" s="88">
        <f t="shared" si="3"/>
        <v>-1413630</v>
      </c>
      <c r="R42" s="88">
        <f t="shared" si="3"/>
        <v>-7550318</v>
      </c>
      <c r="S42" s="88">
        <f t="shared" si="3"/>
        <v>-4234438</v>
      </c>
      <c r="T42" s="88">
        <f t="shared" si="3"/>
        <v>-6111640</v>
      </c>
      <c r="U42" s="88">
        <f t="shared" si="3"/>
        <v>-5727686</v>
      </c>
      <c r="V42" s="88">
        <f t="shared" si="3"/>
        <v>-16073764</v>
      </c>
      <c r="W42" s="88">
        <f t="shared" si="3"/>
        <v>-1959194</v>
      </c>
      <c r="X42" s="88">
        <f t="shared" si="3"/>
        <v>79983000</v>
      </c>
      <c r="Y42" s="88">
        <f t="shared" si="3"/>
        <v>-81942194</v>
      </c>
      <c r="Z42" s="208">
        <f>+IF(X42&lt;&gt;0,+(Y42/X42)*100,0)</f>
        <v>-102.44951302151708</v>
      </c>
      <c r="AA42" s="206">
        <f>SUM(AA38:AA41)</f>
        <v>79983000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-2994837</v>
      </c>
      <c r="D44" s="210">
        <f>+D42-D43</f>
        <v>0</v>
      </c>
      <c r="E44" s="211">
        <f t="shared" si="4"/>
        <v>-32002000</v>
      </c>
      <c r="F44" s="77">
        <f t="shared" si="4"/>
        <v>79983000</v>
      </c>
      <c r="G44" s="77">
        <f t="shared" si="4"/>
        <v>27297176</v>
      </c>
      <c r="H44" s="77">
        <f t="shared" si="4"/>
        <v>-2254283</v>
      </c>
      <c r="I44" s="77">
        <f t="shared" si="4"/>
        <v>1069530</v>
      </c>
      <c r="J44" s="77">
        <f t="shared" si="4"/>
        <v>26112423</v>
      </c>
      <c r="K44" s="77">
        <f t="shared" si="4"/>
        <v>-9847994</v>
      </c>
      <c r="L44" s="77">
        <f t="shared" si="4"/>
        <v>5915791</v>
      </c>
      <c r="M44" s="77">
        <f t="shared" si="4"/>
        <v>-515332</v>
      </c>
      <c r="N44" s="77">
        <f t="shared" si="4"/>
        <v>-4447535</v>
      </c>
      <c r="O44" s="77">
        <f t="shared" si="4"/>
        <v>-7712386</v>
      </c>
      <c r="P44" s="77">
        <f t="shared" si="4"/>
        <v>1575698</v>
      </c>
      <c r="Q44" s="77">
        <f t="shared" si="4"/>
        <v>-1413630</v>
      </c>
      <c r="R44" s="77">
        <f t="shared" si="4"/>
        <v>-7550318</v>
      </c>
      <c r="S44" s="77">
        <f t="shared" si="4"/>
        <v>-4234438</v>
      </c>
      <c r="T44" s="77">
        <f t="shared" si="4"/>
        <v>-6111640</v>
      </c>
      <c r="U44" s="77">
        <f t="shared" si="4"/>
        <v>-5727686</v>
      </c>
      <c r="V44" s="77">
        <f t="shared" si="4"/>
        <v>-16073764</v>
      </c>
      <c r="W44" s="77">
        <f t="shared" si="4"/>
        <v>-1959194</v>
      </c>
      <c r="X44" s="77">
        <f t="shared" si="4"/>
        <v>79983000</v>
      </c>
      <c r="Y44" s="77">
        <f t="shared" si="4"/>
        <v>-81942194</v>
      </c>
      <c r="Z44" s="212">
        <f>+IF(X44&lt;&gt;0,+(Y44/X44)*100,0)</f>
        <v>-102.44951302151708</v>
      </c>
      <c r="AA44" s="210">
        <f>+AA42-AA43</f>
        <v>79983000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-2994837</v>
      </c>
      <c r="D46" s="206">
        <f>SUM(D44:D45)</f>
        <v>0</v>
      </c>
      <c r="E46" s="207">
        <f t="shared" si="5"/>
        <v>-32002000</v>
      </c>
      <c r="F46" s="88">
        <f t="shared" si="5"/>
        <v>79983000</v>
      </c>
      <c r="G46" s="88">
        <f t="shared" si="5"/>
        <v>27297176</v>
      </c>
      <c r="H46" s="88">
        <f t="shared" si="5"/>
        <v>-2254283</v>
      </c>
      <c r="I46" s="88">
        <f t="shared" si="5"/>
        <v>1069530</v>
      </c>
      <c r="J46" s="88">
        <f t="shared" si="5"/>
        <v>26112423</v>
      </c>
      <c r="K46" s="88">
        <f t="shared" si="5"/>
        <v>-9847994</v>
      </c>
      <c r="L46" s="88">
        <f t="shared" si="5"/>
        <v>5915791</v>
      </c>
      <c r="M46" s="88">
        <f t="shared" si="5"/>
        <v>-515332</v>
      </c>
      <c r="N46" s="88">
        <f t="shared" si="5"/>
        <v>-4447535</v>
      </c>
      <c r="O46" s="88">
        <f t="shared" si="5"/>
        <v>-7712386</v>
      </c>
      <c r="P46" s="88">
        <f t="shared" si="5"/>
        <v>1575698</v>
      </c>
      <c r="Q46" s="88">
        <f t="shared" si="5"/>
        <v>-1413630</v>
      </c>
      <c r="R46" s="88">
        <f t="shared" si="5"/>
        <v>-7550318</v>
      </c>
      <c r="S46" s="88">
        <f t="shared" si="5"/>
        <v>-4234438</v>
      </c>
      <c r="T46" s="88">
        <f t="shared" si="5"/>
        <v>-6111640</v>
      </c>
      <c r="U46" s="88">
        <f t="shared" si="5"/>
        <v>-5727686</v>
      </c>
      <c r="V46" s="88">
        <f t="shared" si="5"/>
        <v>-16073764</v>
      </c>
      <c r="W46" s="88">
        <f t="shared" si="5"/>
        <v>-1959194</v>
      </c>
      <c r="X46" s="88">
        <f t="shared" si="5"/>
        <v>79983000</v>
      </c>
      <c r="Y46" s="88">
        <f t="shared" si="5"/>
        <v>-81942194</v>
      </c>
      <c r="Z46" s="208">
        <f>+IF(X46&lt;&gt;0,+(Y46/X46)*100,0)</f>
        <v>-102.44951302151708</v>
      </c>
      <c r="AA46" s="206">
        <f>SUM(AA44:AA45)</f>
        <v>79983000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-2994837</v>
      </c>
      <c r="D48" s="217">
        <f>SUM(D46:D47)</f>
        <v>0</v>
      </c>
      <c r="E48" s="218">
        <f t="shared" si="6"/>
        <v>-32002000</v>
      </c>
      <c r="F48" s="219">
        <f t="shared" si="6"/>
        <v>79983000</v>
      </c>
      <c r="G48" s="219">
        <f t="shared" si="6"/>
        <v>27297176</v>
      </c>
      <c r="H48" s="220">
        <f t="shared" si="6"/>
        <v>-2254283</v>
      </c>
      <c r="I48" s="220">
        <f t="shared" si="6"/>
        <v>1069530</v>
      </c>
      <c r="J48" s="220">
        <f t="shared" si="6"/>
        <v>26112423</v>
      </c>
      <c r="K48" s="220">
        <f t="shared" si="6"/>
        <v>-9847994</v>
      </c>
      <c r="L48" s="220">
        <f t="shared" si="6"/>
        <v>5915791</v>
      </c>
      <c r="M48" s="219">
        <f t="shared" si="6"/>
        <v>-515332</v>
      </c>
      <c r="N48" s="219">
        <f t="shared" si="6"/>
        <v>-4447535</v>
      </c>
      <c r="O48" s="220">
        <f t="shared" si="6"/>
        <v>-7712386</v>
      </c>
      <c r="P48" s="220">
        <f t="shared" si="6"/>
        <v>1575698</v>
      </c>
      <c r="Q48" s="220">
        <f t="shared" si="6"/>
        <v>-1413630</v>
      </c>
      <c r="R48" s="220">
        <f t="shared" si="6"/>
        <v>-7550318</v>
      </c>
      <c r="S48" s="220">
        <f t="shared" si="6"/>
        <v>-4234438</v>
      </c>
      <c r="T48" s="219">
        <f t="shared" si="6"/>
        <v>-6111640</v>
      </c>
      <c r="U48" s="219">
        <f t="shared" si="6"/>
        <v>-5727686</v>
      </c>
      <c r="V48" s="220">
        <f t="shared" si="6"/>
        <v>-16073764</v>
      </c>
      <c r="W48" s="220">
        <f t="shared" si="6"/>
        <v>-1959194</v>
      </c>
      <c r="X48" s="220">
        <f t="shared" si="6"/>
        <v>79983000</v>
      </c>
      <c r="Y48" s="220">
        <f t="shared" si="6"/>
        <v>-81942194</v>
      </c>
      <c r="Z48" s="221">
        <f>+IF(X48&lt;&gt;0,+(Y48/X48)*100,0)</f>
        <v>-102.44951302151708</v>
      </c>
      <c r="AA48" s="222">
        <f>SUM(AA46:AA47)</f>
        <v>79983000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501779127</v>
      </c>
      <c r="D5" s="153">
        <f>SUM(D6:D8)</f>
        <v>0</v>
      </c>
      <c r="E5" s="154">
        <f t="shared" si="0"/>
        <v>56616000</v>
      </c>
      <c r="F5" s="100">
        <f t="shared" si="0"/>
        <v>1981000</v>
      </c>
      <c r="G5" s="100">
        <f t="shared" si="0"/>
        <v>68500</v>
      </c>
      <c r="H5" s="100">
        <f t="shared" si="0"/>
        <v>31066</v>
      </c>
      <c r="I5" s="100">
        <f t="shared" si="0"/>
        <v>43642</v>
      </c>
      <c r="J5" s="100">
        <f t="shared" si="0"/>
        <v>143208</v>
      </c>
      <c r="K5" s="100">
        <f t="shared" si="0"/>
        <v>164335</v>
      </c>
      <c r="L5" s="100">
        <f t="shared" si="0"/>
        <v>0</v>
      </c>
      <c r="M5" s="100">
        <f t="shared" si="0"/>
        <v>194426</v>
      </c>
      <c r="N5" s="100">
        <f t="shared" si="0"/>
        <v>358761</v>
      </c>
      <c r="O5" s="100">
        <f t="shared" si="0"/>
        <v>23023</v>
      </c>
      <c r="P5" s="100">
        <f t="shared" si="0"/>
        <v>16575</v>
      </c>
      <c r="Q5" s="100">
        <f t="shared" si="0"/>
        <v>88643</v>
      </c>
      <c r="R5" s="100">
        <f t="shared" si="0"/>
        <v>128241</v>
      </c>
      <c r="S5" s="100">
        <f t="shared" si="0"/>
        <v>30516</v>
      </c>
      <c r="T5" s="100">
        <f t="shared" si="0"/>
        <v>-358306</v>
      </c>
      <c r="U5" s="100">
        <f t="shared" si="0"/>
        <v>1179131</v>
      </c>
      <c r="V5" s="100">
        <f t="shared" si="0"/>
        <v>851341</v>
      </c>
      <c r="W5" s="100">
        <f t="shared" si="0"/>
        <v>1481551</v>
      </c>
      <c r="X5" s="100">
        <f t="shared" si="0"/>
        <v>1981000</v>
      </c>
      <c r="Y5" s="100">
        <f t="shared" si="0"/>
        <v>-499449</v>
      </c>
      <c r="Z5" s="137">
        <f>+IF(X5&lt;&gt;0,+(Y5/X5)*100,0)</f>
        <v>-25.21196365471984</v>
      </c>
      <c r="AA5" s="153">
        <f>SUM(AA6:AA8)</f>
        <v>1981000</v>
      </c>
    </row>
    <row r="6" spans="1:27" ht="13.5">
      <c r="A6" s="138" t="s">
        <v>75</v>
      </c>
      <c r="B6" s="136"/>
      <c r="C6" s="155">
        <v>501779127</v>
      </c>
      <c r="D6" s="155"/>
      <c r="E6" s="156">
        <v>56616000</v>
      </c>
      <c r="F6" s="60">
        <v>650000</v>
      </c>
      <c r="G6" s="60">
        <v>68500</v>
      </c>
      <c r="H6" s="60">
        <v>30730</v>
      </c>
      <c r="I6" s="60"/>
      <c r="J6" s="60">
        <v>99230</v>
      </c>
      <c r="K6" s="60">
        <v>10432</v>
      </c>
      <c r="L6" s="60"/>
      <c r="M6" s="60">
        <v>64712</v>
      </c>
      <c r="N6" s="60">
        <v>75144</v>
      </c>
      <c r="O6" s="60">
        <v>-4611</v>
      </c>
      <c r="P6" s="60">
        <v>3206</v>
      </c>
      <c r="Q6" s="60">
        <v>35001</v>
      </c>
      <c r="R6" s="60">
        <v>33596</v>
      </c>
      <c r="S6" s="60">
        <v>1699</v>
      </c>
      <c r="T6" s="60"/>
      <c r="U6" s="60">
        <v>216173</v>
      </c>
      <c r="V6" s="60">
        <v>217872</v>
      </c>
      <c r="W6" s="60">
        <v>425842</v>
      </c>
      <c r="X6" s="60">
        <v>650000</v>
      </c>
      <c r="Y6" s="60">
        <v>-224158</v>
      </c>
      <c r="Z6" s="140">
        <v>-34.49</v>
      </c>
      <c r="AA6" s="62">
        <v>650000</v>
      </c>
    </row>
    <row r="7" spans="1:27" ht="13.5">
      <c r="A7" s="138" t="s">
        <v>76</v>
      </c>
      <c r="B7" s="136"/>
      <c r="C7" s="157"/>
      <c r="D7" s="157"/>
      <c r="E7" s="158"/>
      <c r="F7" s="159">
        <v>482000</v>
      </c>
      <c r="G7" s="159"/>
      <c r="H7" s="159">
        <v>336</v>
      </c>
      <c r="I7" s="159">
        <v>14169</v>
      </c>
      <c r="J7" s="159">
        <v>14505</v>
      </c>
      <c r="K7" s="159">
        <v>153655</v>
      </c>
      <c r="L7" s="159"/>
      <c r="M7" s="159">
        <v>1447</v>
      </c>
      <c r="N7" s="159">
        <v>155102</v>
      </c>
      <c r="O7" s="159"/>
      <c r="P7" s="159"/>
      <c r="Q7" s="159"/>
      <c r="R7" s="159"/>
      <c r="S7" s="159"/>
      <c r="T7" s="159"/>
      <c r="U7" s="159"/>
      <c r="V7" s="159"/>
      <c r="W7" s="159">
        <v>169607</v>
      </c>
      <c r="X7" s="159">
        <v>482000</v>
      </c>
      <c r="Y7" s="159">
        <v>-312393</v>
      </c>
      <c r="Z7" s="141">
        <v>-64.81</v>
      </c>
      <c r="AA7" s="225">
        <v>482000</v>
      </c>
    </row>
    <row r="8" spans="1:27" ht="13.5">
      <c r="A8" s="138" t="s">
        <v>77</v>
      </c>
      <c r="B8" s="136"/>
      <c r="C8" s="155"/>
      <c r="D8" s="155"/>
      <c r="E8" s="156"/>
      <c r="F8" s="60">
        <v>849000</v>
      </c>
      <c r="G8" s="60"/>
      <c r="H8" s="60"/>
      <c r="I8" s="60">
        <v>29473</v>
      </c>
      <c r="J8" s="60">
        <v>29473</v>
      </c>
      <c r="K8" s="60">
        <v>248</v>
      </c>
      <c r="L8" s="60"/>
      <c r="M8" s="60">
        <v>128267</v>
      </c>
      <c r="N8" s="60">
        <v>128515</v>
      </c>
      <c r="O8" s="60">
        <v>27634</v>
      </c>
      <c r="P8" s="60">
        <v>13369</v>
      </c>
      <c r="Q8" s="60">
        <v>53642</v>
      </c>
      <c r="R8" s="60">
        <v>94645</v>
      </c>
      <c r="S8" s="60">
        <v>28817</v>
      </c>
      <c r="T8" s="60">
        <v>-358306</v>
      </c>
      <c r="U8" s="60">
        <v>962958</v>
      </c>
      <c r="V8" s="60">
        <v>633469</v>
      </c>
      <c r="W8" s="60">
        <v>886102</v>
      </c>
      <c r="X8" s="60">
        <v>849000</v>
      </c>
      <c r="Y8" s="60">
        <v>37102</v>
      </c>
      <c r="Z8" s="140">
        <v>4.37</v>
      </c>
      <c r="AA8" s="62">
        <v>849000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26344000</v>
      </c>
      <c r="G9" s="100">
        <f t="shared" si="1"/>
        <v>96503</v>
      </c>
      <c r="H9" s="100">
        <f t="shared" si="1"/>
        <v>24976</v>
      </c>
      <c r="I9" s="100">
        <f t="shared" si="1"/>
        <v>41180</v>
      </c>
      <c r="J9" s="100">
        <f t="shared" si="1"/>
        <v>162659</v>
      </c>
      <c r="K9" s="100">
        <f t="shared" si="1"/>
        <v>6900</v>
      </c>
      <c r="L9" s="100">
        <f t="shared" si="1"/>
        <v>0</v>
      </c>
      <c r="M9" s="100">
        <f t="shared" si="1"/>
        <v>19520</v>
      </c>
      <c r="N9" s="100">
        <f t="shared" si="1"/>
        <v>26420</v>
      </c>
      <c r="O9" s="100">
        <f t="shared" si="1"/>
        <v>4726692</v>
      </c>
      <c r="P9" s="100">
        <f t="shared" si="1"/>
        <v>53599</v>
      </c>
      <c r="Q9" s="100">
        <f t="shared" si="1"/>
        <v>0</v>
      </c>
      <c r="R9" s="100">
        <f t="shared" si="1"/>
        <v>4780291</v>
      </c>
      <c r="S9" s="100">
        <f t="shared" si="1"/>
        <v>376602</v>
      </c>
      <c r="T9" s="100">
        <f t="shared" si="1"/>
        <v>50971</v>
      </c>
      <c r="U9" s="100">
        <f t="shared" si="1"/>
        <v>3047427</v>
      </c>
      <c r="V9" s="100">
        <f t="shared" si="1"/>
        <v>3475000</v>
      </c>
      <c r="W9" s="100">
        <f t="shared" si="1"/>
        <v>8444370</v>
      </c>
      <c r="X9" s="100">
        <f t="shared" si="1"/>
        <v>26344000</v>
      </c>
      <c r="Y9" s="100">
        <f t="shared" si="1"/>
        <v>-17899630</v>
      </c>
      <c r="Z9" s="137">
        <f>+IF(X9&lt;&gt;0,+(Y9/X9)*100,0)</f>
        <v>-67.94575614940783</v>
      </c>
      <c r="AA9" s="102">
        <f>SUM(AA10:AA14)</f>
        <v>26344000</v>
      </c>
    </row>
    <row r="10" spans="1:27" ht="13.5">
      <c r="A10" s="138" t="s">
        <v>79</v>
      </c>
      <c r="B10" s="136"/>
      <c r="C10" s="155"/>
      <c r="D10" s="155"/>
      <c r="E10" s="156"/>
      <c r="F10" s="60">
        <v>3294000</v>
      </c>
      <c r="G10" s="60">
        <v>6493</v>
      </c>
      <c r="H10" s="60">
        <v>757</v>
      </c>
      <c r="I10" s="60">
        <v>11790</v>
      </c>
      <c r="J10" s="60">
        <v>19040</v>
      </c>
      <c r="K10" s="60">
        <v>1365</v>
      </c>
      <c r="L10" s="60"/>
      <c r="M10" s="60">
        <v>13293</v>
      </c>
      <c r="N10" s="60">
        <v>14658</v>
      </c>
      <c r="O10" s="60">
        <v>1446327</v>
      </c>
      <c r="P10" s="60">
        <v>53599</v>
      </c>
      <c r="Q10" s="60"/>
      <c r="R10" s="60">
        <v>1499926</v>
      </c>
      <c r="S10" s="60">
        <v>139517</v>
      </c>
      <c r="T10" s="60">
        <v>862829</v>
      </c>
      <c r="U10" s="60">
        <v>591812</v>
      </c>
      <c r="V10" s="60">
        <v>1594158</v>
      </c>
      <c r="W10" s="60">
        <v>3127782</v>
      </c>
      <c r="X10" s="60">
        <v>3294000</v>
      </c>
      <c r="Y10" s="60">
        <v>-166218</v>
      </c>
      <c r="Z10" s="140">
        <v>-5.05</v>
      </c>
      <c r="AA10" s="62">
        <v>3294000</v>
      </c>
    </row>
    <row r="11" spans="1:27" ht="13.5">
      <c r="A11" s="138" t="s">
        <v>80</v>
      </c>
      <c r="B11" s="136"/>
      <c r="C11" s="155"/>
      <c r="D11" s="155"/>
      <c r="E11" s="156"/>
      <c r="F11" s="60">
        <v>1569000</v>
      </c>
      <c r="G11" s="60">
        <v>90010</v>
      </c>
      <c r="H11" s="60">
        <v>24219</v>
      </c>
      <c r="I11" s="60"/>
      <c r="J11" s="60">
        <v>114229</v>
      </c>
      <c r="K11" s="60">
        <v>9105</v>
      </c>
      <c r="L11" s="60"/>
      <c r="M11" s="60">
        <v>6227</v>
      </c>
      <c r="N11" s="60">
        <v>15332</v>
      </c>
      <c r="O11" s="60"/>
      <c r="P11" s="60"/>
      <c r="Q11" s="60"/>
      <c r="R11" s="60"/>
      <c r="S11" s="60"/>
      <c r="T11" s="60">
        <v>-19363</v>
      </c>
      <c r="U11" s="60">
        <v>327725</v>
      </c>
      <c r="V11" s="60">
        <v>308362</v>
      </c>
      <c r="W11" s="60">
        <v>437923</v>
      </c>
      <c r="X11" s="60">
        <v>1569000</v>
      </c>
      <c r="Y11" s="60">
        <v>-1131077</v>
      </c>
      <c r="Z11" s="140">
        <v>-72.09</v>
      </c>
      <c r="AA11" s="62">
        <v>1569000</v>
      </c>
    </row>
    <row r="12" spans="1:27" ht="13.5">
      <c r="A12" s="138" t="s">
        <v>81</v>
      </c>
      <c r="B12" s="136"/>
      <c r="C12" s="155"/>
      <c r="D12" s="155"/>
      <c r="E12" s="156"/>
      <c r="F12" s="60">
        <v>90000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90000</v>
      </c>
      <c r="Y12" s="60">
        <v>-90000</v>
      </c>
      <c r="Z12" s="140">
        <v>-100</v>
      </c>
      <c r="AA12" s="62">
        <v>90000</v>
      </c>
    </row>
    <row r="13" spans="1:27" ht="13.5">
      <c r="A13" s="138" t="s">
        <v>82</v>
      </c>
      <c r="B13" s="136"/>
      <c r="C13" s="155"/>
      <c r="D13" s="155"/>
      <c r="E13" s="156"/>
      <c r="F13" s="60">
        <v>21391000</v>
      </c>
      <c r="G13" s="60"/>
      <c r="H13" s="60"/>
      <c r="I13" s="60">
        <v>29390</v>
      </c>
      <c r="J13" s="60">
        <v>29390</v>
      </c>
      <c r="K13" s="60">
        <v>-3570</v>
      </c>
      <c r="L13" s="60"/>
      <c r="M13" s="60"/>
      <c r="N13" s="60">
        <v>-3570</v>
      </c>
      <c r="O13" s="60">
        <v>3280365</v>
      </c>
      <c r="P13" s="60"/>
      <c r="Q13" s="60"/>
      <c r="R13" s="60">
        <v>3280365</v>
      </c>
      <c r="S13" s="60">
        <v>237085</v>
      </c>
      <c r="T13" s="60">
        <v>-792495</v>
      </c>
      <c r="U13" s="60">
        <v>2127890</v>
      </c>
      <c r="V13" s="60">
        <v>1572480</v>
      </c>
      <c r="W13" s="60">
        <v>4878665</v>
      </c>
      <c r="X13" s="60">
        <v>21391000</v>
      </c>
      <c r="Y13" s="60">
        <v>-16512335</v>
      </c>
      <c r="Z13" s="140">
        <v>-77.19</v>
      </c>
      <c r="AA13" s="62">
        <v>21391000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5950000</v>
      </c>
      <c r="G15" s="100">
        <f t="shared" si="2"/>
        <v>679572</v>
      </c>
      <c r="H15" s="100">
        <f t="shared" si="2"/>
        <v>0</v>
      </c>
      <c r="I15" s="100">
        <f t="shared" si="2"/>
        <v>635023</v>
      </c>
      <c r="J15" s="100">
        <f t="shared" si="2"/>
        <v>1314595</v>
      </c>
      <c r="K15" s="100">
        <f t="shared" si="2"/>
        <v>-87757</v>
      </c>
      <c r="L15" s="100">
        <f t="shared" si="2"/>
        <v>0</v>
      </c>
      <c r="M15" s="100">
        <f t="shared" si="2"/>
        <v>0</v>
      </c>
      <c r="N15" s="100">
        <f t="shared" si="2"/>
        <v>-87757</v>
      </c>
      <c r="O15" s="100">
        <f t="shared" si="2"/>
        <v>0</v>
      </c>
      <c r="P15" s="100">
        <f t="shared" si="2"/>
        <v>0</v>
      </c>
      <c r="Q15" s="100">
        <f t="shared" si="2"/>
        <v>261993</v>
      </c>
      <c r="R15" s="100">
        <f t="shared" si="2"/>
        <v>261993</v>
      </c>
      <c r="S15" s="100">
        <f t="shared" si="2"/>
        <v>20000</v>
      </c>
      <c r="T15" s="100">
        <f t="shared" si="2"/>
        <v>-216239</v>
      </c>
      <c r="U15" s="100">
        <f t="shared" si="2"/>
        <v>5075193</v>
      </c>
      <c r="V15" s="100">
        <f t="shared" si="2"/>
        <v>4878954</v>
      </c>
      <c r="W15" s="100">
        <f t="shared" si="2"/>
        <v>6367785</v>
      </c>
      <c r="X15" s="100">
        <f t="shared" si="2"/>
        <v>5950000</v>
      </c>
      <c r="Y15" s="100">
        <f t="shared" si="2"/>
        <v>417785</v>
      </c>
      <c r="Z15" s="137">
        <f>+IF(X15&lt;&gt;0,+(Y15/X15)*100,0)</f>
        <v>7.0215966386554625</v>
      </c>
      <c r="AA15" s="102">
        <f>SUM(AA16:AA18)</f>
        <v>5950000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>
        <v>600000</v>
      </c>
      <c r="J16" s="60">
        <v>600000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>
        <v>811880</v>
      </c>
      <c r="V16" s="60">
        <v>811880</v>
      </c>
      <c r="W16" s="60">
        <v>1411880</v>
      </c>
      <c r="X16" s="60"/>
      <c r="Y16" s="60">
        <v>1411880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>
        <v>5950000</v>
      </c>
      <c r="G17" s="60">
        <v>679572</v>
      </c>
      <c r="H17" s="60"/>
      <c r="I17" s="60">
        <v>35023</v>
      </c>
      <c r="J17" s="60">
        <v>714595</v>
      </c>
      <c r="K17" s="60">
        <v>-87757</v>
      </c>
      <c r="L17" s="60"/>
      <c r="M17" s="60"/>
      <c r="N17" s="60">
        <v>-87757</v>
      </c>
      <c r="O17" s="60"/>
      <c r="P17" s="60"/>
      <c r="Q17" s="60">
        <v>261993</v>
      </c>
      <c r="R17" s="60">
        <v>261993</v>
      </c>
      <c r="S17" s="60">
        <v>20000</v>
      </c>
      <c r="T17" s="60">
        <v>-216239</v>
      </c>
      <c r="U17" s="60">
        <v>4263313</v>
      </c>
      <c r="V17" s="60">
        <v>4067074</v>
      </c>
      <c r="W17" s="60">
        <v>4955905</v>
      </c>
      <c r="X17" s="60">
        <v>5950000</v>
      </c>
      <c r="Y17" s="60">
        <v>-994095</v>
      </c>
      <c r="Z17" s="140">
        <v>-16.71</v>
      </c>
      <c r="AA17" s="62">
        <v>5950000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48888000</v>
      </c>
      <c r="G19" s="100">
        <f t="shared" si="3"/>
        <v>0</v>
      </c>
      <c r="H19" s="100">
        <f t="shared" si="3"/>
        <v>207009</v>
      </c>
      <c r="I19" s="100">
        <f t="shared" si="3"/>
        <v>3970</v>
      </c>
      <c r="J19" s="100">
        <f t="shared" si="3"/>
        <v>210979</v>
      </c>
      <c r="K19" s="100">
        <f t="shared" si="3"/>
        <v>129074</v>
      </c>
      <c r="L19" s="100">
        <f t="shared" si="3"/>
        <v>0</v>
      </c>
      <c r="M19" s="100">
        <f t="shared" si="3"/>
        <v>105819</v>
      </c>
      <c r="N19" s="100">
        <f t="shared" si="3"/>
        <v>234893</v>
      </c>
      <c r="O19" s="100">
        <f t="shared" si="3"/>
        <v>337449</v>
      </c>
      <c r="P19" s="100">
        <f t="shared" si="3"/>
        <v>923901</v>
      </c>
      <c r="Q19" s="100">
        <f t="shared" si="3"/>
        <v>5118792</v>
      </c>
      <c r="R19" s="100">
        <f t="shared" si="3"/>
        <v>6380142</v>
      </c>
      <c r="S19" s="100">
        <f t="shared" si="3"/>
        <v>13119345</v>
      </c>
      <c r="T19" s="100">
        <f t="shared" si="3"/>
        <v>2824298</v>
      </c>
      <c r="U19" s="100">
        <f t="shared" si="3"/>
        <v>7030641</v>
      </c>
      <c r="V19" s="100">
        <f t="shared" si="3"/>
        <v>22974284</v>
      </c>
      <c r="W19" s="100">
        <f t="shared" si="3"/>
        <v>29800298</v>
      </c>
      <c r="X19" s="100">
        <f t="shared" si="3"/>
        <v>48888000</v>
      </c>
      <c r="Y19" s="100">
        <f t="shared" si="3"/>
        <v>-19087702</v>
      </c>
      <c r="Z19" s="137">
        <f>+IF(X19&lt;&gt;0,+(Y19/X19)*100,0)</f>
        <v>-39.04373670430372</v>
      </c>
      <c r="AA19" s="102">
        <f>SUM(AA20:AA23)</f>
        <v>48888000</v>
      </c>
    </row>
    <row r="20" spans="1:27" ht="13.5">
      <c r="A20" s="138" t="s">
        <v>89</v>
      </c>
      <c r="B20" s="136"/>
      <c r="C20" s="155"/>
      <c r="D20" s="155"/>
      <c r="E20" s="156"/>
      <c r="F20" s="60">
        <v>6077000</v>
      </c>
      <c r="G20" s="60"/>
      <c r="H20" s="60"/>
      <c r="I20" s="60"/>
      <c r="J20" s="60"/>
      <c r="K20" s="60"/>
      <c r="L20" s="60"/>
      <c r="M20" s="60"/>
      <c r="N20" s="60"/>
      <c r="O20" s="60">
        <v>337449</v>
      </c>
      <c r="P20" s="60">
        <v>461184</v>
      </c>
      <c r="Q20" s="60">
        <v>1061885</v>
      </c>
      <c r="R20" s="60">
        <v>1860518</v>
      </c>
      <c r="S20" s="60"/>
      <c r="T20" s="60">
        <v>-24800</v>
      </c>
      <c r="U20" s="60">
        <v>42201</v>
      </c>
      <c r="V20" s="60">
        <v>17401</v>
      </c>
      <c r="W20" s="60">
        <v>1877919</v>
      </c>
      <c r="X20" s="60">
        <v>6077000</v>
      </c>
      <c r="Y20" s="60">
        <v>-4199081</v>
      </c>
      <c r="Z20" s="140">
        <v>-69.1</v>
      </c>
      <c r="AA20" s="62">
        <v>6077000</v>
      </c>
    </row>
    <row r="21" spans="1:27" ht="13.5">
      <c r="A21" s="138" t="s">
        <v>90</v>
      </c>
      <c r="B21" s="136"/>
      <c r="C21" s="155"/>
      <c r="D21" s="155"/>
      <c r="E21" s="156"/>
      <c r="F21" s="60">
        <v>41432000</v>
      </c>
      <c r="G21" s="60"/>
      <c r="H21" s="60"/>
      <c r="I21" s="60">
        <v>3970</v>
      </c>
      <c r="J21" s="60">
        <v>3970</v>
      </c>
      <c r="K21" s="60">
        <v>129074</v>
      </c>
      <c r="L21" s="60"/>
      <c r="M21" s="60">
        <v>105819</v>
      </c>
      <c r="N21" s="60">
        <v>234893</v>
      </c>
      <c r="O21" s="60"/>
      <c r="P21" s="60">
        <v>434088</v>
      </c>
      <c r="Q21" s="60">
        <v>2417762</v>
      </c>
      <c r="R21" s="60">
        <v>2851850</v>
      </c>
      <c r="S21" s="60"/>
      <c r="T21" s="60">
        <v>65744</v>
      </c>
      <c r="U21" s="60">
        <v>41975</v>
      </c>
      <c r="V21" s="60">
        <v>107719</v>
      </c>
      <c r="W21" s="60">
        <v>3198432</v>
      </c>
      <c r="X21" s="60">
        <v>41432000</v>
      </c>
      <c r="Y21" s="60">
        <v>-38233568</v>
      </c>
      <c r="Z21" s="140">
        <v>-92.28</v>
      </c>
      <c r="AA21" s="62">
        <v>41432000</v>
      </c>
    </row>
    <row r="22" spans="1:27" ht="13.5">
      <c r="A22" s="138" t="s">
        <v>91</v>
      </c>
      <c r="B22" s="136"/>
      <c r="C22" s="157"/>
      <c r="D22" s="157"/>
      <c r="E22" s="158"/>
      <c r="F22" s="159">
        <v>1379000</v>
      </c>
      <c r="G22" s="159"/>
      <c r="H22" s="159">
        <v>207009</v>
      </c>
      <c r="I22" s="159"/>
      <c r="J22" s="159">
        <v>207009</v>
      </c>
      <c r="K22" s="159"/>
      <c r="L22" s="159"/>
      <c r="M22" s="159"/>
      <c r="N22" s="159"/>
      <c r="O22" s="159"/>
      <c r="P22" s="159">
        <v>28629</v>
      </c>
      <c r="Q22" s="159">
        <v>1639145</v>
      </c>
      <c r="R22" s="159">
        <v>1667774</v>
      </c>
      <c r="S22" s="159">
        <v>13119345</v>
      </c>
      <c r="T22" s="159">
        <v>2783354</v>
      </c>
      <c r="U22" s="159">
        <v>6946465</v>
      </c>
      <c r="V22" s="159">
        <v>22849164</v>
      </c>
      <c r="W22" s="159">
        <v>24723947</v>
      </c>
      <c r="X22" s="159">
        <v>1379000</v>
      </c>
      <c r="Y22" s="159">
        <v>23344947</v>
      </c>
      <c r="Z22" s="141">
        <v>1692.89</v>
      </c>
      <c r="AA22" s="225">
        <v>1379000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501779127</v>
      </c>
      <c r="D25" s="217">
        <f>+D5+D9+D15+D19+D24</f>
        <v>0</v>
      </c>
      <c r="E25" s="230">
        <f t="shared" si="4"/>
        <v>56616000</v>
      </c>
      <c r="F25" s="219">
        <f t="shared" si="4"/>
        <v>83163000</v>
      </c>
      <c r="G25" s="219">
        <f t="shared" si="4"/>
        <v>844575</v>
      </c>
      <c r="H25" s="219">
        <f t="shared" si="4"/>
        <v>263051</v>
      </c>
      <c r="I25" s="219">
        <f t="shared" si="4"/>
        <v>723815</v>
      </c>
      <c r="J25" s="219">
        <f t="shared" si="4"/>
        <v>1831441</v>
      </c>
      <c r="K25" s="219">
        <f t="shared" si="4"/>
        <v>212552</v>
      </c>
      <c r="L25" s="219">
        <f t="shared" si="4"/>
        <v>0</v>
      </c>
      <c r="M25" s="219">
        <f t="shared" si="4"/>
        <v>319765</v>
      </c>
      <c r="N25" s="219">
        <f t="shared" si="4"/>
        <v>532317</v>
      </c>
      <c r="O25" s="219">
        <f t="shared" si="4"/>
        <v>5087164</v>
      </c>
      <c r="P25" s="219">
        <f t="shared" si="4"/>
        <v>994075</v>
      </c>
      <c r="Q25" s="219">
        <f t="shared" si="4"/>
        <v>5469428</v>
      </c>
      <c r="R25" s="219">
        <f t="shared" si="4"/>
        <v>11550667</v>
      </c>
      <c r="S25" s="219">
        <f t="shared" si="4"/>
        <v>13546463</v>
      </c>
      <c r="T25" s="219">
        <f t="shared" si="4"/>
        <v>2300724</v>
      </c>
      <c r="U25" s="219">
        <f t="shared" si="4"/>
        <v>16332392</v>
      </c>
      <c r="V25" s="219">
        <f t="shared" si="4"/>
        <v>32179579</v>
      </c>
      <c r="W25" s="219">
        <f t="shared" si="4"/>
        <v>46094004</v>
      </c>
      <c r="X25" s="219">
        <f t="shared" si="4"/>
        <v>83163000</v>
      </c>
      <c r="Y25" s="219">
        <f t="shared" si="4"/>
        <v>-37068996</v>
      </c>
      <c r="Z25" s="231">
        <f>+IF(X25&lt;&gt;0,+(Y25/X25)*100,0)</f>
        <v>-44.57390426030807</v>
      </c>
      <c r="AA25" s="232">
        <f>+AA5+AA9+AA15+AA19+AA24</f>
        <v>83163000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65097230</v>
      </c>
      <c r="D28" s="155"/>
      <c r="E28" s="156">
        <v>36996000</v>
      </c>
      <c r="F28" s="60">
        <v>38601000</v>
      </c>
      <c r="G28" s="60">
        <v>679572</v>
      </c>
      <c r="H28" s="60"/>
      <c r="I28" s="60">
        <v>35631</v>
      </c>
      <c r="J28" s="60">
        <v>715203</v>
      </c>
      <c r="K28" s="60">
        <v>-5295</v>
      </c>
      <c r="L28" s="60"/>
      <c r="M28" s="60"/>
      <c r="N28" s="60">
        <v>-5295</v>
      </c>
      <c r="O28" s="60">
        <v>1727665</v>
      </c>
      <c r="P28" s="60">
        <v>843592</v>
      </c>
      <c r="Q28" s="60">
        <v>5372205</v>
      </c>
      <c r="R28" s="60">
        <v>7943462</v>
      </c>
      <c r="S28" s="60">
        <v>8769666</v>
      </c>
      <c r="T28" s="60">
        <v>1426832</v>
      </c>
      <c r="U28" s="60">
        <v>12974997</v>
      </c>
      <c r="V28" s="60">
        <v>23171495</v>
      </c>
      <c r="W28" s="60">
        <v>31824865</v>
      </c>
      <c r="X28" s="60">
        <v>38601000</v>
      </c>
      <c r="Y28" s="60">
        <v>-6776135</v>
      </c>
      <c r="Z28" s="140">
        <v>-17.55</v>
      </c>
      <c r="AA28" s="155">
        <v>38601000</v>
      </c>
    </row>
    <row r="29" spans="1:27" ht="13.5">
      <c r="A29" s="234" t="s">
        <v>134</v>
      </c>
      <c r="B29" s="136"/>
      <c r="C29" s="155"/>
      <c r="D29" s="155"/>
      <c r="E29" s="156">
        <v>7312000</v>
      </c>
      <c r="F29" s="60">
        <v>26951000</v>
      </c>
      <c r="G29" s="60"/>
      <c r="H29" s="60"/>
      <c r="I29" s="60">
        <v>641180</v>
      </c>
      <c r="J29" s="60">
        <v>641180</v>
      </c>
      <c r="K29" s="60">
        <v>-3570</v>
      </c>
      <c r="L29" s="60"/>
      <c r="M29" s="60">
        <v>1682</v>
      </c>
      <c r="N29" s="60">
        <v>-1888</v>
      </c>
      <c r="O29" s="60">
        <v>3281680</v>
      </c>
      <c r="P29" s="60">
        <v>27388</v>
      </c>
      <c r="Q29" s="60"/>
      <c r="R29" s="60">
        <v>3309068</v>
      </c>
      <c r="S29" s="60">
        <v>4736057</v>
      </c>
      <c r="T29" s="60">
        <v>882724</v>
      </c>
      <c r="U29" s="60">
        <v>1442857</v>
      </c>
      <c r="V29" s="60">
        <v>7061638</v>
      </c>
      <c r="W29" s="60">
        <v>11009998</v>
      </c>
      <c r="X29" s="60">
        <v>26951000</v>
      </c>
      <c r="Y29" s="60">
        <v>-15941002</v>
      </c>
      <c r="Z29" s="140">
        <v>-59.15</v>
      </c>
      <c r="AA29" s="62">
        <v>26951000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7136124</v>
      </c>
      <c r="D31" s="155"/>
      <c r="E31" s="156"/>
      <c r="F31" s="60"/>
      <c r="G31" s="60"/>
      <c r="H31" s="60">
        <v>184507</v>
      </c>
      <c r="I31" s="60"/>
      <c r="J31" s="60">
        <v>184507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184507</v>
      </c>
      <c r="X31" s="60"/>
      <c r="Y31" s="60">
        <v>184507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72233354</v>
      </c>
      <c r="D32" s="210">
        <f>SUM(D28:D31)</f>
        <v>0</v>
      </c>
      <c r="E32" s="211">
        <f t="shared" si="5"/>
        <v>44308000</v>
      </c>
      <c r="F32" s="77">
        <f t="shared" si="5"/>
        <v>65552000</v>
      </c>
      <c r="G32" s="77">
        <f t="shared" si="5"/>
        <v>679572</v>
      </c>
      <c r="H32" s="77">
        <f t="shared" si="5"/>
        <v>184507</v>
      </c>
      <c r="I32" s="77">
        <f t="shared" si="5"/>
        <v>676811</v>
      </c>
      <c r="J32" s="77">
        <f t="shared" si="5"/>
        <v>1540890</v>
      </c>
      <c r="K32" s="77">
        <f t="shared" si="5"/>
        <v>-8865</v>
      </c>
      <c r="L32" s="77">
        <f t="shared" si="5"/>
        <v>0</v>
      </c>
      <c r="M32" s="77">
        <f t="shared" si="5"/>
        <v>1682</v>
      </c>
      <c r="N32" s="77">
        <f t="shared" si="5"/>
        <v>-7183</v>
      </c>
      <c r="O32" s="77">
        <f t="shared" si="5"/>
        <v>5009345</v>
      </c>
      <c r="P32" s="77">
        <f t="shared" si="5"/>
        <v>870980</v>
      </c>
      <c r="Q32" s="77">
        <f t="shared" si="5"/>
        <v>5372205</v>
      </c>
      <c r="R32" s="77">
        <f t="shared" si="5"/>
        <v>11252530</v>
      </c>
      <c r="S32" s="77">
        <f t="shared" si="5"/>
        <v>13505723</v>
      </c>
      <c r="T32" s="77">
        <f t="shared" si="5"/>
        <v>2309556</v>
      </c>
      <c r="U32" s="77">
        <f t="shared" si="5"/>
        <v>14417854</v>
      </c>
      <c r="V32" s="77">
        <f t="shared" si="5"/>
        <v>30233133</v>
      </c>
      <c r="W32" s="77">
        <f t="shared" si="5"/>
        <v>43019370</v>
      </c>
      <c r="X32" s="77">
        <f t="shared" si="5"/>
        <v>65552000</v>
      </c>
      <c r="Y32" s="77">
        <f t="shared" si="5"/>
        <v>-22532630</v>
      </c>
      <c r="Z32" s="212">
        <f>+IF(X32&lt;&gt;0,+(Y32/X32)*100,0)</f>
        <v>-34.373672809372714</v>
      </c>
      <c r="AA32" s="79">
        <f>SUM(AA28:AA31)</f>
        <v>65552000</v>
      </c>
    </row>
    <row r="33" spans="1:27" ht="13.5">
      <c r="A33" s="237" t="s">
        <v>51</v>
      </c>
      <c r="B33" s="136" t="s">
        <v>137</v>
      </c>
      <c r="C33" s="155">
        <v>421045773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3500000</v>
      </c>
      <c r="D34" s="155"/>
      <c r="E34" s="156">
        <v>12000000</v>
      </c>
      <c r="F34" s="60">
        <v>12000000</v>
      </c>
      <c r="G34" s="60"/>
      <c r="H34" s="60"/>
      <c r="I34" s="60"/>
      <c r="J34" s="60"/>
      <c r="K34" s="60"/>
      <c r="L34" s="60"/>
      <c r="M34" s="60">
        <v>104542</v>
      </c>
      <c r="N34" s="60">
        <v>104542</v>
      </c>
      <c r="O34" s="60"/>
      <c r="P34" s="60"/>
      <c r="Q34" s="60"/>
      <c r="R34" s="60"/>
      <c r="S34" s="60"/>
      <c r="T34" s="60">
        <v>104542</v>
      </c>
      <c r="U34" s="60"/>
      <c r="V34" s="60">
        <v>104542</v>
      </c>
      <c r="W34" s="60">
        <v>209084</v>
      </c>
      <c r="X34" s="60">
        <v>12000000</v>
      </c>
      <c r="Y34" s="60">
        <v>-11790916</v>
      </c>
      <c r="Z34" s="140">
        <v>-98.26</v>
      </c>
      <c r="AA34" s="62">
        <v>12000000</v>
      </c>
    </row>
    <row r="35" spans="1:27" ht="13.5">
      <c r="A35" s="237" t="s">
        <v>53</v>
      </c>
      <c r="B35" s="136"/>
      <c r="C35" s="155">
        <v>5000000</v>
      </c>
      <c r="D35" s="155"/>
      <c r="E35" s="156">
        <v>308000</v>
      </c>
      <c r="F35" s="60">
        <v>5611000</v>
      </c>
      <c r="G35" s="60">
        <v>165003</v>
      </c>
      <c r="H35" s="60">
        <v>78544</v>
      </c>
      <c r="I35" s="60">
        <v>47004</v>
      </c>
      <c r="J35" s="60">
        <v>290551</v>
      </c>
      <c r="K35" s="60">
        <v>221417</v>
      </c>
      <c r="L35" s="60"/>
      <c r="M35" s="60">
        <v>213541</v>
      </c>
      <c r="N35" s="60">
        <v>434958</v>
      </c>
      <c r="O35" s="60">
        <v>77819</v>
      </c>
      <c r="P35" s="60">
        <v>123095</v>
      </c>
      <c r="Q35" s="60">
        <v>97223</v>
      </c>
      <c r="R35" s="60">
        <v>298137</v>
      </c>
      <c r="S35" s="60">
        <v>40740</v>
      </c>
      <c r="T35" s="60">
        <v>-113374</v>
      </c>
      <c r="U35" s="60">
        <v>1914538</v>
      </c>
      <c r="V35" s="60">
        <v>1841904</v>
      </c>
      <c r="W35" s="60">
        <v>2865550</v>
      </c>
      <c r="X35" s="60">
        <v>5611000</v>
      </c>
      <c r="Y35" s="60">
        <v>-2745450</v>
      </c>
      <c r="Z35" s="140">
        <v>-48.93</v>
      </c>
      <c r="AA35" s="62">
        <v>5611000</v>
      </c>
    </row>
    <row r="36" spans="1:27" ht="13.5">
      <c r="A36" s="238" t="s">
        <v>139</v>
      </c>
      <c r="B36" s="149"/>
      <c r="C36" s="222">
        <f aca="true" t="shared" si="6" ref="C36:Y36">SUM(C32:C35)</f>
        <v>501779127</v>
      </c>
      <c r="D36" s="222">
        <f>SUM(D32:D35)</f>
        <v>0</v>
      </c>
      <c r="E36" s="218">
        <f t="shared" si="6"/>
        <v>56616000</v>
      </c>
      <c r="F36" s="220">
        <f t="shared" si="6"/>
        <v>83163000</v>
      </c>
      <c r="G36" s="220">
        <f t="shared" si="6"/>
        <v>844575</v>
      </c>
      <c r="H36" s="220">
        <f t="shared" si="6"/>
        <v>263051</v>
      </c>
      <c r="I36" s="220">
        <f t="shared" si="6"/>
        <v>723815</v>
      </c>
      <c r="J36" s="220">
        <f t="shared" si="6"/>
        <v>1831441</v>
      </c>
      <c r="K36" s="220">
        <f t="shared" si="6"/>
        <v>212552</v>
      </c>
      <c r="L36" s="220">
        <f t="shared" si="6"/>
        <v>0</v>
      </c>
      <c r="M36" s="220">
        <f t="shared" si="6"/>
        <v>319765</v>
      </c>
      <c r="N36" s="220">
        <f t="shared" si="6"/>
        <v>532317</v>
      </c>
      <c r="O36" s="220">
        <f t="shared" si="6"/>
        <v>5087164</v>
      </c>
      <c r="P36" s="220">
        <f t="shared" si="6"/>
        <v>994075</v>
      </c>
      <c r="Q36" s="220">
        <f t="shared" si="6"/>
        <v>5469428</v>
      </c>
      <c r="R36" s="220">
        <f t="shared" si="6"/>
        <v>11550667</v>
      </c>
      <c r="S36" s="220">
        <f t="shared" si="6"/>
        <v>13546463</v>
      </c>
      <c r="T36" s="220">
        <f t="shared" si="6"/>
        <v>2300724</v>
      </c>
      <c r="U36" s="220">
        <f t="shared" si="6"/>
        <v>16332392</v>
      </c>
      <c r="V36" s="220">
        <f t="shared" si="6"/>
        <v>32179579</v>
      </c>
      <c r="W36" s="220">
        <f t="shared" si="6"/>
        <v>46094004</v>
      </c>
      <c r="X36" s="220">
        <f t="shared" si="6"/>
        <v>83163000</v>
      </c>
      <c r="Y36" s="220">
        <f t="shared" si="6"/>
        <v>-37068996</v>
      </c>
      <c r="Z36" s="221">
        <f>+IF(X36&lt;&gt;0,+(Y36/X36)*100,0)</f>
        <v>-44.57390426030807</v>
      </c>
      <c r="AA36" s="239">
        <f>SUM(AA32:AA35)</f>
        <v>83163000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5550034</v>
      </c>
      <c r="D6" s="155"/>
      <c r="E6" s="59">
        <v>6506000</v>
      </c>
      <c r="F6" s="60">
        <v>6506</v>
      </c>
      <c r="G6" s="60">
        <v>14023640</v>
      </c>
      <c r="H6" s="60">
        <v>9892279</v>
      </c>
      <c r="I6" s="60">
        <v>11113685</v>
      </c>
      <c r="J6" s="60">
        <v>11113685</v>
      </c>
      <c r="K6" s="60">
        <v>10789737</v>
      </c>
      <c r="L6" s="60">
        <v>8799759</v>
      </c>
      <c r="M6" s="60">
        <v>4550847</v>
      </c>
      <c r="N6" s="60">
        <v>4550847</v>
      </c>
      <c r="O6" s="60">
        <v>2041598</v>
      </c>
      <c r="P6" s="60">
        <v>8931158</v>
      </c>
      <c r="Q6" s="60">
        <v>3514843</v>
      </c>
      <c r="R6" s="60">
        <v>3514843</v>
      </c>
      <c r="S6" s="60">
        <v>5694551</v>
      </c>
      <c r="T6" s="60">
        <v>7658967</v>
      </c>
      <c r="U6" s="60">
        <v>695112</v>
      </c>
      <c r="V6" s="60">
        <v>695112</v>
      </c>
      <c r="W6" s="60">
        <v>695112</v>
      </c>
      <c r="X6" s="60">
        <v>6506</v>
      </c>
      <c r="Y6" s="60">
        <v>688606</v>
      </c>
      <c r="Z6" s="140">
        <v>10584.17</v>
      </c>
      <c r="AA6" s="62">
        <v>6506</v>
      </c>
    </row>
    <row r="7" spans="1:27" ht="13.5">
      <c r="A7" s="249" t="s">
        <v>144</v>
      </c>
      <c r="B7" s="182"/>
      <c r="C7" s="155">
        <v>68372</v>
      </c>
      <c r="D7" s="155"/>
      <c r="E7" s="59">
        <v>15000000</v>
      </c>
      <c r="F7" s="60">
        <v>15000</v>
      </c>
      <c r="G7" s="60">
        <v>1000000</v>
      </c>
      <c r="H7" s="60">
        <v>10000000</v>
      </c>
      <c r="I7" s="60">
        <v>10000000</v>
      </c>
      <c r="J7" s="60">
        <v>10000000</v>
      </c>
      <c r="K7" s="60">
        <v>5000000</v>
      </c>
      <c r="L7" s="60">
        <v>5000000</v>
      </c>
      <c r="M7" s="60">
        <v>5000000</v>
      </c>
      <c r="N7" s="60">
        <v>5000000</v>
      </c>
      <c r="O7" s="60"/>
      <c r="P7" s="60"/>
      <c r="Q7" s="60">
        <v>5000000</v>
      </c>
      <c r="R7" s="60">
        <v>5000000</v>
      </c>
      <c r="S7" s="60">
        <v>11000000</v>
      </c>
      <c r="T7" s="60">
        <v>3034027</v>
      </c>
      <c r="U7" s="60">
        <v>5000000</v>
      </c>
      <c r="V7" s="60">
        <v>5000000</v>
      </c>
      <c r="W7" s="60">
        <v>5000000</v>
      </c>
      <c r="X7" s="60">
        <v>15000</v>
      </c>
      <c r="Y7" s="60">
        <v>4985000</v>
      </c>
      <c r="Z7" s="140">
        <v>33233.33</v>
      </c>
      <c r="AA7" s="62">
        <v>15000</v>
      </c>
    </row>
    <row r="8" spans="1:27" ht="13.5">
      <c r="A8" s="249" t="s">
        <v>145</v>
      </c>
      <c r="B8" s="182"/>
      <c r="C8" s="155">
        <v>23181674</v>
      </c>
      <c r="D8" s="155"/>
      <c r="E8" s="59">
        <v>23470000</v>
      </c>
      <c r="F8" s="60">
        <v>23470</v>
      </c>
      <c r="G8" s="60">
        <v>33299332</v>
      </c>
      <c r="H8" s="60">
        <v>33738498</v>
      </c>
      <c r="I8" s="60">
        <v>34335817</v>
      </c>
      <c r="J8" s="60">
        <v>34335817</v>
      </c>
      <c r="K8" s="60">
        <v>30126813</v>
      </c>
      <c r="L8" s="60">
        <v>38032701</v>
      </c>
      <c r="M8" s="60">
        <v>39494501</v>
      </c>
      <c r="N8" s="60">
        <v>39494501</v>
      </c>
      <c r="O8" s="60">
        <v>31476954</v>
      </c>
      <c r="P8" s="60">
        <v>33026146</v>
      </c>
      <c r="Q8" s="60">
        <v>38005921</v>
      </c>
      <c r="R8" s="60">
        <v>38005921</v>
      </c>
      <c r="S8" s="60">
        <v>41345882</v>
      </c>
      <c r="T8" s="60">
        <v>41331239</v>
      </c>
      <c r="U8" s="60">
        <v>38688685</v>
      </c>
      <c r="V8" s="60">
        <v>38688685</v>
      </c>
      <c r="W8" s="60">
        <v>38688685</v>
      </c>
      <c r="X8" s="60">
        <v>23470</v>
      </c>
      <c r="Y8" s="60">
        <v>38665215</v>
      </c>
      <c r="Z8" s="140">
        <v>164743.14</v>
      </c>
      <c r="AA8" s="62">
        <v>23470</v>
      </c>
    </row>
    <row r="9" spans="1:27" ht="13.5">
      <c r="A9" s="249" t="s">
        <v>146</v>
      </c>
      <c r="B9" s="182"/>
      <c r="C9" s="155">
        <v>7839889</v>
      </c>
      <c r="D9" s="155"/>
      <c r="E9" s="59">
        <v>-817000</v>
      </c>
      <c r="F9" s="60">
        <v>-817</v>
      </c>
      <c r="G9" s="60">
        <v>1862517</v>
      </c>
      <c r="H9" s="60">
        <v>1080708</v>
      </c>
      <c r="I9" s="60">
        <v>60167</v>
      </c>
      <c r="J9" s="60">
        <v>60167</v>
      </c>
      <c r="K9" s="60"/>
      <c r="L9" s="60">
        <v>60166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-817</v>
      </c>
      <c r="Y9" s="60">
        <v>817</v>
      </c>
      <c r="Z9" s="140">
        <v>-100</v>
      </c>
      <c r="AA9" s="62">
        <v>-817</v>
      </c>
    </row>
    <row r="10" spans="1:27" ht="13.5">
      <c r="A10" s="249" t="s">
        <v>147</v>
      </c>
      <c r="B10" s="182"/>
      <c r="C10" s="155">
        <v>575435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3091742</v>
      </c>
      <c r="D11" s="155"/>
      <c r="E11" s="59">
        <v>1588000</v>
      </c>
      <c r="F11" s="60">
        <v>1588</v>
      </c>
      <c r="G11" s="60">
        <v>5083150</v>
      </c>
      <c r="H11" s="60">
        <v>5139007</v>
      </c>
      <c r="I11" s="60">
        <v>6738299</v>
      </c>
      <c r="J11" s="60">
        <v>6738299</v>
      </c>
      <c r="K11" s="60">
        <v>2933131</v>
      </c>
      <c r="L11" s="60">
        <v>2856665</v>
      </c>
      <c r="M11" s="60">
        <v>2984800</v>
      </c>
      <c r="N11" s="60">
        <v>2984800</v>
      </c>
      <c r="O11" s="60">
        <v>3036578</v>
      </c>
      <c r="P11" s="60">
        <v>2999758</v>
      </c>
      <c r="Q11" s="60">
        <v>2974795</v>
      </c>
      <c r="R11" s="60">
        <v>2974795</v>
      </c>
      <c r="S11" s="60">
        <v>2952313</v>
      </c>
      <c r="T11" s="60">
        <v>2870089</v>
      </c>
      <c r="U11" s="60">
        <v>1544961</v>
      </c>
      <c r="V11" s="60">
        <v>1544961</v>
      </c>
      <c r="W11" s="60">
        <v>1544961</v>
      </c>
      <c r="X11" s="60">
        <v>1588</v>
      </c>
      <c r="Y11" s="60">
        <v>1543373</v>
      </c>
      <c r="Z11" s="140">
        <v>97189.74</v>
      </c>
      <c r="AA11" s="62">
        <v>1588</v>
      </c>
    </row>
    <row r="12" spans="1:27" ht="13.5">
      <c r="A12" s="250" t="s">
        <v>56</v>
      </c>
      <c r="B12" s="251"/>
      <c r="C12" s="168">
        <f aca="true" t="shared" si="0" ref="C12:Y12">SUM(C6:C11)</f>
        <v>40307146</v>
      </c>
      <c r="D12" s="168">
        <f>SUM(D6:D11)</f>
        <v>0</v>
      </c>
      <c r="E12" s="72">
        <f t="shared" si="0"/>
        <v>45747000</v>
      </c>
      <c r="F12" s="73">
        <f t="shared" si="0"/>
        <v>45747</v>
      </c>
      <c r="G12" s="73">
        <f t="shared" si="0"/>
        <v>55268639</v>
      </c>
      <c r="H12" s="73">
        <f t="shared" si="0"/>
        <v>59850492</v>
      </c>
      <c r="I12" s="73">
        <f t="shared" si="0"/>
        <v>62247968</v>
      </c>
      <c r="J12" s="73">
        <f t="shared" si="0"/>
        <v>62247968</v>
      </c>
      <c r="K12" s="73">
        <f t="shared" si="0"/>
        <v>48849681</v>
      </c>
      <c r="L12" s="73">
        <f t="shared" si="0"/>
        <v>54749291</v>
      </c>
      <c r="M12" s="73">
        <f t="shared" si="0"/>
        <v>52030148</v>
      </c>
      <c r="N12" s="73">
        <f t="shared" si="0"/>
        <v>52030148</v>
      </c>
      <c r="O12" s="73">
        <f t="shared" si="0"/>
        <v>36555130</v>
      </c>
      <c r="P12" s="73">
        <f t="shared" si="0"/>
        <v>44957062</v>
      </c>
      <c r="Q12" s="73">
        <f t="shared" si="0"/>
        <v>49495559</v>
      </c>
      <c r="R12" s="73">
        <f t="shared" si="0"/>
        <v>49495559</v>
      </c>
      <c r="S12" s="73">
        <f t="shared" si="0"/>
        <v>60992746</v>
      </c>
      <c r="T12" s="73">
        <f t="shared" si="0"/>
        <v>54894322</v>
      </c>
      <c r="U12" s="73">
        <f t="shared" si="0"/>
        <v>45928758</v>
      </c>
      <c r="V12" s="73">
        <f t="shared" si="0"/>
        <v>45928758</v>
      </c>
      <c r="W12" s="73">
        <f t="shared" si="0"/>
        <v>45928758</v>
      </c>
      <c r="X12" s="73">
        <f t="shared" si="0"/>
        <v>45747</v>
      </c>
      <c r="Y12" s="73">
        <f t="shared" si="0"/>
        <v>45883011</v>
      </c>
      <c r="Z12" s="170">
        <f>+IF(X12&lt;&gt;0,+(Y12/X12)*100,0)</f>
        <v>100297.31129910158</v>
      </c>
      <c r="AA12" s="74">
        <f>SUM(AA6:AA11)</f>
        <v>45747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727821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41941030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>
        <v>2894069</v>
      </c>
      <c r="H17" s="60">
        <v>2894069</v>
      </c>
      <c r="I17" s="60">
        <v>41941030</v>
      </c>
      <c r="J17" s="60">
        <v>41941030</v>
      </c>
      <c r="K17" s="60">
        <v>41941030</v>
      </c>
      <c r="L17" s="60">
        <v>41941030</v>
      </c>
      <c r="M17" s="60">
        <v>41941030</v>
      </c>
      <c r="N17" s="60">
        <v>41941030</v>
      </c>
      <c r="O17" s="60">
        <v>41941030</v>
      </c>
      <c r="P17" s="60">
        <v>41941030</v>
      </c>
      <c r="Q17" s="60">
        <v>41941030</v>
      </c>
      <c r="R17" s="60">
        <v>41941030</v>
      </c>
      <c r="S17" s="60">
        <v>41941030</v>
      </c>
      <c r="T17" s="60">
        <v>41941030</v>
      </c>
      <c r="U17" s="60">
        <v>41941000</v>
      </c>
      <c r="V17" s="60">
        <v>41941000</v>
      </c>
      <c r="W17" s="60">
        <v>41941000</v>
      </c>
      <c r="X17" s="60"/>
      <c r="Y17" s="60">
        <v>41941000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501779127</v>
      </c>
      <c r="D19" s="155"/>
      <c r="E19" s="59">
        <v>545572000</v>
      </c>
      <c r="F19" s="60">
        <v>402159</v>
      </c>
      <c r="G19" s="60">
        <v>383709295</v>
      </c>
      <c r="H19" s="60">
        <v>383709295</v>
      </c>
      <c r="I19" s="60">
        <v>497862464</v>
      </c>
      <c r="J19" s="60">
        <v>497862464</v>
      </c>
      <c r="K19" s="60">
        <v>493945797</v>
      </c>
      <c r="L19" s="60">
        <v>491987464</v>
      </c>
      <c r="M19" s="60">
        <v>490029130</v>
      </c>
      <c r="N19" s="60">
        <v>490029130</v>
      </c>
      <c r="O19" s="60">
        <v>490029130</v>
      </c>
      <c r="P19" s="60">
        <v>486112463</v>
      </c>
      <c r="Q19" s="60">
        <v>484154130</v>
      </c>
      <c r="R19" s="60">
        <v>484154130</v>
      </c>
      <c r="S19" s="60">
        <v>482195797</v>
      </c>
      <c r="T19" s="60">
        <v>480237464</v>
      </c>
      <c r="U19" s="60">
        <v>480237464</v>
      </c>
      <c r="V19" s="60">
        <v>480237464</v>
      </c>
      <c r="W19" s="60">
        <v>480237464</v>
      </c>
      <c r="X19" s="60">
        <v>402159</v>
      </c>
      <c r="Y19" s="60">
        <v>479835305</v>
      </c>
      <c r="Z19" s="140">
        <v>119314.82</v>
      </c>
      <c r="AA19" s="62">
        <v>402159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380000</v>
      </c>
      <c r="F22" s="60">
        <v>380</v>
      </c>
      <c r="G22" s="60">
        <v>155243</v>
      </c>
      <c r="H22" s="60">
        <v>155243</v>
      </c>
      <c r="I22" s="60">
        <v>727821</v>
      </c>
      <c r="J22" s="60">
        <v>727821</v>
      </c>
      <c r="K22" s="60">
        <v>727821</v>
      </c>
      <c r="L22" s="60">
        <v>727821</v>
      </c>
      <c r="M22" s="60">
        <v>727821</v>
      </c>
      <c r="N22" s="60">
        <v>727821</v>
      </c>
      <c r="O22" s="60">
        <v>727821</v>
      </c>
      <c r="P22" s="60">
        <v>727821</v>
      </c>
      <c r="Q22" s="60">
        <v>727821</v>
      </c>
      <c r="R22" s="60">
        <v>727821</v>
      </c>
      <c r="S22" s="60">
        <v>727821</v>
      </c>
      <c r="T22" s="60">
        <v>727821</v>
      </c>
      <c r="U22" s="60">
        <v>727821</v>
      </c>
      <c r="V22" s="60">
        <v>727821</v>
      </c>
      <c r="W22" s="60">
        <v>727821</v>
      </c>
      <c r="X22" s="60">
        <v>380</v>
      </c>
      <c r="Y22" s="60">
        <v>727441</v>
      </c>
      <c r="Z22" s="140">
        <v>191431.84</v>
      </c>
      <c r="AA22" s="62">
        <v>380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544447978</v>
      </c>
      <c r="D24" s="168">
        <f>SUM(D15:D23)</f>
        <v>0</v>
      </c>
      <c r="E24" s="76">
        <f t="shared" si="1"/>
        <v>545952000</v>
      </c>
      <c r="F24" s="77">
        <f t="shared" si="1"/>
        <v>402539</v>
      </c>
      <c r="G24" s="77">
        <f t="shared" si="1"/>
        <v>386758607</v>
      </c>
      <c r="H24" s="77">
        <f t="shared" si="1"/>
        <v>386758607</v>
      </c>
      <c r="I24" s="77">
        <f t="shared" si="1"/>
        <v>540531315</v>
      </c>
      <c r="J24" s="77">
        <f t="shared" si="1"/>
        <v>540531315</v>
      </c>
      <c r="K24" s="77">
        <f t="shared" si="1"/>
        <v>536614648</v>
      </c>
      <c r="L24" s="77">
        <f t="shared" si="1"/>
        <v>534656315</v>
      </c>
      <c r="M24" s="77">
        <f t="shared" si="1"/>
        <v>532697981</v>
      </c>
      <c r="N24" s="77">
        <f t="shared" si="1"/>
        <v>532697981</v>
      </c>
      <c r="O24" s="77">
        <f t="shared" si="1"/>
        <v>532697981</v>
      </c>
      <c r="P24" s="77">
        <f t="shared" si="1"/>
        <v>528781314</v>
      </c>
      <c r="Q24" s="77">
        <f t="shared" si="1"/>
        <v>526822981</v>
      </c>
      <c r="R24" s="77">
        <f t="shared" si="1"/>
        <v>526822981</v>
      </c>
      <c r="S24" s="77">
        <f t="shared" si="1"/>
        <v>524864648</v>
      </c>
      <c r="T24" s="77">
        <f t="shared" si="1"/>
        <v>522906315</v>
      </c>
      <c r="U24" s="77">
        <f t="shared" si="1"/>
        <v>522906285</v>
      </c>
      <c r="V24" s="77">
        <f t="shared" si="1"/>
        <v>522906285</v>
      </c>
      <c r="W24" s="77">
        <f t="shared" si="1"/>
        <v>522906285</v>
      </c>
      <c r="X24" s="77">
        <f t="shared" si="1"/>
        <v>402539</v>
      </c>
      <c r="Y24" s="77">
        <f t="shared" si="1"/>
        <v>522503746</v>
      </c>
      <c r="Z24" s="212">
        <f>+IF(X24&lt;&gt;0,+(Y24/X24)*100,0)</f>
        <v>129802.01818954188</v>
      </c>
      <c r="AA24" s="79">
        <f>SUM(AA15:AA23)</f>
        <v>402539</v>
      </c>
    </row>
    <row r="25" spans="1:27" ht="13.5">
      <c r="A25" s="250" t="s">
        <v>159</v>
      </c>
      <c r="B25" s="251"/>
      <c r="C25" s="168">
        <f aca="true" t="shared" si="2" ref="C25:Y25">+C12+C24</f>
        <v>584755124</v>
      </c>
      <c r="D25" s="168">
        <f>+D12+D24</f>
        <v>0</v>
      </c>
      <c r="E25" s="72">
        <f t="shared" si="2"/>
        <v>591699000</v>
      </c>
      <c r="F25" s="73">
        <f t="shared" si="2"/>
        <v>448286</v>
      </c>
      <c r="G25" s="73">
        <f t="shared" si="2"/>
        <v>442027246</v>
      </c>
      <c r="H25" s="73">
        <f t="shared" si="2"/>
        <v>446609099</v>
      </c>
      <c r="I25" s="73">
        <f t="shared" si="2"/>
        <v>602779283</v>
      </c>
      <c r="J25" s="73">
        <f t="shared" si="2"/>
        <v>602779283</v>
      </c>
      <c r="K25" s="73">
        <f t="shared" si="2"/>
        <v>585464329</v>
      </c>
      <c r="L25" s="73">
        <f t="shared" si="2"/>
        <v>589405606</v>
      </c>
      <c r="M25" s="73">
        <f t="shared" si="2"/>
        <v>584728129</v>
      </c>
      <c r="N25" s="73">
        <f t="shared" si="2"/>
        <v>584728129</v>
      </c>
      <c r="O25" s="73">
        <f t="shared" si="2"/>
        <v>569253111</v>
      </c>
      <c r="P25" s="73">
        <f t="shared" si="2"/>
        <v>573738376</v>
      </c>
      <c r="Q25" s="73">
        <f t="shared" si="2"/>
        <v>576318540</v>
      </c>
      <c r="R25" s="73">
        <f t="shared" si="2"/>
        <v>576318540</v>
      </c>
      <c r="S25" s="73">
        <f t="shared" si="2"/>
        <v>585857394</v>
      </c>
      <c r="T25" s="73">
        <f t="shared" si="2"/>
        <v>577800637</v>
      </c>
      <c r="U25" s="73">
        <f t="shared" si="2"/>
        <v>568835043</v>
      </c>
      <c r="V25" s="73">
        <f t="shared" si="2"/>
        <v>568835043</v>
      </c>
      <c r="W25" s="73">
        <f t="shared" si="2"/>
        <v>568835043</v>
      </c>
      <c r="X25" s="73">
        <f t="shared" si="2"/>
        <v>448286</v>
      </c>
      <c r="Y25" s="73">
        <f t="shared" si="2"/>
        <v>568386757</v>
      </c>
      <c r="Z25" s="170">
        <f>+IF(X25&lt;&gt;0,+(Y25/X25)*100,0)</f>
        <v>126791.1014397059</v>
      </c>
      <c r="AA25" s="74">
        <f>+AA12+AA24</f>
        <v>448286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3454066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6715095</v>
      </c>
      <c r="D31" s="155"/>
      <c r="E31" s="59">
        <v>1174000</v>
      </c>
      <c r="F31" s="60">
        <v>1174</v>
      </c>
      <c r="G31" s="60">
        <v>1320114</v>
      </c>
      <c r="H31" s="60">
        <v>1328632</v>
      </c>
      <c r="I31" s="60">
        <v>1303799</v>
      </c>
      <c r="J31" s="60">
        <v>1303799</v>
      </c>
      <c r="K31" s="60">
        <v>1312870</v>
      </c>
      <c r="L31" s="60">
        <v>1320843</v>
      </c>
      <c r="M31" s="60">
        <v>1324398</v>
      </c>
      <c r="N31" s="60">
        <v>1324398</v>
      </c>
      <c r="O31" s="60">
        <v>1592199</v>
      </c>
      <c r="P31" s="60">
        <v>1333084</v>
      </c>
      <c r="Q31" s="60">
        <v>1340989</v>
      </c>
      <c r="R31" s="60">
        <v>1340989</v>
      </c>
      <c r="S31" s="60">
        <v>1349188</v>
      </c>
      <c r="T31" s="60">
        <v>1353556</v>
      </c>
      <c r="U31" s="60">
        <v>1353556</v>
      </c>
      <c r="V31" s="60">
        <v>1353556</v>
      </c>
      <c r="W31" s="60">
        <v>1353556</v>
      </c>
      <c r="X31" s="60">
        <v>1174</v>
      </c>
      <c r="Y31" s="60">
        <v>1352382</v>
      </c>
      <c r="Z31" s="140">
        <v>115194.38</v>
      </c>
      <c r="AA31" s="62">
        <v>1174</v>
      </c>
    </row>
    <row r="32" spans="1:27" ht="13.5">
      <c r="A32" s="249" t="s">
        <v>164</v>
      </c>
      <c r="B32" s="182"/>
      <c r="C32" s="155">
        <v>23273956</v>
      </c>
      <c r="D32" s="155"/>
      <c r="E32" s="59">
        <v>3610000</v>
      </c>
      <c r="F32" s="60">
        <v>10914</v>
      </c>
      <c r="G32" s="60">
        <v>3444704</v>
      </c>
      <c r="H32" s="60">
        <v>3784844</v>
      </c>
      <c r="I32" s="60">
        <v>18284251</v>
      </c>
      <c r="J32" s="60">
        <v>18284251</v>
      </c>
      <c r="K32" s="60">
        <v>16494300</v>
      </c>
      <c r="L32" s="60">
        <v>18572196</v>
      </c>
      <c r="M32" s="60">
        <v>16335493</v>
      </c>
      <c r="N32" s="60">
        <v>16335493</v>
      </c>
      <c r="O32" s="60">
        <v>11755525</v>
      </c>
      <c r="P32" s="60">
        <v>14228730</v>
      </c>
      <c r="Q32" s="60">
        <v>11471439</v>
      </c>
      <c r="R32" s="60">
        <v>11471439</v>
      </c>
      <c r="S32" s="60">
        <v>29016998</v>
      </c>
      <c r="T32" s="60">
        <v>16788992</v>
      </c>
      <c r="U32" s="60">
        <v>4055186</v>
      </c>
      <c r="V32" s="60">
        <v>4055186</v>
      </c>
      <c r="W32" s="60">
        <v>4055186</v>
      </c>
      <c r="X32" s="60">
        <v>10914</v>
      </c>
      <c r="Y32" s="60">
        <v>4044272</v>
      </c>
      <c r="Z32" s="140">
        <v>37055.82</v>
      </c>
      <c r="AA32" s="62">
        <v>10914</v>
      </c>
    </row>
    <row r="33" spans="1:27" ht="13.5">
      <c r="A33" s="249" t="s">
        <v>165</v>
      </c>
      <c r="B33" s="182"/>
      <c r="C33" s="155">
        <v>2171679</v>
      </c>
      <c r="D33" s="155"/>
      <c r="E33" s="59"/>
      <c r="F33" s="60"/>
      <c r="G33" s="60">
        <v>20475936</v>
      </c>
      <c r="H33" s="60">
        <v>20475936</v>
      </c>
      <c r="I33" s="60">
        <v>4421333</v>
      </c>
      <c r="J33" s="60">
        <v>4421333</v>
      </c>
      <c r="K33" s="60">
        <v>4414426</v>
      </c>
      <c r="L33" s="60">
        <v>4377197</v>
      </c>
      <c r="M33" s="60">
        <v>4377197</v>
      </c>
      <c r="N33" s="60">
        <v>4377197</v>
      </c>
      <c r="O33" s="60">
        <v>4201014</v>
      </c>
      <c r="P33" s="60">
        <v>4195341</v>
      </c>
      <c r="Q33" s="60">
        <v>4189791</v>
      </c>
      <c r="R33" s="60">
        <v>4189791</v>
      </c>
      <c r="S33" s="60">
        <v>4160915</v>
      </c>
      <c r="T33" s="60">
        <v>4116725</v>
      </c>
      <c r="U33" s="60">
        <v>4241279</v>
      </c>
      <c r="V33" s="60">
        <v>4241279</v>
      </c>
      <c r="W33" s="60">
        <v>4241279</v>
      </c>
      <c r="X33" s="60"/>
      <c r="Y33" s="60">
        <v>4241279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35614796</v>
      </c>
      <c r="D34" s="168">
        <f>SUM(D29:D33)</f>
        <v>0</v>
      </c>
      <c r="E34" s="72">
        <f t="shared" si="3"/>
        <v>4784000</v>
      </c>
      <c r="F34" s="73">
        <f t="shared" si="3"/>
        <v>12088</v>
      </c>
      <c r="G34" s="73">
        <f t="shared" si="3"/>
        <v>25240754</v>
      </c>
      <c r="H34" s="73">
        <f t="shared" si="3"/>
        <v>25589412</v>
      </c>
      <c r="I34" s="73">
        <f t="shared" si="3"/>
        <v>24009383</v>
      </c>
      <c r="J34" s="73">
        <f t="shared" si="3"/>
        <v>24009383</v>
      </c>
      <c r="K34" s="73">
        <f t="shared" si="3"/>
        <v>22221596</v>
      </c>
      <c r="L34" s="73">
        <f t="shared" si="3"/>
        <v>24270236</v>
      </c>
      <c r="M34" s="73">
        <f t="shared" si="3"/>
        <v>22037088</v>
      </c>
      <c r="N34" s="73">
        <f t="shared" si="3"/>
        <v>22037088</v>
      </c>
      <c r="O34" s="73">
        <f t="shared" si="3"/>
        <v>17548738</v>
      </c>
      <c r="P34" s="73">
        <f t="shared" si="3"/>
        <v>19757155</v>
      </c>
      <c r="Q34" s="73">
        <f t="shared" si="3"/>
        <v>17002219</v>
      </c>
      <c r="R34" s="73">
        <f t="shared" si="3"/>
        <v>17002219</v>
      </c>
      <c r="S34" s="73">
        <f t="shared" si="3"/>
        <v>34527101</v>
      </c>
      <c r="T34" s="73">
        <f t="shared" si="3"/>
        <v>22259273</v>
      </c>
      <c r="U34" s="73">
        <f t="shared" si="3"/>
        <v>9650021</v>
      </c>
      <c r="V34" s="73">
        <f t="shared" si="3"/>
        <v>9650021</v>
      </c>
      <c r="W34" s="73">
        <f t="shared" si="3"/>
        <v>9650021</v>
      </c>
      <c r="X34" s="73">
        <f t="shared" si="3"/>
        <v>12088</v>
      </c>
      <c r="Y34" s="73">
        <f t="shared" si="3"/>
        <v>9637933</v>
      </c>
      <c r="Z34" s="170">
        <f>+IF(X34&lt;&gt;0,+(Y34/X34)*100,0)</f>
        <v>79731.4113170086</v>
      </c>
      <c r="AA34" s="74">
        <f>SUM(AA29:AA33)</f>
        <v>12088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27284616</v>
      </c>
      <c r="D37" s="155"/>
      <c r="E37" s="59">
        <v>20873000</v>
      </c>
      <c r="F37" s="60">
        <v>20873</v>
      </c>
      <c r="G37" s="60">
        <v>11059457</v>
      </c>
      <c r="H37" s="60">
        <v>10768038</v>
      </c>
      <c r="I37" s="60">
        <v>10535503</v>
      </c>
      <c r="J37" s="60">
        <v>10535503</v>
      </c>
      <c r="K37" s="60">
        <v>10373527</v>
      </c>
      <c r="L37" s="60">
        <v>10207826</v>
      </c>
      <c r="M37" s="60">
        <v>9675354</v>
      </c>
      <c r="N37" s="60">
        <v>9675354</v>
      </c>
      <c r="O37" s="60">
        <v>9870597</v>
      </c>
      <c r="P37" s="60">
        <v>9697293</v>
      </c>
      <c r="Q37" s="60">
        <v>10011567</v>
      </c>
      <c r="R37" s="60">
        <v>10011567</v>
      </c>
      <c r="S37" s="60">
        <v>9668486</v>
      </c>
      <c r="T37" s="60">
        <v>8817768</v>
      </c>
      <c r="U37" s="60">
        <v>8865863</v>
      </c>
      <c r="V37" s="60">
        <v>8865863</v>
      </c>
      <c r="W37" s="60">
        <v>8865863</v>
      </c>
      <c r="X37" s="60">
        <v>20873</v>
      </c>
      <c r="Y37" s="60">
        <v>8844990</v>
      </c>
      <c r="Z37" s="140">
        <v>42375.27</v>
      </c>
      <c r="AA37" s="62">
        <v>20873</v>
      </c>
    </row>
    <row r="38" spans="1:27" ht="13.5">
      <c r="A38" s="249" t="s">
        <v>165</v>
      </c>
      <c r="B38" s="182"/>
      <c r="C38" s="155">
        <v>15437045</v>
      </c>
      <c r="D38" s="155"/>
      <c r="E38" s="59">
        <v>23657000</v>
      </c>
      <c r="F38" s="60">
        <v>23657</v>
      </c>
      <c r="G38" s="60">
        <v>16839495</v>
      </c>
      <c r="H38" s="60">
        <v>16886446</v>
      </c>
      <c r="I38" s="60">
        <v>36980161</v>
      </c>
      <c r="J38" s="60">
        <v>36980161</v>
      </c>
      <c r="K38" s="60">
        <v>36980161</v>
      </c>
      <c r="L38" s="60">
        <v>36980161</v>
      </c>
      <c r="M38" s="60">
        <v>36980161</v>
      </c>
      <c r="N38" s="60">
        <v>36980161</v>
      </c>
      <c r="O38" s="60">
        <v>36980161</v>
      </c>
      <c r="P38" s="60">
        <v>36980161</v>
      </c>
      <c r="Q38" s="60">
        <v>36980161</v>
      </c>
      <c r="R38" s="60">
        <v>36980161</v>
      </c>
      <c r="S38" s="60">
        <v>36980161</v>
      </c>
      <c r="T38" s="60">
        <v>36980161</v>
      </c>
      <c r="U38" s="60">
        <v>36980161</v>
      </c>
      <c r="V38" s="60">
        <v>36980161</v>
      </c>
      <c r="W38" s="60">
        <v>36980161</v>
      </c>
      <c r="X38" s="60">
        <v>23657</v>
      </c>
      <c r="Y38" s="60">
        <v>36956504</v>
      </c>
      <c r="Z38" s="140">
        <v>156218.05</v>
      </c>
      <c r="AA38" s="62">
        <v>23657</v>
      </c>
    </row>
    <row r="39" spans="1:27" ht="13.5">
      <c r="A39" s="250" t="s">
        <v>59</v>
      </c>
      <c r="B39" s="253"/>
      <c r="C39" s="168">
        <f aca="true" t="shared" si="4" ref="C39:Y39">SUM(C37:C38)</f>
        <v>42721661</v>
      </c>
      <c r="D39" s="168">
        <f>SUM(D37:D38)</f>
        <v>0</v>
      </c>
      <c r="E39" s="76">
        <f t="shared" si="4"/>
        <v>44530000</v>
      </c>
      <c r="F39" s="77">
        <f t="shared" si="4"/>
        <v>44530</v>
      </c>
      <c r="G39" s="77">
        <f t="shared" si="4"/>
        <v>27898952</v>
      </c>
      <c r="H39" s="77">
        <f t="shared" si="4"/>
        <v>27654484</v>
      </c>
      <c r="I39" s="77">
        <f t="shared" si="4"/>
        <v>47515664</v>
      </c>
      <c r="J39" s="77">
        <f t="shared" si="4"/>
        <v>47515664</v>
      </c>
      <c r="K39" s="77">
        <f t="shared" si="4"/>
        <v>47353688</v>
      </c>
      <c r="L39" s="77">
        <f t="shared" si="4"/>
        <v>47187987</v>
      </c>
      <c r="M39" s="77">
        <f t="shared" si="4"/>
        <v>46655515</v>
      </c>
      <c r="N39" s="77">
        <f t="shared" si="4"/>
        <v>46655515</v>
      </c>
      <c r="O39" s="77">
        <f t="shared" si="4"/>
        <v>46850758</v>
      </c>
      <c r="P39" s="77">
        <f t="shared" si="4"/>
        <v>46677454</v>
      </c>
      <c r="Q39" s="77">
        <f t="shared" si="4"/>
        <v>46991728</v>
      </c>
      <c r="R39" s="77">
        <f t="shared" si="4"/>
        <v>46991728</v>
      </c>
      <c r="S39" s="77">
        <f t="shared" si="4"/>
        <v>46648647</v>
      </c>
      <c r="T39" s="77">
        <f t="shared" si="4"/>
        <v>45797929</v>
      </c>
      <c r="U39" s="77">
        <f t="shared" si="4"/>
        <v>45846024</v>
      </c>
      <c r="V39" s="77">
        <f t="shared" si="4"/>
        <v>45846024</v>
      </c>
      <c r="W39" s="77">
        <f t="shared" si="4"/>
        <v>45846024</v>
      </c>
      <c r="X39" s="77">
        <f t="shared" si="4"/>
        <v>44530</v>
      </c>
      <c r="Y39" s="77">
        <f t="shared" si="4"/>
        <v>45801494</v>
      </c>
      <c r="Z39" s="212">
        <f>+IF(X39&lt;&gt;0,+(Y39/X39)*100,0)</f>
        <v>102855.36492252414</v>
      </c>
      <c r="AA39" s="79">
        <f>SUM(AA37:AA38)</f>
        <v>44530</v>
      </c>
    </row>
    <row r="40" spans="1:27" ht="13.5">
      <c r="A40" s="250" t="s">
        <v>167</v>
      </c>
      <c r="B40" s="251"/>
      <c r="C40" s="168">
        <f aca="true" t="shared" si="5" ref="C40:Y40">+C34+C39</f>
        <v>78336457</v>
      </c>
      <c r="D40" s="168">
        <f>+D34+D39</f>
        <v>0</v>
      </c>
      <c r="E40" s="72">
        <f t="shared" si="5"/>
        <v>49314000</v>
      </c>
      <c r="F40" s="73">
        <f t="shared" si="5"/>
        <v>56618</v>
      </c>
      <c r="G40" s="73">
        <f t="shared" si="5"/>
        <v>53139706</v>
      </c>
      <c r="H40" s="73">
        <f t="shared" si="5"/>
        <v>53243896</v>
      </c>
      <c r="I40" s="73">
        <f t="shared" si="5"/>
        <v>71525047</v>
      </c>
      <c r="J40" s="73">
        <f t="shared" si="5"/>
        <v>71525047</v>
      </c>
      <c r="K40" s="73">
        <f t="shared" si="5"/>
        <v>69575284</v>
      </c>
      <c r="L40" s="73">
        <f t="shared" si="5"/>
        <v>71458223</v>
      </c>
      <c r="M40" s="73">
        <f t="shared" si="5"/>
        <v>68692603</v>
      </c>
      <c r="N40" s="73">
        <f t="shared" si="5"/>
        <v>68692603</v>
      </c>
      <c r="O40" s="73">
        <f t="shared" si="5"/>
        <v>64399496</v>
      </c>
      <c r="P40" s="73">
        <f t="shared" si="5"/>
        <v>66434609</v>
      </c>
      <c r="Q40" s="73">
        <f t="shared" si="5"/>
        <v>63993947</v>
      </c>
      <c r="R40" s="73">
        <f t="shared" si="5"/>
        <v>63993947</v>
      </c>
      <c r="S40" s="73">
        <f t="shared" si="5"/>
        <v>81175748</v>
      </c>
      <c r="T40" s="73">
        <f t="shared" si="5"/>
        <v>68057202</v>
      </c>
      <c r="U40" s="73">
        <f t="shared" si="5"/>
        <v>55496045</v>
      </c>
      <c r="V40" s="73">
        <f t="shared" si="5"/>
        <v>55496045</v>
      </c>
      <c r="W40" s="73">
        <f t="shared" si="5"/>
        <v>55496045</v>
      </c>
      <c r="X40" s="73">
        <f t="shared" si="5"/>
        <v>56618</v>
      </c>
      <c r="Y40" s="73">
        <f t="shared" si="5"/>
        <v>55439427</v>
      </c>
      <c r="Z40" s="170">
        <f>+IF(X40&lt;&gt;0,+(Y40/X40)*100,0)</f>
        <v>97918.37754777633</v>
      </c>
      <c r="AA40" s="74">
        <f>+AA34+AA39</f>
        <v>56618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506418667</v>
      </c>
      <c r="D42" s="257">
        <f>+D25-D40</f>
        <v>0</v>
      </c>
      <c r="E42" s="258">
        <f t="shared" si="6"/>
        <v>542385000</v>
      </c>
      <c r="F42" s="259">
        <f t="shared" si="6"/>
        <v>391668</v>
      </c>
      <c r="G42" s="259">
        <f t="shared" si="6"/>
        <v>388887540</v>
      </c>
      <c r="H42" s="259">
        <f t="shared" si="6"/>
        <v>393365203</v>
      </c>
      <c r="I42" s="259">
        <f t="shared" si="6"/>
        <v>531254236</v>
      </c>
      <c r="J42" s="259">
        <f t="shared" si="6"/>
        <v>531254236</v>
      </c>
      <c r="K42" s="259">
        <f t="shared" si="6"/>
        <v>515889045</v>
      </c>
      <c r="L42" s="259">
        <f t="shared" si="6"/>
        <v>517947383</v>
      </c>
      <c r="M42" s="259">
        <f t="shared" si="6"/>
        <v>516035526</v>
      </c>
      <c r="N42" s="259">
        <f t="shared" si="6"/>
        <v>516035526</v>
      </c>
      <c r="O42" s="259">
        <f t="shared" si="6"/>
        <v>504853615</v>
      </c>
      <c r="P42" s="259">
        <f t="shared" si="6"/>
        <v>507303767</v>
      </c>
      <c r="Q42" s="259">
        <f t="shared" si="6"/>
        <v>512324593</v>
      </c>
      <c r="R42" s="259">
        <f t="shared" si="6"/>
        <v>512324593</v>
      </c>
      <c r="S42" s="259">
        <f t="shared" si="6"/>
        <v>504681646</v>
      </c>
      <c r="T42" s="259">
        <f t="shared" si="6"/>
        <v>509743435</v>
      </c>
      <c r="U42" s="259">
        <f t="shared" si="6"/>
        <v>513338998</v>
      </c>
      <c r="V42" s="259">
        <f t="shared" si="6"/>
        <v>513338998</v>
      </c>
      <c r="W42" s="259">
        <f t="shared" si="6"/>
        <v>513338998</v>
      </c>
      <c r="X42" s="259">
        <f t="shared" si="6"/>
        <v>391668</v>
      </c>
      <c r="Y42" s="259">
        <f t="shared" si="6"/>
        <v>512947330</v>
      </c>
      <c r="Z42" s="260">
        <f>+IF(X42&lt;&gt;0,+(Y42/X42)*100,0)</f>
        <v>130964.82990696201</v>
      </c>
      <c r="AA42" s="261">
        <f>+AA25-AA40</f>
        <v>391668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501418667</v>
      </c>
      <c r="D45" s="155"/>
      <c r="E45" s="59">
        <v>541987000</v>
      </c>
      <c r="F45" s="60">
        <v>386270</v>
      </c>
      <c r="G45" s="60">
        <v>383887540</v>
      </c>
      <c r="H45" s="60">
        <v>388365203</v>
      </c>
      <c r="I45" s="60">
        <v>526254236</v>
      </c>
      <c r="J45" s="60">
        <v>526254236</v>
      </c>
      <c r="K45" s="60">
        <v>510889045</v>
      </c>
      <c r="L45" s="60">
        <v>512947383</v>
      </c>
      <c r="M45" s="60">
        <v>511035526</v>
      </c>
      <c r="N45" s="60">
        <v>511035526</v>
      </c>
      <c r="O45" s="60">
        <v>499853615</v>
      </c>
      <c r="P45" s="60">
        <v>502303767</v>
      </c>
      <c r="Q45" s="60">
        <v>507324593</v>
      </c>
      <c r="R45" s="60">
        <v>507324593</v>
      </c>
      <c r="S45" s="60">
        <v>499681646</v>
      </c>
      <c r="T45" s="60">
        <v>504743435</v>
      </c>
      <c r="U45" s="60">
        <v>508338998</v>
      </c>
      <c r="V45" s="60">
        <v>508338998</v>
      </c>
      <c r="W45" s="60">
        <v>508338998</v>
      </c>
      <c r="X45" s="60">
        <v>386270</v>
      </c>
      <c r="Y45" s="60">
        <v>507952728</v>
      </c>
      <c r="Z45" s="139">
        <v>131501.99</v>
      </c>
      <c r="AA45" s="62">
        <v>386270</v>
      </c>
    </row>
    <row r="46" spans="1:27" ht="13.5">
      <c r="A46" s="249" t="s">
        <v>171</v>
      </c>
      <c r="B46" s="182"/>
      <c r="C46" s="155">
        <v>5000000</v>
      </c>
      <c r="D46" s="155"/>
      <c r="E46" s="59">
        <v>398000</v>
      </c>
      <c r="F46" s="60">
        <v>5398</v>
      </c>
      <c r="G46" s="60">
        <v>5000000</v>
      </c>
      <c r="H46" s="60">
        <v>5000000</v>
      </c>
      <c r="I46" s="60">
        <v>5000000</v>
      </c>
      <c r="J46" s="60">
        <v>5000000</v>
      </c>
      <c r="K46" s="60">
        <v>5000000</v>
      </c>
      <c r="L46" s="60">
        <v>5000000</v>
      </c>
      <c r="M46" s="60">
        <v>5000000</v>
      </c>
      <c r="N46" s="60">
        <v>5000000</v>
      </c>
      <c r="O46" s="60">
        <v>5000000</v>
      </c>
      <c r="P46" s="60">
        <v>5000000</v>
      </c>
      <c r="Q46" s="60">
        <v>5000000</v>
      </c>
      <c r="R46" s="60">
        <v>5000000</v>
      </c>
      <c r="S46" s="60">
        <v>5000000</v>
      </c>
      <c r="T46" s="60">
        <v>5000000</v>
      </c>
      <c r="U46" s="60">
        <v>5000000</v>
      </c>
      <c r="V46" s="60">
        <v>5000000</v>
      </c>
      <c r="W46" s="60">
        <v>5000000</v>
      </c>
      <c r="X46" s="60">
        <v>5398</v>
      </c>
      <c r="Y46" s="60">
        <v>4994602</v>
      </c>
      <c r="Z46" s="139">
        <v>92526.9</v>
      </c>
      <c r="AA46" s="62">
        <v>5398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506418667</v>
      </c>
      <c r="D48" s="217">
        <f>SUM(D45:D47)</f>
        <v>0</v>
      </c>
      <c r="E48" s="264">
        <f t="shared" si="7"/>
        <v>542385000</v>
      </c>
      <c r="F48" s="219">
        <f t="shared" si="7"/>
        <v>391668</v>
      </c>
      <c r="G48" s="219">
        <f t="shared" si="7"/>
        <v>388887540</v>
      </c>
      <c r="H48" s="219">
        <f t="shared" si="7"/>
        <v>393365203</v>
      </c>
      <c r="I48" s="219">
        <f t="shared" si="7"/>
        <v>531254236</v>
      </c>
      <c r="J48" s="219">
        <f t="shared" si="7"/>
        <v>531254236</v>
      </c>
      <c r="K48" s="219">
        <f t="shared" si="7"/>
        <v>515889045</v>
      </c>
      <c r="L48" s="219">
        <f t="shared" si="7"/>
        <v>517947383</v>
      </c>
      <c r="M48" s="219">
        <f t="shared" si="7"/>
        <v>516035526</v>
      </c>
      <c r="N48" s="219">
        <f t="shared" si="7"/>
        <v>516035526</v>
      </c>
      <c r="O48" s="219">
        <f t="shared" si="7"/>
        <v>504853615</v>
      </c>
      <c r="P48" s="219">
        <f t="shared" si="7"/>
        <v>507303767</v>
      </c>
      <c r="Q48" s="219">
        <f t="shared" si="7"/>
        <v>512324593</v>
      </c>
      <c r="R48" s="219">
        <f t="shared" si="7"/>
        <v>512324593</v>
      </c>
      <c r="S48" s="219">
        <f t="shared" si="7"/>
        <v>504681646</v>
      </c>
      <c r="T48" s="219">
        <f t="shared" si="7"/>
        <v>509743435</v>
      </c>
      <c r="U48" s="219">
        <f t="shared" si="7"/>
        <v>513338998</v>
      </c>
      <c r="V48" s="219">
        <f t="shared" si="7"/>
        <v>513338998</v>
      </c>
      <c r="W48" s="219">
        <f t="shared" si="7"/>
        <v>513338998</v>
      </c>
      <c r="X48" s="219">
        <f t="shared" si="7"/>
        <v>391668</v>
      </c>
      <c r="Y48" s="219">
        <f t="shared" si="7"/>
        <v>512947330</v>
      </c>
      <c r="Z48" s="265">
        <f>+IF(X48&lt;&gt;0,+(Y48/X48)*100,0)</f>
        <v>130964.82990696201</v>
      </c>
      <c r="AA48" s="232">
        <f>SUM(AA45:AA47)</f>
        <v>391668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158559656</v>
      </c>
      <c r="D6" s="155"/>
      <c r="E6" s="59">
        <v>155731000</v>
      </c>
      <c r="F6" s="60">
        <v>117123316</v>
      </c>
      <c r="G6" s="60">
        <v>6422002</v>
      </c>
      <c r="H6" s="60">
        <v>8316227</v>
      </c>
      <c r="I6" s="60">
        <v>8656350</v>
      </c>
      <c r="J6" s="60">
        <v>23394579</v>
      </c>
      <c r="K6" s="60">
        <v>7881924</v>
      </c>
      <c r="L6" s="60">
        <v>7756680</v>
      </c>
      <c r="M6" s="60">
        <v>6261343</v>
      </c>
      <c r="N6" s="60">
        <v>21899947</v>
      </c>
      <c r="O6" s="60">
        <v>7025545</v>
      </c>
      <c r="P6" s="60">
        <v>6755582</v>
      </c>
      <c r="Q6" s="60">
        <v>7046118</v>
      </c>
      <c r="R6" s="60">
        <v>20827245</v>
      </c>
      <c r="S6" s="60">
        <v>10090366</v>
      </c>
      <c r="T6" s="60">
        <v>10698551</v>
      </c>
      <c r="U6" s="60">
        <v>10501086</v>
      </c>
      <c r="V6" s="60">
        <v>31290003</v>
      </c>
      <c r="W6" s="60">
        <v>97411774</v>
      </c>
      <c r="X6" s="60">
        <v>117123316</v>
      </c>
      <c r="Y6" s="60">
        <v>-19711542</v>
      </c>
      <c r="Z6" s="140">
        <v>-16.83</v>
      </c>
      <c r="AA6" s="62">
        <v>117123316</v>
      </c>
    </row>
    <row r="7" spans="1:27" ht="13.5">
      <c r="A7" s="249" t="s">
        <v>178</v>
      </c>
      <c r="B7" s="182"/>
      <c r="C7" s="155"/>
      <c r="D7" s="155"/>
      <c r="E7" s="59">
        <v>33084000</v>
      </c>
      <c r="F7" s="60">
        <v>33849334</v>
      </c>
      <c r="G7" s="60">
        <v>13233668</v>
      </c>
      <c r="H7" s="60">
        <v>800000</v>
      </c>
      <c r="I7" s="60">
        <v>270000</v>
      </c>
      <c r="J7" s="60">
        <v>14303668</v>
      </c>
      <c r="K7" s="60">
        <v>1593000</v>
      </c>
      <c r="L7" s="60">
        <v>8762666</v>
      </c>
      <c r="M7" s="60">
        <v>400000</v>
      </c>
      <c r="N7" s="60">
        <v>10755666</v>
      </c>
      <c r="O7" s="60">
        <v>126000</v>
      </c>
      <c r="P7" s="60">
        <v>612957</v>
      </c>
      <c r="Q7" s="60">
        <v>6537000</v>
      </c>
      <c r="R7" s="60">
        <v>7275957</v>
      </c>
      <c r="S7" s="60">
        <v>641008</v>
      </c>
      <c r="T7" s="60"/>
      <c r="U7" s="60"/>
      <c r="V7" s="60">
        <v>641008</v>
      </c>
      <c r="W7" s="60">
        <v>32976299</v>
      </c>
      <c r="X7" s="60">
        <v>33849334</v>
      </c>
      <c r="Y7" s="60">
        <v>-873035</v>
      </c>
      <c r="Z7" s="140">
        <v>-2.58</v>
      </c>
      <c r="AA7" s="62">
        <v>33849334</v>
      </c>
    </row>
    <row r="8" spans="1:27" ht="13.5">
      <c r="A8" s="249" t="s">
        <v>179</v>
      </c>
      <c r="B8" s="182"/>
      <c r="C8" s="155"/>
      <c r="D8" s="155"/>
      <c r="E8" s="59">
        <v>44308000</v>
      </c>
      <c r="F8" s="60">
        <v>66099271</v>
      </c>
      <c r="G8" s="60">
        <v>18417819</v>
      </c>
      <c r="H8" s="60">
        <v>1900000</v>
      </c>
      <c r="I8" s="60">
        <v>700000</v>
      </c>
      <c r="J8" s="60">
        <v>21017819</v>
      </c>
      <c r="K8" s="60">
        <v>1300000</v>
      </c>
      <c r="L8" s="60"/>
      <c r="M8" s="60">
        <v>2015452</v>
      </c>
      <c r="N8" s="60">
        <v>3315452</v>
      </c>
      <c r="O8" s="60">
        <v>918000</v>
      </c>
      <c r="P8" s="60">
        <v>4579531</v>
      </c>
      <c r="Q8" s="60">
        <v>259000</v>
      </c>
      <c r="R8" s="60">
        <v>5756531</v>
      </c>
      <c r="S8" s="60">
        <v>7590000</v>
      </c>
      <c r="T8" s="60"/>
      <c r="U8" s="60">
        <v>7512196</v>
      </c>
      <c r="V8" s="60">
        <v>15102196</v>
      </c>
      <c r="W8" s="60">
        <v>45191998</v>
      </c>
      <c r="X8" s="60">
        <v>66099271</v>
      </c>
      <c r="Y8" s="60">
        <v>-20907273</v>
      </c>
      <c r="Z8" s="140">
        <v>-31.63</v>
      </c>
      <c r="AA8" s="62">
        <v>66099271</v>
      </c>
    </row>
    <row r="9" spans="1:27" ht="13.5">
      <c r="A9" s="249" t="s">
        <v>180</v>
      </c>
      <c r="B9" s="182"/>
      <c r="C9" s="155">
        <v>3757214</v>
      </c>
      <c r="D9" s="155"/>
      <c r="E9" s="59">
        <v>4644000</v>
      </c>
      <c r="F9" s="60">
        <v>2913161</v>
      </c>
      <c r="G9" s="60">
        <v>155482</v>
      </c>
      <c r="H9" s="60">
        <v>305629</v>
      </c>
      <c r="I9" s="60">
        <v>315176</v>
      </c>
      <c r="J9" s="60">
        <v>776287</v>
      </c>
      <c r="K9" s="60">
        <v>278657</v>
      </c>
      <c r="L9" s="60">
        <v>251215</v>
      </c>
      <c r="M9" s="60">
        <v>269002</v>
      </c>
      <c r="N9" s="60">
        <v>798874</v>
      </c>
      <c r="O9" s="60">
        <v>334993</v>
      </c>
      <c r="P9" s="60">
        <v>317804</v>
      </c>
      <c r="Q9" s="60">
        <v>70370</v>
      </c>
      <c r="R9" s="60">
        <v>723167</v>
      </c>
      <c r="S9" s="60">
        <v>86403</v>
      </c>
      <c r="T9" s="60">
        <v>106901</v>
      </c>
      <c r="U9" s="60">
        <v>99735</v>
      </c>
      <c r="V9" s="60">
        <v>293039</v>
      </c>
      <c r="W9" s="60">
        <v>2591367</v>
      </c>
      <c r="X9" s="60">
        <v>2913161</v>
      </c>
      <c r="Y9" s="60">
        <v>-321794</v>
      </c>
      <c r="Z9" s="140">
        <v>-11.05</v>
      </c>
      <c r="AA9" s="62">
        <v>2913161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-149670430</v>
      </c>
      <c r="D12" s="155"/>
      <c r="E12" s="59">
        <v>-141736000</v>
      </c>
      <c r="F12" s="60">
        <v>-141632369</v>
      </c>
      <c r="G12" s="60">
        <v>-16982223</v>
      </c>
      <c r="H12" s="60">
        <v>-12961454</v>
      </c>
      <c r="I12" s="60">
        <v>-8256420</v>
      </c>
      <c r="J12" s="60">
        <v>-38200097</v>
      </c>
      <c r="K12" s="60">
        <v>-16875714</v>
      </c>
      <c r="L12" s="60">
        <v>-14240487</v>
      </c>
      <c r="M12" s="60">
        <v>-12706071</v>
      </c>
      <c r="N12" s="60">
        <v>-43822272</v>
      </c>
      <c r="O12" s="60">
        <v>-10658274</v>
      </c>
      <c r="P12" s="60">
        <v>-9208935</v>
      </c>
      <c r="Q12" s="60">
        <v>-14686527</v>
      </c>
      <c r="R12" s="60">
        <v>-34553736</v>
      </c>
      <c r="S12" s="60">
        <v>-10017377</v>
      </c>
      <c r="T12" s="60">
        <v>-11833002</v>
      </c>
      <c r="U12" s="60">
        <v>-11537060</v>
      </c>
      <c r="V12" s="60">
        <v>-33387439</v>
      </c>
      <c r="W12" s="60">
        <v>-149963544</v>
      </c>
      <c r="X12" s="60">
        <v>-141632369</v>
      </c>
      <c r="Y12" s="60">
        <v>-8331175</v>
      </c>
      <c r="Z12" s="140">
        <v>5.88</v>
      </c>
      <c r="AA12" s="62">
        <v>-141632369</v>
      </c>
    </row>
    <row r="13" spans="1:27" ht="13.5">
      <c r="A13" s="249" t="s">
        <v>40</v>
      </c>
      <c r="B13" s="182"/>
      <c r="C13" s="155">
        <v>-3218851</v>
      </c>
      <c r="D13" s="155"/>
      <c r="E13" s="59">
        <v>-1416000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9427589</v>
      </c>
      <c r="D15" s="168">
        <f>SUM(D6:D14)</f>
        <v>0</v>
      </c>
      <c r="E15" s="72">
        <f t="shared" si="0"/>
        <v>94615000</v>
      </c>
      <c r="F15" s="73">
        <f t="shared" si="0"/>
        <v>78352713</v>
      </c>
      <c r="G15" s="73">
        <f t="shared" si="0"/>
        <v>21246748</v>
      </c>
      <c r="H15" s="73">
        <f t="shared" si="0"/>
        <v>-1639598</v>
      </c>
      <c r="I15" s="73">
        <f t="shared" si="0"/>
        <v>1685106</v>
      </c>
      <c r="J15" s="73">
        <f t="shared" si="0"/>
        <v>21292256</v>
      </c>
      <c r="K15" s="73">
        <f t="shared" si="0"/>
        <v>-5822133</v>
      </c>
      <c r="L15" s="73">
        <f t="shared" si="0"/>
        <v>2530074</v>
      </c>
      <c r="M15" s="73">
        <f t="shared" si="0"/>
        <v>-3760274</v>
      </c>
      <c r="N15" s="73">
        <f t="shared" si="0"/>
        <v>-7052333</v>
      </c>
      <c r="O15" s="73">
        <f t="shared" si="0"/>
        <v>-2253736</v>
      </c>
      <c r="P15" s="73">
        <f t="shared" si="0"/>
        <v>3056939</v>
      </c>
      <c r="Q15" s="73">
        <f t="shared" si="0"/>
        <v>-774039</v>
      </c>
      <c r="R15" s="73">
        <f t="shared" si="0"/>
        <v>29164</v>
      </c>
      <c r="S15" s="73">
        <f t="shared" si="0"/>
        <v>8390400</v>
      </c>
      <c r="T15" s="73">
        <f t="shared" si="0"/>
        <v>-1027550</v>
      </c>
      <c r="U15" s="73">
        <f t="shared" si="0"/>
        <v>6575957</v>
      </c>
      <c r="V15" s="73">
        <f t="shared" si="0"/>
        <v>13938807</v>
      </c>
      <c r="W15" s="73">
        <f t="shared" si="0"/>
        <v>28207894</v>
      </c>
      <c r="X15" s="73">
        <f t="shared" si="0"/>
        <v>78352713</v>
      </c>
      <c r="Y15" s="73">
        <f t="shared" si="0"/>
        <v>-50144819</v>
      </c>
      <c r="Z15" s="170">
        <f>+IF(X15&lt;&gt;0,+(Y15/X15)*100,0)</f>
        <v>-63.998829242836806</v>
      </c>
      <c r="AA15" s="74">
        <f>SUM(AA6:AA14)</f>
        <v>78352713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>
        <v>34</v>
      </c>
      <c r="U19" s="159"/>
      <c r="V19" s="159">
        <v>34</v>
      </c>
      <c r="W19" s="159">
        <v>34</v>
      </c>
      <c r="X19" s="60"/>
      <c r="Y19" s="159">
        <v>34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-10000000</v>
      </c>
      <c r="H22" s="60"/>
      <c r="I22" s="60"/>
      <c r="J22" s="60">
        <v>-10000000</v>
      </c>
      <c r="K22" s="60">
        <v>5000000</v>
      </c>
      <c r="L22" s="60"/>
      <c r="M22" s="60"/>
      <c r="N22" s="60">
        <v>5000000</v>
      </c>
      <c r="O22" s="60">
        <v>5000000</v>
      </c>
      <c r="P22" s="60"/>
      <c r="Q22" s="60">
        <v>-5000000</v>
      </c>
      <c r="R22" s="60"/>
      <c r="S22" s="60"/>
      <c r="T22" s="60">
        <v>6034621</v>
      </c>
      <c r="U22" s="60">
        <v>3000000</v>
      </c>
      <c r="V22" s="60">
        <v>9034621</v>
      </c>
      <c r="W22" s="60">
        <v>4034621</v>
      </c>
      <c r="X22" s="60"/>
      <c r="Y22" s="60">
        <v>4034621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-35760926</v>
      </c>
      <c r="D24" s="155"/>
      <c r="E24" s="59">
        <v>-56616000</v>
      </c>
      <c r="F24" s="60">
        <v>-83158108</v>
      </c>
      <c r="G24" s="60">
        <v>-844575</v>
      </c>
      <c r="H24" s="60">
        <v>-263051</v>
      </c>
      <c r="I24" s="60">
        <v>-123815</v>
      </c>
      <c r="J24" s="60">
        <v>-1231441</v>
      </c>
      <c r="K24" s="60">
        <v>-212552</v>
      </c>
      <c r="L24" s="60">
        <v>-4354350</v>
      </c>
      <c r="M24" s="60">
        <v>-319765</v>
      </c>
      <c r="N24" s="60">
        <v>-4886667</v>
      </c>
      <c r="O24" s="60">
        <v>-5087160</v>
      </c>
      <c r="P24" s="60">
        <v>-994075</v>
      </c>
      <c r="Q24" s="60">
        <v>-5469428</v>
      </c>
      <c r="R24" s="60">
        <v>-11550663</v>
      </c>
      <c r="S24" s="60">
        <v>-5867612</v>
      </c>
      <c r="T24" s="60">
        <v>-2699608</v>
      </c>
      <c r="U24" s="60">
        <v>-16332392</v>
      </c>
      <c r="V24" s="60">
        <v>-24899612</v>
      </c>
      <c r="W24" s="60">
        <v>-42568383</v>
      </c>
      <c r="X24" s="60">
        <v>-83158108</v>
      </c>
      <c r="Y24" s="60">
        <v>40589725</v>
      </c>
      <c r="Z24" s="140">
        <v>-48.81</v>
      </c>
      <c r="AA24" s="62">
        <v>-83158108</v>
      </c>
    </row>
    <row r="25" spans="1:27" ht="13.5">
      <c r="A25" s="250" t="s">
        <v>191</v>
      </c>
      <c r="B25" s="251"/>
      <c r="C25" s="168">
        <f aca="true" t="shared" si="1" ref="C25:Y25">SUM(C19:C24)</f>
        <v>-35760926</v>
      </c>
      <c r="D25" s="168">
        <f>SUM(D19:D24)</f>
        <v>0</v>
      </c>
      <c r="E25" s="72">
        <f t="shared" si="1"/>
        <v>-56616000</v>
      </c>
      <c r="F25" s="73">
        <f t="shared" si="1"/>
        <v>-83158108</v>
      </c>
      <c r="G25" s="73">
        <f t="shared" si="1"/>
        <v>-10844575</v>
      </c>
      <c r="H25" s="73">
        <f t="shared" si="1"/>
        <v>-263051</v>
      </c>
      <c r="I25" s="73">
        <f t="shared" si="1"/>
        <v>-123815</v>
      </c>
      <c r="J25" s="73">
        <f t="shared" si="1"/>
        <v>-11231441</v>
      </c>
      <c r="K25" s="73">
        <f t="shared" si="1"/>
        <v>4787448</v>
      </c>
      <c r="L25" s="73">
        <f t="shared" si="1"/>
        <v>-4354350</v>
      </c>
      <c r="M25" s="73">
        <f t="shared" si="1"/>
        <v>-319765</v>
      </c>
      <c r="N25" s="73">
        <f t="shared" si="1"/>
        <v>113333</v>
      </c>
      <c r="O25" s="73">
        <f t="shared" si="1"/>
        <v>-87160</v>
      </c>
      <c r="P25" s="73">
        <f t="shared" si="1"/>
        <v>-994075</v>
      </c>
      <c r="Q25" s="73">
        <f t="shared" si="1"/>
        <v>-10469428</v>
      </c>
      <c r="R25" s="73">
        <f t="shared" si="1"/>
        <v>-11550663</v>
      </c>
      <c r="S25" s="73">
        <f t="shared" si="1"/>
        <v>-5867612</v>
      </c>
      <c r="T25" s="73">
        <f t="shared" si="1"/>
        <v>3335047</v>
      </c>
      <c r="U25" s="73">
        <f t="shared" si="1"/>
        <v>-13332392</v>
      </c>
      <c r="V25" s="73">
        <f t="shared" si="1"/>
        <v>-15864957</v>
      </c>
      <c r="W25" s="73">
        <f t="shared" si="1"/>
        <v>-38533728</v>
      </c>
      <c r="X25" s="73">
        <f t="shared" si="1"/>
        <v>-83158108</v>
      </c>
      <c r="Y25" s="73">
        <f t="shared" si="1"/>
        <v>44624380</v>
      </c>
      <c r="Z25" s="170">
        <f>+IF(X25&lt;&gt;0,+(Y25/X25)*100,0)</f>
        <v>-53.66209149443372</v>
      </c>
      <c r="AA25" s="74">
        <f>SUM(AA19:AA24)</f>
        <v>-83158108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3000000</v>
      </c>
      <c r="D30" s="155"/>
      <c r="E30" s="59"/>
      <c r="F30" s="60">
        <v>12000000</v>
      </c>
      <c r="G30" s="60"/>
      <c r="H30" s="60"/>
      <c r="I30" s="60"/>
      <c r="J30" s="60"/>
      <c r="K30" s="60">
        <v>1000000</v>
      </c>
      <c r="L30" s="60"/>
      <c r="M30" s="60"/>
      <c r="N30" s="60">
        <v>1000000</v>
      </c>
      <c r="O30" s="60"/>
      <c r="P30" s="60">
        <v>5000000</v>
      </c>
      <c r="Q30" s="60">
        <v>6000000</v>
      </c>
      <c r="R30" s="60">
        <v>11000000</v>
      </c>
      <c r="S30" s="60"/>
      <c r="T30" s="60"/>
      <c r="U30" s="60"/>
      <c r="V30" s="60"/>
      <c r="W30" s="60">
        <v>12000000</v>
      </c>
      <c r="X30" s="60">
        <v>12000000</v>
      </c>
      <c r="Y30" s="60"/>
      <c r="Z30" s="140"/>
      <c r="AA30" s="62">
        <v>12000000</v>
      </c>
    </row>
    <row r="31" spans="1:27" ht="13.5">
      <c r="A31" s="249" t="s">
        <v>195</v>
      </c>
      <c r="B31" s="182"/>
      <c r="C31" s="155">
        <v>76905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-2223758</v>
      </c>
      <c r="D33" s="155"/>
      <c r="E33" s="59"/>
      <c r="F33" s="60">
        <v>-4570528</v>
      </c>
      <c r="G33" s="60">
        <v>-207402</v>
      </c>
      <c r="H33" s="60">
        <v>-207402</v>
      </c>
      <c r="I33" s="60">
        <v>-339886</v>
      </c>
      <c r="J33" s="60">
        <v>-754690</v>
      </c>
      <c r="K33" s="60">
        <v>-289263</v>
      </c>
      <c r="L33" s="60">
        <v>-165701</v>
      </c>
      <c r="M33" s="60">
        <v>-168874</v>
      </c>
      <c r="N33" s="60">
        <v>-623838</v>
      </c>
      <c r="O33" s="60">
        <v>-168353</v>
      </c>
      <c r="P33" s="60">
        <v>-173304</v>
      </c>
      <c r="Q33" s="60">
        <v>-172848</v>
      </c>
      <c r="R33" s="60">
        <v>-514505</v>
      </c>
      <c r="S33" s="60">
        <v>-343080</v>
      </c>
      <c r="T33" s="60">
        <v>-343081</v>
      </c>
      <c r="U33" s="60">
        <v>-207420</v>
      </c>
      <c r="V33" s="60">
        <v>-893581</v>
      </c>
      <c r="W33" s="60">
        <v>-2786614</v>
      </c>
      <c r="X33" s="60">
        <v>-4570528</v>
      </c>
      <c r="Y33" s="60">
        <v>1783914</v>
      </c>
      <c r="Z33" s="140">
        <v>-39.03</v>
      </c>
      <c r="AA33" s="62">
        <v>-4570528</v>
      </c>
    </row>
    <row r="34" spans="1:27" ht="13.5">
      <c r="A34" s="250" t="s">
        <v>197</v>
      </c>
      <c r="B34" s="251"/>
      <c r="C34" s="168">
        <f aca="true" t="shared" si="2" ref="C34:Y34">SUM(C29:C33)</f>
        <v>853147</v>
      </c>
      <c r="D34" s="168">
        <f>SUM(D29:D33)</f>
        <v>0</v>
      </c>
      <c r="E34" s="72">
        <f t="shared" si="2"/>
        <v>0</v>
      </c>
      <c r="F34" s="73">
        <f t="shared" si="2"/>
        <v>7429472</v>
      </c>
      <c r="G34" s="73">
        <f t="shared" si="2"/>
        <v>-207402</v>
      </c>
      <c r="H34" s="73">
        <f t="shared" si="2"/>
        <v>-207402</v>
      </c>
      <c r="I34" s="73">
        <f t="shared" si="2"/>
        <v>-339886</v>
      </c>
      <c r="J34" s="73">
        <f t="shared" si="2"/>
        <v>-754690</v>
      </c>
      <c r="K34" s="73">
        <f t="shared" si="2"/>
        <v>710737</v>
      </c>
      <c r="L34" s="73">
        <f t="shared" si="2"/>
        <v>-165701</v>
      </c>
      <c r="M34" s="73">
        <f t="shared" si="2"/>
        <v>-168874</v>
      </c>
      <c r="N34" s="73">
        <f t="shared" si="2"/>
        <v>376162</v>
      </c>
      <c r="O34" s="73">
        <f t="shared" si="2"/>
        <v>-168353</v>
      </c>
      <c r="P34" s="73">
        <f t="shared" si="2"/>
        <v>4826696</v>
      </c>
      <c r="Q34" s="73">
        <f t="shared" si="2"/>
        <v>5827152</v>
      </c>
      <c r="R34" s="73">
        <f t="shared" si="2"/>
        <v>10485495</v>
      </c>
      <c r="S34" s="73">
        <f t="shared" si="2"/>
        <v>-343080</v>
      </c>
      <c r="T34" s="73">
        <f t="shared" si="2"/>
        <v>-343081</v>
      </c>
      <c r="U34" s="73">
        <f t="shared" si="2"/>
        <v>-207420</v>
      </c>
      <c r="V34" s="73">
        <f t="shared" si="2"/>
        <v>-893581</v>
      </c>
      <c r="W34" s="73">
        <f t="shared" si="2"/>
        <v>9213386</v>
      </c>
      <c r="X34" s="73">
        <f t="shared" si="2"/>
        <v>7429472</v>
      </c>
      <c r="Y34" s="73">
        <f t="shared" si="2"/>
        <v>1783914</v>
      </c>
      <c r="Z34" s="170">
        <f>+IF(X34&lt;&gt;0,+(Y34/X34)*100,0)</f>
        <v>24.01131601276645</v>
      </c>
      <c r="AA34" s="74">
        <f>SUM(AA29:AA33)</f>
        <v>7429472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-25480190</v>
      </c>
      <c r="D36" s="153">
        <f>+D15+D25+D34</f>
        <v>0</v>
      </c>
      <c r="E36" s="99">
        <f t="shared" si="3"/>
        <v>37999000</v>
      </c>
      <c r="F36" s="100">
        <f t="shared" si="3"/>
        <v>2624077</v>
      </c>
      <c r="G36" s="100">
        <f t="shared" si="3"/>
        <v>10194771</v>
      </c>
      <c r="H36" s="100">
        <f t="shared" si="3"/>
        <v>-2110051</v>
      </c>
      <c r="I36" s="100">
        <f t="shared" si="3"/>
        <v>1221405</v>
      </c>
      <c r="J36" s="100">
        <f t="shared" si="3"/>
        <v>9306125</v>
      </c>
      <c r="K36" s="100">
        <f t="shared" si="3"/>
        <v>-323948</v>
      </c>
      <c r="L36" s="100">
        <f t="shared" si="3"/>
        <v>-1989977</v>
      </c>
      <c r="M36" s="100">
        <f t="shared" si="3"/>
        <v>-4248913</v>
      </c>
      <c r="N36" s="100">
        <f t="shared" si="3"/>
        <v>-6562838</v>
      </c>
      <c r="O36" s="100">
        <f t="shared" si="3"/>
        <v>-2509249</v>
      </c>
      <c r="P36" s="100">
        <f t="shared" si="3"/>
        <v>6889560</v>
      </c>
      <c r="Q36" s="100">
        <f t="shared" si="3"/>
        <v>-5416315</v>
      </c>
      <c r="R36" s="100">
        <f t="shared" si="3"/>
        <v>-1036004</v>
      </c>
      <c r="S36" s="100">
        <f t="shared" si="3"/>
        <v>2179708</v>
      </c>
      <c r="T36" s="100">
        <f t="shared" si="3"/>
        <v>1964416</v>
      </c>
      <c r="U36" s="100">
        <f t="shared" si="3"/>
        <v>-6963855</v>
      </c>
      <c r="V36" s="100">
        <f t="shared" si="3"/>
        <v>-2819731</v>
      </c>
      <c r="W36" s="100">
        <f t="shared" si="3"/>
        <v>-1112448</v>
      </c>
      <c r="X36" s="100">
        <f t="shared" si="3"/>
        <v>2624077</v>
      </c>
      <c r="Y36" s="100">
        <f t="shared" si="3"/>
        <v>-3736525</v>
      </c>
      <c r="Z36" s="137">
        <f>+IF(X36&lt;&gt;0,+(Y36/X36)*100,0)</f>
        <v>-142.39387792355177</v>
      </c>
      <c r="AA36" s="102">
        <f>+AA15+AA25+AA34</f>
        <v>2624077</v>
      </c>
    </row>
    <row r="37" spans="1:27" ht="13.5">
      <c r="A37" s="249" t="s">
        <v>199</v>
      </c>
      <c r="B37" s="182"/>
      <c r="C37" s="153">
        <v>31030223</v>
      </c>
      <c r="D37" s="153"/>
      <c r="E37" s="99">
        <v>52575495</v>
      </c>
      <c r="F37" s="100">
        <v>1807560</v>
      </c>
      <c r="G37" s="100">
        <v>1807560</v>
      </c>
      <c r="H37" s="100">
        <v>12002331</v>
      </c>
      <c r="I37" s="100">
        <v>9892280</v>
      </c>
      <c r="J37" s="100">
        <v>1807560</v>
      </c>
      <c r="K37" s="100">
        <v>11113685</v>
      </c>
      <c r="L37" s="100">
        <v>10789737</v>
      </c>
      <c r="M37" s="100">
        <v>8799760</v>
      </c>
      <c r="N37" s="100">
        <v>11113685</v>
      </c>
      <c r="O37" s="100">
        <v>4550847</v>
      </c>
      <c r="P37" s="100">
        <v>2041598</v>
      </c>
      <c r="Q37" s="100">
        <v>8931158</v>
      </c>
      <c r="R37" s="100">
        <v>4550847</v>
      </c>
      <c r="S37" s="100">
        <v>3514843</v>
      </c>
      <c r="T37" s="100">
        <v>5694551</v>
      </c>
      <c r="U37" s="100">
        <v>7658967</v>
      </c>
      <c r="V37" s="100">
        <v>3514843</v>
      </c>
      <c r="W37" s="100">
        <v>1807560</v>
      </c>
      <c r="X37" s="100">
        <v>1807560</v>
      </c>
      <c r="Y37" s="100"/>
      <c r="Z37" s="137"/>
      <c r="AA37" s="102">
        <v>1807560</v>
      </c>
    </row>
    <row r="38" spans="1:27" ht="13.5">
      <c r="A38" s="269" t="s">
        <v>200</v>
      </c>
      <c r="B38" s="256"/>
      <c r="C38" s="257">
        <v>5550033</v>
      </c>
      <c r="D38" s="257"/>
      <c r="E38" s="258">
        <v>90574495</v>
      </c>
      <c r="F38" s="259">
        <v>4431637</v>
      </c>
      <c r="G38" s="259">
        <v>12002331</v>
      </c>
      <c r="H38" s="259">
        <v>9892280</v>
      </c>
      <c r="I38" s="259">
        <v>11113685</v>
      </c>
      <c r="J38" s="259">
        <v>11113685</v>
      </c>
      <c r="K38" s="259">
        <v>10789737</v>
      </c>
      <c r="L38" s="259">
        <v>8799760</v>
      </c>
      <c r="M38" s="259">
        <v>4550847</v>
      </c>
      <c r="N38" s="259">
        <v>4550847</v>
      </c>
      <c r="O38" s="259">
        <v>2041598</v>
      </c>
      <c r="P38" s="259">
        <v>8931158</v>
      </c>
      <c r="Q38" s="259">
        <v>3514843</v>
      </c>
      <c r="R38" s="259">
        <v>2041598</v>
      </c>
      <c r="S38" s="259">
        <v>5694551</v>
      </c>
      <c r="T38" s="259">
        <v>7658967</v>
      </c>
      <c r="U38" s="259">
        <v>695112</v>
      </c>
      <c r="V38" s="259">
        <v>695112</v>
      </c>
      <c r="W38" s="259">
        <v>695112</v>
      </c>
      <c r="X38" s="259">
        <v>4431637</v>
      </c>
      <c r="Y38" s="259">
        <v>-3736525</v>
      </c>
      <c r="Z38" s="260">
        <v>-84.31</v>
      </c>
      <c r="AA38" s="261">
        <v>4431637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501779127</v>
      </c>
      <c r="D5" s="200">
        <f t="shared" si="0"/>
        <v>0</v>
      </c>
      <c r="E5" s="106">
        <f t="shared" si="0"/>
        <v>56616000</v>
      </c>
      <c r="F5" s="106">
        <f t="shared" si="0"/>
        <v>83163000</v>
      </c>
      <c r="G5" s="106">
        <f t="shared" si="0"/>
        <v>844575</v>
      </c>
      <c r="H5" s="106">
        <f t="shared" si="0"/>
        <v>263051</v>
      </c>
      <c r="I5" s="106">
        <f t="shared" si="0"/>
        <v>723815</v>
      </c>
      <c r="J5" s="106">
        <f t="shared" si="0"/>
        <v>1831441</v>
      </c>
      <c r="K5" s="106">
        <f t="shared" si="0"/>
        <v>212552</v>
      </c>
      <c r="L5" s="106">
        <f t="shared" si="0"/>
        <v>0</v>
      </c>
      <c r="M5" s="106">
        <f t="shared" si="0"/>
        <v>319765</v>
      </c>
      <c r="N5" s="106">
        <f t="shared" si="0"/>
        <v>532317</v>
      </c>
      <c r="O5" s="106">
        <f t="shared" si="0"/>
        <v>5087164</v>
      </c>
      <c r="P5" s="106">
        <f t="shared" si="0"/>
        <v>994075</v>
      </c>
      <c r="Q5" s="106">
        <f t="shared" si="0"/>
        <v>5469428</v>
      </c>
      <c r="R5" s="106">
        <f t="shared" si="0"/>
        <v>11550667</v>
      </c>
      <c r="S5" s="106">
        <f t="shared" si="0"/>
        <v>13546463</v>
      </c>
      <c r="T5" s="106">
        <f t="shared" si="0"/>
        <v>2300724</v>
      </c>
      <c r="U5" s="106">
        <f t="shared" si="0"/>
        <v>16332392</v>
      </c>
      <c r="V5" s="106">
        <f t="shared" si="0"/>
        <v>32179579</v>
      </c>
      <c r="W5" s="106">
        <f t="shared" si="0"/>
        <v>46094004</v>
      </c>
      <c r="X5" s="106">
        <f t="shared" si="0"/>
        <v>83163000</v>
      </c>
      <c r="Y5" s="106">
        <f t="shared" si="0"/>
        <v>-37068996</v>
      </c>
      <c r="Z5" s="201">
        <f>+IF(X5&lt;&gt;0,+(Y5/X5)*100,0)</f>
        <v>-44.57390426030807</v>
      </c>
      <c r="AA5" s="199">
        <f>SUM(AA11:AA18)</f>
        <v>83163000</v>
      </c>
    </row>
    <row r="6" spans="1:27" ht="13.5">
      <c r="A6" s="291" t="s">
        <v>204</v>
      </c>
      <c r="B6" s="142"/>
      <c r="C6" s="62">
        <v>99312635</v>
      </c>
      <c r="D6" s="156"/>
      <c r="E6" s="60">
        <v>8611000</v>
      </c>
      <c r="F6" s="60">
        <v>5950000</v>
      </c>
      <c r="G6" s="60">
        <v>679572</v>
      </c>
      <c r="H6" s="60"/>
      <c r="I6" s="60">
        <v>35023</v>
      </c>
      <c r="J6" s="60">
        <v>714595</v>
      </c>
      <c r="K6" s="60">
        <v>-87757</v>
      </c>
      <c r="L6" s="60"/>
      <c r="M6" s="60"/>
      <c r="N6" s="60">
        <v>-87757</v>
      </c>
      <c r="O6" s="60"/>
      <c r="P6" s="60"/>
      <c r="Q6" s="60">
        <v>261993</v>
      </c>
      <c r="R6" s="60">
        <v>261993</v>
      </c>
      <c r="S6" s="60">
        <v>20000</v>
      </c>
      <c r="T6" s="60">
        <v>760882</v>
      </c>
      <c r="U6" s="60">
        <v>1223313</v>
      </c>
      <c r="V6" s="60">
        <v>2004195</v>
      </c>
      <c r="W6" s="60">
        <v>2893026</v>
      </c>
      <c r="X6" s="60">
        <v>5950000</v>
      </c>
      <c r="Y6" s="60">
        <v>-3056974</v>
      </c>
      <c r="Z6" s="140">
        <v>-51.38</v>
      </c>
      <c r="AA6" s="155">
        <v>5950000</v>
      </c>
    </row>
    <row r="7" spans="1:27" ht="13.5">
      <c r="A7" s="291" t="s">
        <v>205</v>
      </c>
      <c r="B7" s="142"/>
      <c r="C7" s="62">
        <v>40529886</v>
      </c>
      <c r="D7" s="156"/>
      <c r="E7" s="60">
        <v>877000</v>
      </c>
      <c r="F7" s="60">
        <v>27468000</v>
      </c>
      <c r="G7" s="60"/>
      <c r="H7" s="60"/>
      <c r="I7" s="60"/>
      <c r="J7" s="60"/>
      <c r="K7" s="60"/>
      <c r="L7" s="60"/>
      <c r="M7" s="60"/>
      <c r="N7" s="60"/>
      <c r="O7" s="60">
        <v>337449</v>
      </c>
      <c r="P7" s="60">
        <v>461184</v>
      </c>
      <c r="Q7" s="60"/>
      <c r="R7" s="60">
        <v>798633</v>
      </c>
      <c r="S7" s="60">
        <v>237085</v>
      </c>
      <c r="T7" s="60">
        <v>-700890</v>
      </c>
      <c r="U7" s="60">
        <v>1738309</v>
      </c>
      <c r="V7" s="60">
        <v>1274504</v>
      </c>
      <c r="W7" s="60">
        <v>2073137</v>
      </c>
      <c r="X7" s="60">
        <v>27468000</v>
      </c>
      <c r="Y7" s="60">
        <v>-25394863</v>
      </c>
      <c r="Z7" s="140">
        <v>-92.45</v>
      </c>
      <c r="AA7" s="155">
        <v>27468000</v>
      </c>
    </row>
    <row r="8" spans="1:27" ht="13.5">
      <c r="A8" s="291" t="s">
        <v>206</v>
      </c>
      <c r="B8" s="142"/>
      <c r="C8" s="62">
        <v>111510670</v>
      </c>
      <c r="D8" s="156"/>
      <c r="E8" s="60">
        <v>26271000</v>
      </c>
      <c r="F8" s="60">
        <v>41432000</v>
      </c>
      <c r="G8" s="60"/>
      <c r="H8" s="60">
        <v>207009</v>
      </c>
      <c r="I8" s="60">
        <v>3970</v>
      </c>
      <c r="J8" s="60">
        <v>210979</v>
      </c>
      <c r="K8" s="60">
        <v>129074</v>
      </c>
      <c r="L8" s="60"/>
      <c r="M8" s="60">
        <v>105819</v>
      </c>
      <c r="N8" s="60">
        <v>234893</v>
      </c>
      <c r="O8" s="60">
        <v>816</v>
      </c>
      <c r="P8" s="60">
        <v>400963</v>
      </c>
      <c r="Q8" s="60">
        <v>4056907</v>
      </c>
      <c r="R8" s="60">
        <v>4458686</v>
      </c>
      <c r="S8" s="60">
        <v>6343446</v>
      </c>
      <c r="T8" s="60">
        <v>-1247830</v>
      </c>
      <c r="U8" s="60">
        <v>41975</v>
      </c>
      <c r="V8" s="60">
        <v>5137591</v>
      </c>
      <c r="W8" s="60">
        <v>10042149</v>
      </c>
      <c r="X8" s="60">
        <v>41432000</v>
      </c>
      <c r="Y8" s="60">
        <v>-31389851</v>
      </c>
      <c r="Z8" s="140">
        <v>-75.76</v>
      </c>
      <c r="AA8" s="155">
        <v>41432000</v>
      </c>
    </row>
    <row r="9" spans="1:27" ht="13.5">
      <c r="A9" s="291" t="s">
        <v>207</v>
      </c>
      <c r="B9" s="142"/>
      <c r="C9" s="62">
        <v>39920051</v>
      </c>
      <c r="D9" s="156"/>
      <c r="E9" s="60">
        <v>8814000</v>
      </c>
      <c r="F9" s="60">
        <v>1379000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>
        <v>2000</v>
      </c>
      <c r="R9" s="60">
        <v>2000</v>
      </c>
      <c r="S9" s="60">
        <v>6760859</v>
      </c>
      <c r="T9" s="60">
        <v>4028243</v>
      </c>
      <c r="U9" s="60">
        <v>4875997</v>
      </c>
      <c r="V9" s="60">
        <v>15665099</v>
      </c>
      <c r="W9" s="60">
        <v>15667099</v>
      </c>
      <c r="X9" s="60">
        <v>1379000</v>
      </c>
      <c r="Y9" s="60">
        <v>14288099</v>
      </c>
      <c r="Z9" s="140">
        <v>1036.12</v>
      </c>
      <c r="AA9" s="155">
        <v>1379000</v>
      </c>
    </row>
    <row r="10" spans="1:27" ht="13.5">
      <c r="A10" s="291" t="s">
        <v>208</v>
      </c>
      <c r="B10" s="142"/>
      <c r="C10" s="62">
        <v>139980489</v>
      </c>
      <c r="D10" s="156"/>
      <c r="E10" s="60"/>
      <c r="F10" s="60">
        <v>90000</v>
      </c>
      <c r="G10" s="60"/>
      <c r="H10" s="60"/>
      <c r="I10" s="60">
        <v>629390</v>
      </c>
      <c r="J10" s="60">
        <v>629390</v>
      </c>
      <c r="K10" s="60">
        <v>-3570</v>
      </c>
      <c r="L10" s="60"/>
      <c r="M10" s="60"/>
      <c r="N10" s="60">
        <v>-3570</v>
      </c>
      <c r="O10" s="60">
        <v>3280365</v>
      </c>
      <c r="P10" s="60">
        <v>61754</v>
      </c>
      <c r="Q10" s="60">
        <v>1059885</v>
      </c>
      <c r="R10" s="60">
        <v>4402004</v>
      </c>
      <c r="S10" s="60"/>
      <c r="T10" s="60">
        <v>-177854</v>
      </c>
      <c r="U10" s="60">
        <v>6311929</v>
      </c>
      <c r="V10" s="60">
        <v>6134075</v>
      </c>
      <c r="W10" s="60">
        <v>11161899</v>
      </c>
      <c r="X10" s="60">
        <v>90000</v>
      </c>
      <c r="Y10" s="60">
        <v>11071899</v>
      </c>
      <c r="Z10" s="140">
        <v>12302.11</v>
      </c>
      <c r="AA10" s="155">
        <v>90000</v>
      </c>
    </row>
    <row r="11" spans="1:27" ht="13.5">
      <c r="A11" s="292" t="s">
        <v>209</v>
      </c>
      <c r="B11" s="142"/>
      <c r="C11" s="293">
        <f aca="true" t="shared" si="1" ref="C11:Y11">SUM(C6:C10)</f>
        <v>431253731</v>
      </c>
      <c r="D11" s="294">
        <f t="shared" si="1"/>
        <v>0</v>
      </c>
      <c r="E11" s="295">
        <f t="shared" si="1"/>
        <v>44573000</v>
      </c>
      <c r="F11" s="295">
        <f t="shared" si="1"/>
        <v>76319000</v>
      </c>
      <c r="G11" s="295">
        <f t="shared" si="1"/>
        <v>679572</v>
      </c>
      <c r="H11" s="295">
        <f t="shared" si="1"/>
        <v>207009</v>
      </c>
      <c r="I11" s="295">
        <f t="shared" si="1"/>
        <v>668383</v>
      </c>
      <c r="J11" s="295">
        <f t="shared" si="1"/>
        <v>1554964</v>
      </c>
      <c r="K11" s="295">
        <f t="shared" si="1"/>
        <v>37747</v>
      </c>
      <c r="L11" s="295">
        <f t="shared" si="1"/>
        <v>0</v>
      </c>
      <c r="M11" s="295">
        <f t="shared" si="1"/>
        <v>105819</v>
      </c>
      <c r="N11" s="295">
        <f t="shared" si="1"/>
        <v>143566</v>
      </c>
      <c r="O11" s="295">
        <f t="shared" si="1"/>
        <v>3618630</v>
      </c>
      <c r="P11" s="295">
        <f t="shared" si="1"/>
        <v>923901</v>
      </c>
      <c r="Q11" s="295">
        <f t="shared" si="1"/>
        <v>5380785</v>
      </c>
      <c r="R11" s="295">
        <f t="shared" si="1"/>
        <v>9923316</v>
      </c>
      <c r="S11" s="295">
        <f t="shared" si="1"/>
        <v>13361390</v>
      </c>
      <c r="T11" s="295">
        <f t="shared" si="1"/>
        <v>2662551</v>
      </c>
      <c r="U11" s="295">
        <f t="shared" si="1"/>
        <v>14191523</v>
      </c>
      <c r="V11" s="295">
        <f t="shared" si="1"/>
        <v>30215464</v>
      </c>
      <c r="W11" s="295">
        <f t="shared" si="1"/>
        <v>41837310</v>
      </c>
      <c r="X11" s="295">
        <f t="shared" si="1"/>
        <v>76319000</v>
      </c>
      <c r="Y11" s="295">
        <f t="shared" si="1"/>
        <v>-34481690</v>
      </c>
      <c r="Z11" s="296">
        <f>+IF(X11&lt;&gt;0,+(Y11/X11)*100,0)</f>
        <v>-45.18100341985613</v>
      </c>
      <c r="AA11" s="297">
        <f>SUM(AA6:AA10)</f>
        <v>76319000</v>
      </c>
    </row>
    <row r="12" spans="1:27" ht="13.5">
      <c r="A12" s="298" t="s">
        <v>210</v>
      </c>
      <c r="B12" s="136"/>
      <c r="C12" s="62">
        <v>44219067</v>
      </c>
      <c r="D12" s="156"/>
      <c r="E12" s="60">
        <v>8062000</v>
      </c>
      <c r="F12" s="60">
        <v>5513000</v>
      </c>
      <c r="G12" s="60">
        <v>90010</v>
      </c>
      <c r="H12" s="60">
        <v>24219</v>
      </c>
      <c r="I12" s="60">
        <v>23118</v>
      </c>
      <c r="J12" s="60">
        <v>137347</v>
      </c>
      <c r="K12" s="60">
        <v>20902</v>
      </c>
      <c r="L12" s="60"/>
      <c r="M12" s="60">
        <v>74215</v>
      </c>
      <c r="N12" s="60">
        <v>95117</v>
      </c>
      <c r="O12" s="60">
        <v>1433546</v>
      </c>
      <c r="P12" s="60">
        <v>43345</v>
      </c>
      <c r="Q12" s="60">
        <v>86011</v>
      </c>
      <c r="R12" s="60">
        <v>1562902</v>
      </c>
      <c r="S12" s="60">
        <v>129706</v>
      </c>
      <c r="T12" s="60">
        <v>-347256</v>
      </c>
      <c r="U12" s="60">
        <v>762456</v>
      </c>
      <c r="V12" s="60">
        <v>544906</v>
      </c>
      <c r="W12" s="60">
        <v>2340272</v>
      </c>
      <c r="X12" s="60">
        <v>5513000</v>
      </c>
      <c r="Y12" s="60">
        <v>-3172728</v>
      </c>
      <c r="Z12" s="140">
        <v>-57.55</v>
      </c>
      <c r="AA12" s="155">
        <v>5513000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>
        <v>3002000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26306329</v>
      </c>
      <c r="D15" s="156"/>
      <c r="E15" s="60">
        <v>805000</v>
      </c>
      <c r="F15" s="60">
        <v>1331000</v>
      </c>
      <c r="G15" s="60">
        <v>74993</v>
      </c>
      <c r="H15" s="60">
        <v>31823</v>
      </c>
      <c r="I15" s="60">
        <v>32314</v>
      </c>
      <c r="J15" s="60">
        <v>139130</v>
      </c>
      <c r="K15" s="60">
        <v>153903</v>
      </c>
      <c r="L15" s="60"/>
      <c r="M15" s="60">
        <v>139731</v>
      </c>
      <c r="N15" s="60">
        <v>293634</v>
      </c>
      <c r="O15" s="60">
        <v>34988</v>
      </c>
      <c r="P15" s="60">
        <v>26829</v>
      </c>
      <c r="Q15" s="60">
        <v>2632</v>
      </c>
      <c r="R15" s="60">
        <v>64449</v>
      </c>
      <c r="S15" s="60">
        <v>55367</v>
      </c>
      <c r="T15" s="60">
        <v>-14571</v>
      </c>
      <c r="U15" s="60">
        <v>1378413</v>
      </c>
      <c r="V15" s="60">
        <v>1419209</v>
      </c>
      <c r="W15" s="60">
        <v>1916422</v>
      </c>
      <c r="X15" s="60">
        <v>1331000</v>
      </c>
      <c r="Y15" s="60">
        <v>585422</v>
      </c>
      <c r="Z15" s="140">
        <v>43.98</v>
      </c>
      <c r="AA15" s="155">
        <v>1331000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174000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99312635</v>
      </c>
      <c r="D36" s="156">
        <f t="shared" si="4"/>
        <v>0</v>
      </c>
      <c r="E36" s="60">
        <f t="shared" si="4"/>
        <v>8611000</v>
      </c>
      <c r="F36" s="60">
        <f t="shared" si="4"/>
        <v>5950000</v>
      </c>
      <c r="G36" s="60">
        <f t="shared" si="4"/>
        <v>679572</v>
      </c>
      <c r="H36" s="60">
        <f t="shared" si="4"/>
        <v>0</v>
      </c>
      <c r="I36" s="60">
        <f t="shared" si="4"/>
        <v>35023</v>
      </c>
      <c r="J36" s="60">
        <f t="shared" si="4"/>
        <v>714595</v>
      </c>
      <c r="K36" s="60">
        <f t="shared" si="4"/>
        <v>-87757</v>
      </c>
      <c r="L36" s="60">
        <f t="shared" si="4"/>
        <v>0</v>
      </c>
      <c r="M36" s="60">
        <f t="shared" si="4"/>
        <v>0</v>
      </c>
      <c r="N36" s="60">
        <f t="shared" si="4"/>
        <v>-87757</v>
      </c>
      <c r="O36" s="60">
        <f t="shared" si="4"/>
        <v>0</v>
      </c>
      <c r="P36" s="60">
        <f t="shared" si="4"/>
        <v>0</v>
      </c>
      <c r="Q36" s="60">
        <f t="shared" si="4"/>
        <v>261993</v>
      </c>
      <c r="R36" s="60">
        <f t="shared" si="4"/>
        <v>261993</v>
      </c>
      <c r="S36" s="60">
        <f t="shared" si="4"/>
        <v>20000</v>
      </c>
      <c r="T36" s="60">
        <f t="shared" si="4"/>
        <v>760882</v>
      </c>
      <c r="U36" s="60">
        <f t="shared" si="4"/>
        <v>1223313</v>
      </c>
      <c r="V36" s="60">
        <f t="shared" si="4"/>
        <v>2004195</v>
      </c>
      <c r="W36" s="60">
        <f t="shared" si="4"/>
        <v>2893026</v>
      </c>
      <c r="X36" s="60">
        <f t="shared" si="4"/>
        <v>5950000</v>
      </c>
      <c r="Y36" s="60">
        <f t="shared" si="4"/>
        <v>-3056974</v>
      </c>
      <c r="Z36" s="140">
        <f aca="true" t="shared" si="5" ref="Z36:Z49">+IF(X36&lt;&gt;0,+(Y36/X36)*100,0)</f>
        <v>-51.37771428571428</v>
      </c>
      <c r="AA36" s="155">
        <f>AA6+AA21</f>
        <v>5950000</v>
      </c>
    </row>
    <row r="37" spans="1:27" ht="13.5">
      <c r="A37" s="291" t="s">
        <v>205</v>
      </c>
      <c r="B37" s="142"/>
      <c r="C37" s="62">
        <f t="shared" si="4"/>
        <v>40529886</v>
      </c>
      <c r="D37" s="156">
        <f t="shared" si="4"/>
        <v>0</v>
      </c>
      <c r="E37" s="60">
        <f t="shared" si="4"/>
        <v>877000</v>
      </c>
      <c r="F37" s="60">
        <f t="shared" si="4"/>
        <v>27468000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337449</v>
      </c>
      <c r="P37" s="60">
        <f t="shared" si="4"/>
        <v>461184</v>
      </c>
      <c r="Q37" s="60">
        <f t="shared" si="4"/>
        <v>0</v>
      </c>
      <c r="R37" s="60">
        <f t="shared" si="4"/>
        <v>798633</v>
      </c>
      <c r="S37" s="60">
        <f t="shared" si="4"/>
        <v>237085</v>
      </c>
      <c r="T37" s="60">
        <f t="shared" si="4"/>
        <v>-700890</v>
      </c>
      <c r="U37" s="60">
        <f t="shared" si="4"/>
        <v>1738309</v>
      </c>
      <c r="V37" s="60">
        <f t="shared" si="4"/>
        <v>1274504</v>
      </c>
      <c r="W37" s="60">
        <f t="shared" si="4"/>
        <v>2073137</v>
      </c>
      <c r="X37" s="60">
        <f t="shared" si="4"/>
        <v>27468000</v>
      </c>
      <c r="Y37" s="60">
        <f t="shared" si="4"/>
        <v>-25394863</v>
      </c>
      <c r="Z37" s="140">
        <f t="shared" si="5"/>
        <v>-92.4525374981797</v>
      </c>
      <c r="AA37" s="155">
        <f>AA7+AA22</f>
        <v>27468000</v>
      </c>
    </row>
    <row r="38" spans="1:27" ht="13.5">
      <c r="A38" s="291" t="s">
        <v>206</v>
      </c>
      <c r="B38" s="142"/>
      <c r="C38" s="62">
        <f t="shared" si="4"/>
        <v>111510670</v>
      </c>
      <c r="D38" s="156">
        <f t="shared" si="4"/>
        <v>0</v>
      </c>
      <c r="E38" s="60">
        <f t="shared" si="4"/>
        <v>26271000</v>
      </c>
      <c r="F38" s="60">
        <f t="shared" si="4"/>
        <v>41432000</v>
      </c>
      <c r="G38" s="60">
        <f t="shared" si="4"/>
        <v>0</v>
      </c>
      <c r="H38" s="60">
        <f t="shared" si="4"/>
        <v>207009</v>
      </c>
      <c r="I38" s="60">
        <f t="shared" si="4"/>
        <v>3970</v>
      </c>
      <c r="J38" s="60">
        <f t="shared" si="4"/>
        <v>210979</v>
      </c>
      <c r="K38" s="60">
        <f t="shared" si="4"/>
        <v>129074</v>
      </c>
      <c r="L38" s="60">
        <f t="shared" si="4"/>
        <v>0</v>
      </c>
      <c r="M38" s="60">
        <f t="shared" si="4"/>
        <v>105819</v>
      </c>
      <c r="N38" s="60">
        <f t="shared" si="4"/>
        <v>234893</v>
      </c>
      <c r="O38" s="60">
        <f t="shared" si="4"/>
        <v>816</v>
      </c>
      <c r="P38" s="60">
        <f t="shared" si="4"/>
        <v>400963</v>
      </c>
      <c r="Q38" s="60">
        <f t="shared" si="4"/>
        <v>4056907</v>
      </c>
      <c r="R38" s="60">
        <f t="shared" si="4"/>
        <v>4458686</v>
      </c>
      <c r="S38" s="60">
        <f t="shared" si="4"/>
        <v>6343446</v>
      </c>
      <c r="T38" s="60">
        <f t="shared" si="4"/>
        <v>-1247830</v>
      </c>
      <c r="U38" s="60">
        <f t="shared" si="4"/>
        <v>41975</v>
      </c>
      <c r="V38" s="60">
        <f t="shared" si="4"/>
        <v>5137591</v>
      </c>
      <c r="W38" s="60">
        <f t="shared" si="4"/>
        <v>10042149</v>
      </c>
      <c r="X38" s="60">
        <f t="shared" si="4"/>
        <v>41432000</v>
      </c>
      <c r="Y38" s="60">
        <f t="shared" si="4"/>
        <v>-31389851</v>
      </c>
      <c r="Z38" s="140">
        <f t="shared" si="5"/>
        <v>-75.76233587565167</v>
      </c>
      <c r="AA38" s="155">
        <f>AA8+AA23</f>
        <v>41432000</v>
      </c>
    </row>
    <row r="39" spans="1:27" ht="13.5">
      <c r="A39" s="291" t="s">
        <v>207</v>
      </c>
      <c r="B39" s="142"/>
      <c r="C39" s="62">
        <f t="shared" si="4"/>
        <v>39920051</v>
      </c>
      <c r="D39" s="156">
        <f t="shared" si="4"/>
        <v>0</v>
      </c>
      <c r="E39" s="60">
        <f t="shared" si="4"/>
        <v>8814000</v>
      </c>
      <c r="F39" s="60">
        <f t="shared" si="4"/>
        <v>1379000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2000</v>
      </c>
      <c r="R39" s="60">
        <f t="shared" si="4"/>
        <v>2000</v>
      </c>
      <c r="S39" s="60">
        <f t="shared" si="4"/>
        <v>6760859</v>
      </c>
      <c r="T39" s="60">
        <f t="shared" si="4"/>
        <v>4028243</v>
      </c>
      <c r="U39" s="60">
        <f t="shared" si="4"/>
        <v>4875997</v>
      </c>
      <c r="V39" s="60">
        <f t="shared" si="4"/>
        <v>15665099</v>
      </c>
      <c r="W39" s="60">
        <f t="shared" si="4"/>
        <v>15667099</v>
      </c>
      <c r="X39" s="60">
        <f t="shared" si="4"/>
        <v>1379000</v>
      </c>
      <c r="Y39" s="60">
        <f t="shared" si="4"/>
        <v>14288099</v>
      </c>
      <c r="Z39" s="140">
        <f t="shared" si="5"/>
        <v>1036.120304568528</v>
      </c>
      <c r="AA39" s="155">
        <f>AA9+AA24</f>
        <v>1379000</v>
      </c>
    </row>
    <row r="40" spans="1:27" ht="13.5">
      <c r="A40" s="291" t="s">
        <v>208</v>
      </c>
      <c r="B40" s="142"/>
      <c r="C40" s="62">
        <f t="shared" si="4"/>
        <v>139980489</v>
      </c>
      <c r="D40" s="156">
        <f t="shared" si="4"/>
        <v>0</v>
      </c>
      <c r="E40" s="60">
        <f t="shared" si="4"/>
        <v>0</v>
      </c>
      <c r="F40" s="60">
        <f t="shared" si="4"/>
        <v>90000</v>
      </c>
      <c r="G40" s="60">
        <f t="shared" si="4"/>
        <v>0</v>
      </c>
      <c r="H40" s="60">
        <f t="shared" si="4"/>
        <v>0</v>
      </c>
      <c r="I40" s="60">
        <f t="shared" si="4"/>
        <v>629390</v>
      </c>
      <c r="J40" s="60">
        <f t="shared" si="4"/>
        <v>629390</v>
      </c>
      <c r="K40" s="60">
        <f t="shared" si="4"/>
        <v>-3570</v>
      </c>
      <c r="L40" s="60">
        <f t="shared" si="4"/>
        <v>0</v>
      </c>
      <c r="M40" s="60">
        <f t="shared" si="4"/>
        <v>0</v>
      </c>
      <c r="N40" s="60">
        <f t="shared" si="4"/>
        <v>-3570</v>
      </c>
      <c r="O40" s="60">
        <f t="shared" si="4"/>
        <v>3280365</v>
      </c>
      <c r="P40" s="60">
        <f t="shared" si="4"/>
        <v>61754</v>
      </c>
      <c r="Q40" s="60">
        <f t="shared" si="4"/>
        <v>1059885</v>
      </c>
      <c r="R40" s="60">
        <f t="shared" si="4"/>
        <v>4402004</v>
      </c>
      <c r="S40" s="60">
        <f t="shared" si="4"/>
        <v>0</v>
      </c>
      <c r="T40" s="60">
        <f t="shared" si="4"/>
        <v>-177854</v>
      </c>
      <c r="U40" s="60">
        <f t="shared" si="4"/>
        <v>6311929</v>
      </c>
      <c r="V40" s="60">
        <f t="shared" si="4"/>
        <v>6134075</v>
      </c>
      <c r="W40" s="60">
        <f t="shared" si="4"/>
        <v>11161899</v>
      </c>
      <c r="X40" s="60">
        <f t="shared" si="4"/>
        <v>90000</v>
      </c>
      <c r="Y40" s="60">
        <f t="shared" si="4"/>
        <v>11071899</v>
      </c>
      <c r="Z40" s="140">
        <f t="shared" si="5"/>
        <v>12302.11</v>
      </c>
      <c r="AA40" s="155">
        <f>AA10+AA25</f>
        <v>90000</v>
      </c>
    </row>
    <row r="41" spans="1:27" ht="13.5">
      <c r="A41" s="292" t="s">
        <v>209</v>
      </c>
      <c r="B41" s="142"/>
      <c r="C41" s="293">
        <f aca="true" t="shared" si="6" ref="C41:Y41">SUM(C36:C40)</f>
        <v>431253731</v>
      </c>
      <c r="D41" s="294">
        <f t="shared" si="6"/>
        <v>0</v>
      </c>
      <c r="E41" s="295">
        <f t="shared" si="6"/>
        <v>44573000</v>
      </c>
      <c r="F41" s="295">
        <f t="shared" si="6"/>
        <v>76319000</v>
      </c>
      <c r="G41" s="295">
        <f t="shared" si="6"/>
        <v>679572</v>
      </c>
      <c r="H41" s="295">
        <f t="shared" si="6"/>
        <v>207009</v>
      </c>
      <c r="I41" s="295">
        <f t="shared" si="6"/>
        <v>668383</v>
      </c>
      <c r="J41" s="295">
        <f t="shared" si="6"/>
        <v>1554964</v>
      </c>
      <c r="K41" s="295">
        <f t="shared" si="6"/>
        <v>37747</v>
      </c>
      <c r="L41" s="295">
        <f t="shared" si="6"/>
        <v>0</v>
      </c>
      <c r="M41" s="295">
        <f t="shared" si="6"/>
        <v>105819</v>
      </c>
      <c r="N41" s="295">
        <f t="shared" si="6"/>
        <v>143566</v>
      </c>
      <c r="O41" s="295">
        <f t="shared" si="6"/>
        <v>3618630</v>
      </c>
      <c r="P41" s="295">
        <f t="shared" si="6"/>
        <v>923901</v>
      </c>
      <c r="Q41" s="295">
        <f t="shared" si="6"/>
        <v>5380785</v>
      </c>
      <c r="R41" s="295">
        <f t="shared" si="6"/>
        <v>9923316</v>
      </c>
      <c r="S41" s="295">
        <f t="shared" si="6"/>
        <v>13361390</v>
      </c>
      <c r="T41" s="295">
        <f t="shared" si="6"/>
        <v>2662551</v>
      </c>
      <c r="U41" s="295">
        <f t="shared" si="6"/>
        <v>14191523</v>
      </c>
      <c r="V41" s="295">
        <f t="shared" si="6"/>
        <v>30215464</v>
      </c>
      <c r="W41" s="295">
        <f t="shared" si="6"/>
        <v>41837310</v>
      </c>
      <c r="X41" s="295">
        <f t="shared" si="6"/>
        <v>76319000</v>
      </c>
      <c r="Y41" s="295">
        <f t="shared" si="6"/>
        <v>-34481690</v>
      </c>
      <c r="Z41" s="296">
        <f t="shared" si="5"/>
        <v>-45.18100341985613</v>
      </c>
      <c r="AA41" s="297">
        <f>SUM(AA36:AA40)</f>
        <v>76319000</v>
      </c>
    </row>
    <row r="42" spans="1:27" ht="13.5">
      <c r="A42" s="298" t="s">
        <v>210</v>
      </c>
      <c r="B42" s="136"/>
      <c r="C42" s="95">
        <f aca="true" t="shared" si="7" ref="C42:Y48">C12+C27</f>
        <v>44219067</v>
      </c>
      <c r="D42" s="129">
        <f t="shared" si="7"/>
        <v>0</v>
      </c>
      <c r="E42" s="54">
        <f t="shared" si="7"/>
        <v>8062000</v>
      </c>
      <c r="F42" s="54">
        <f t="shared" si="7"/>
        <v>5513000</v>
      </c>
      <c r="G42" s="54">
        <f t="shared" si="7"/>
        <v>90010</v>
      </c>
      <c r="H42" s="54">
        <f t="shared" si="7"/>
        <v>24219</v>
      </c>
      <c r="I42" s="54">
        <f t="shared" si="7"/>
        <v>23118</v>
      </c>
      <c r="J42" s="54">
        <f t="shared" si="7"/>
        <v>137347</v>
      </c>
      <c r="K42" s="54">
        <f t="shared" si="7"/>
        <v>20902</v>
      </c>
      <c r="L42" s="54">
        <f t="shared" si="7"/>
        <v>0</v>
      </c>
      <c r="M42" s="54">
        <f t="shared" si="7"/>
        <v>74215</v>
      </c>
      <c r="N42" s="54">
        <f t="shared" si="7"/>
        <v>95117</v>
      </c>
      <c r="O42" s="54">
        <f t="shared" si="7"/>
        <v>1433546</v>
      </c>
      <c r="P42" s="54">
        <f t="shared" si="7"/>
        <v>43345</v>
      </c>
      <c r="Q42" s="54">
        <f t="shared" si="7"/>
        <v>86011</v>
      </c>
      <c r="R42" s="54">
        <f t="shared" si="7"/>
        <v>1562902</v>
      </c>
      <c r="S42" s="54">
        <f t="shared" si="7"/>
        <v>129706</v>
      </c>
      <c r="T42" s="54">
        <f t="shared" si="7"/>
        <v>-347256</v>
      </c>
      <c r="U42" s="54">
        <f t="shared" si="7"/>
        <v>762456</v>
      </c>
      <c r="V42" s="54">
        <f t="shared" si="7"/>
        <v>544906</v>
      </c>
      <c r="W42" s="54">
        <f t="shared" si="7"/>
        <v>2340272</v>
      </c>
      <c r="X42" s="54">
        <f t="shared" si="7"/>
        <v>5513000</v>
      </c>
      <c r="Y42" s="54">
        <f t="shared" si="7"/>
        <v>-3172728</v>
      </c>
      <c r="Z42" s="184">
        <f t="shared" si="5"/>
        <v>-57.5499365136949</v>
      </c>
      <c r="AA42" s="130">
        <f aca="true" t="shared" si="8" ref="AA42:AA48">AA12+AA27</f>
        <v>5513000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3002000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26306329</v>
      </c>
      <c r="D45" s="129">
        <f t="shared" si="7"/>
        <v>0</v>
      </c>
      <c r="E45" s="54">
        <f t="shared" si="7"/>
        <v>805000</v>
      </c>
      <c r="F45" s="54">
        <f t="shared" si="7"/>
        <v>1331000</v>
      </c>
      <c r="G45" s="54">
        <f t="shared" si="7"/>
        <v>74993</v>
      </c>
      <c r="H45" s="54">
        <f t="shared" si="7"/>
        <v>31823</v>
      </c>
      <c r="I45" s="54">
        <f t="shared" si="7"/>
        <v>32314</v>
      </c>
      <c r="J45" s="54">
        <f t="shared" si="7"/>
        <v>139130</v>
      </c>
      <c r="K45" s="54">
        <f t="shared" si="7"/>
        <v>153903</v>
      </c>
      <c r="L45" s="54">
        <f t="shared" si="7"/>
        <v>0</v>
      </c>
      <c r="M45" s="54">
        <f t="shared" si="7"/>
        <v>139731</v>
      </c>
      <c r="N45" s="54">
        <f t="shared" si="7"/>
        <v>293634</v>
      </c>
      <c r="O45" s="54">
        <f t="shared" si="7"/>
        <v>34988</v>
      </c>
      <c r="P45" s="54">
        <f t="shared" si="7"/>
        <v>26829</v>
      </c>
      <c r="Q45" s="54">
        <f t="shared" si="7"/>
        <v>2632</v>
      </c>
      <c r="R45" s="54">
        <f t="shared" si="7"/>
        <v>64449</v>
      </c>
      <c r="S45" s="54">
        <f t="shared" si="7"/>
        <v>55367</v>
      </c>
      <c r="T45" s="54">
        <f t="shared" si="7"/>
        <v>-14571</v>
      </c>
      <c r="U45" s="54">
        <f t="shared" si="7"/>
        <v>1378413</v>
      </c>
      <c r="V45" s="54">
        <f t="shared" si="7"/>
        <v>1419209</v>
      </c>
      <c r="W45" s="54">
        <f t="shared" si="7"/>
        <v>1916422</v>
      </c>
      <c r="X45" s="54">
        <f t="shared" si="7"/>
        <v>1331000</v>
      </c>
      <c r="Y45" s="54">
        <f t="shared" si="7"/>
        <v>585422</v>
      </c>
      <c r="Z45" s="184">
        <f t="shared" si="5"/>
        <v>43.983621337340345</v>
      </c>
      <c r="AA45" s="130">
        <f t="shared" si="8"/>
        <v>1331000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174000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501779127</v>
      </c>
      <c r="D49" s="218">
        <f t="shared" si="9"/>
        <v>0</v>
      </c>
      <c r="E49" s="220">
        <f t="shared" si="9"/>
        <v>56616000</v>
      </c>
      <c r="F49" s="220">
        <f t="shared" si="9"/>
        <v>83163000</v>
      </c>
      <c r="G49" s="220">
        <f t="shared" si="9"/>
        <v>844575</v>
      </c>
      <c r="H49" s="220">
        <f t="shared" si="9"/>
        <v>263051</v>
      </c>
      <c r="I49" s="220">
        <f t="shared" si="9"/>
        <v>723815</v>
      </c>
      <c r="J49" s="220">
        <f t="shared" si="9"/>
        <v>1831441</v>
      </c>
      <c r="K49" s="220">
        <f t="shared" si="9"/>
        <v>212552</v>
      </c>
      <c r="L49" s="220">
        <f t="shared" si="9"/>
        <v>0</v>
      </c>
      <c r="M49" s="220">
        <f t="shared" si="9"/>
        <v>319765</v>
      </c>
      <c r="N49" s="220">
        <f t="shared" si="9"/>
        <v>532317</v>
      </c>
      <c r="O49" s="220">
        <f t="shared" si="9"/>
        <v>5087164</v>
      </c>
      <c r="P49" s="220">
        <f t="shared" si="9"/>
        <v>994075</v>
      </c>
      <c r="Q49" s="220">
        <f t="shared" si="9"/>
        <v>5469428</v>
      </c>
      <c r="R49" s="220">
        <f t="shared" si="9"/>
        <v>11550667</v>
      </c>
      <c r="S49" s="220">
        <f t="shared" si="9"/>
        <v>13546463</v>
      </c>
      <c r="T49" s="220">
        <f t="shared" si="9"/>
        <v>2300724</v>
      </c>
      <c r="U49" s="220">
        <f t="shared" si="9"/>
        <v>16332392</v>
      </c>
      <c r="V49" s="220">
        <f t="shared" si="9"/>
        <v>32179579</v>
      </c>
      <c r="W49" s="220">
        <f t="shared" si="9"/>
        <v>46094004</v>
      </c>
      <c r="X49" s="220">
        <f t="shared" si="9"/>
        <v>83163000</v>
      </c>
      <c r="Y49" s="220">
        <f t="shared" si="9"/>
        <v>-37068996</v>
      </c>
      <c r="Z49" s="221">
        <f t="shared" si="5"/>
        <v>-44.57390426030807</v>
      </c>
      <c r="AA49" s="222">
        <f>SUM(AA41:AA48)</f>
        <v>83163000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9345794</v>
      </c>
      <c r="D68" s="156">
        <v>6558286</v>
      </c>
      <c r="E68" s="60">
        <v>10000000</v>
      </c>
      <c r="F68" s="60">
        <v>6558286</v>
      </c>
      <c r="G68" s="60">
        <v>228459</v>
      </c>
      <c r="H68" s="60">
        <v>271762</v>
      </c>
      <c r="I68" s="60">
        <v>601393</v>
      </c>
      <c r="J68" s="60">
        <v>1101614</v>
      </c>
      <c r="K68" s="60">
        <v>724362</v>
      </c>
      <c r="L68" s="60">
        <v>609856</v>
      </c>
      <c r="M68" s="60">
        <v>388953</v>
      </c>
      <c r="N68" s="60">
        <v>1723171</v>
      </c>
      <c r="O68" s="60">
        <v>712045</v>
      </c>
      <c r="P68" s="60">
        <v>260724</v>
      </c>
      <c r="Q68" s="60">
        <v>466302</v>
      </c>
      <c r="R68" s="60">
        <v>1439071</v>
      </c>
      <c r="S68" s="60">
        <v>295349</v>
      </c>
      <c r="T68" s="60">
        <v>565583</v>
      </c>
      <c r="U68" s="60">
        <v>718829</v>
      </c>
      <c r="V68" s="60">
        <v>1579761</v>
      </c>
      <c r="W68" s="60">
        <v>5843617</v>
      </c>
      <c r="X68" s="60">
        <v>6558286</v>
      </c>
      <c r="Y68" s="60">
        <v>-714669</v>
      </c>
      <c r="Z68" s="140">
        <v>-10.9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9345794</v>
      </c>
      <c r="D69" s="218">
        <f t="shared" si="12"/>
        <v>6558286</v>
      </c>
      <c r="E69" s="220">
        <f t="shared" si="12"/>
        <v>10000000</v>
      </c>
      <c r="F69" s="220">
        <f t="shared" si="12"/>
        <v>6558286</v>
      </c>
      <c r="G69" s="220">
        <f t="shared" si="12"/>
        <v>228459</v>
      </c>
      <c r="H69" s="220">
        <f t="shared" si="12"/>
        <v>271762</v>
      </c>
      <c r="I69" s="220">
        <f t="shared" si="12"/>
        <v>601393</v>
      </c>
      <c r="J69" s="220">
        <f t="shared" si="12"/>
        <v>1101614</v>
      </c>
      <c r="K69" s="220">
        <f t="shared" si="12"/>
        <v>724362</v>
      </c>
      <c r="L69" s="220">
        <f t="shared" si="12"/>
        <v>609856</v>
      </c>
      <c r="M69" s="220">
        <f t="shared" si="12"/>
        <v>388953</v>
      </c>
      <c r="N69" s="220">
        <f t="shared" si="12"/>
        <v>1723171</v>
      </c>
      <c r="O69" s="220">
        <f t="shared" si="12"/>
        <v>712045</v>
      </c>
      <c r="P69" s="220">
        <f t="shared" si="12"/>
        <v>260724</v>
      </c>
      <c r="Q69" s="220">
        <f t="shared" si="12"/>
        <v>466302</v>
      </c>
      <c r="R69" s="220">
        <f t="shared" si="12"/>
        <v>1439071</v>
      </c>
      <c r="S69" s="220">
        <f t="shared" si="12"/>
        <v>295349</v>
      </c>
      <c r="T69" s="220">
        <f t="shared" si="12"/>
        <v>565583</v>
      </c>
      <c r="U69" s="220">
        <f t="shared" si="12"/>
        <v>718829</v>
      </c>
      <c r="V69" s="220">
        <f t="shared" si="12"/>
        <v>1579761</v>
      </c>
      <c r="W69" s="220">
        <f t="shared" si="12"/>
        <v>5843617</v>
      </c>
      <c r="X69" s="220">
        <f t="shared" si="12"/>
        <v>6558286</v>
      </c>
      <c r="Y69" s="220">
        <f t="shared" si="12"/>
        <v>-714669</v>
      </c>
      <c r="Z69" s="221">
        <f>+IF(X69&lt;&gt;0,+(Y69/X69)*100,0)</f>
        <v>-10.897191735767546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431253731</v>
      </c>
      <c r="D5" s="357">
        <f t="shared" si="0"/>
        <v>0</v>
      </c>
      <c r="E5" s="356">
        <f t="shared" si="0"/>
        <v>44573000</v>
      </c>
      <c r="F5" s="358">
        <f t="shared" si="0"/>
        <v>76319000</v>
      </c>
      <c r="G5" s="358">
        <f t="shared" si="0"/>
        <v>679572</v>
      </c>
      <c r="H5" s="356">
        <f t="shared" si="0"/>
        <v>207009</v>
      </c>
      <c r="I5" s="356">
        <f t="shared" si="0"/>
        <v>668383</v>
      </c>
      <c r="J5" s="358">
        <f t="shared" si="0"/>
        <v>0</v>
      </c>
      <c r="K5" s="358">
        <f t="shared" si="0"/>
        <v>37747</v>
      </c>
      <c r="L5" s="356">
        <f t="shared" si="0"/>
        <v>0</v>
      </c>
      <c r="M5" s="356">
        <f t="shared" si="0"/>
        <v>105819</v>
      </c>
      <c r="N5" s="358">
        <f t="shared" si="0"/>
        <v>0</v>
      </c>
      <c r="O5" s="358">
        <f t="shared" si="0"/>
        <v>3618630</v>
      </c>
      <c r="P5" s="356">
        <f t="shared" si="0"/>
        <v>923901</v>
      </c>
      <c r="Q5" s="356">
        <f t="shared" si="0"/>
        <v>5380785</v>
      </c>
      <c r="R5" s="358">
        <f t="shared" si="0"/>
        <v>4458686</v>
      </c>
      <c r="S5" s="358">
        <f t="shared" si="0"/>
        <v>13361390</v>
      </c>
      <c r="T5" s="356">
        <f t="shared" si="0"/>
        <v>2662551</v>
      </c>
      <c r="U5" s="356">
        <f t="shared" si="0"/>
        <v>14191523</v>
      </c>
      <c r="V5" s="358">
        <f t="shared" si="0"/>
        <v>24081389</v>
      </c>
      <c r="W5" s="358">
        <f t="shared" si="0"/>
        <v>0</v>
      </c>
      <c r="X5" s="356">
        <f t="shared" si="0"/>
        <v>76319000</v>
      </c>
      <c r="Y5" s="358">
        <f t="shared" si="0"/>
        <v>-76319000</v>
      </c>
      <c r="Z5" s="359">
        <f>+IF(X5&lt;&gt;0,+(Y5/X5)*100,0)</f>
        <v>-100</v>
      </c>
      <c r="AA5" s="360">
        <f>+AA6+AA8+AA11+AA13+AA15</f>
        <v>76319000</v>
      </c>
    </row>
    <row r="6" spans="1:27" ht="13.5">
      <c r="A6" s="361" t="s">
        <v>204</v>
      </c>
      <c r="B6" s="142"/>
      <c r="C6" s="60">
        <f>+C7</f>
        <v>99312635</v>
      </c>
      <c r="D6" s="340">
        <f aca="true" t="shared" si="1" ref="D6:AA6">+D7</f>
        <v>0</v>
      </c>
      <c r="E6" s="60">
        <f t="shared" si="1"/>
        <v>8611000</v>
      </c>
      <c r="F6" s="59">
        <f t="shared" si="1"/>
        <v>5950000</v>
      </c>
      <c r="G6" s="59">
        <f t="shared" si="1"/>
        <v>679572</v>
      </c>
      <c r="H6" s="60">
        <f t="shared" si="1"/>
        <v>0</v>
      </c>
      <c r="I6" s="60">
        <f t="shared" si="1"/>
        <v>35023</v>
      </c>
      <c r="J6" s="59">
        <f t="shared" si="1"/>
        <v>0</v>
      </c>
      <c r="K6" s="59">
        <f t="shared" si="1"/>
        <v>-87757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261993</v>
      </c>
      <c r="R6" s="59">
        <f t="shared" si="1"/>
        <v>0</v>
      </c>
      <c r="S6" s="59">
        <f t="shared" si="1"/>
        <v>20000</v>
      </c>
      <c r="T6" s="60">
        <f t="shared" si="1"/>
        <v>760882</v>
      </c>
      <c r="U6" s="60">
        <f t="shared" si="1"/>
        <v>1223313</v>
      </c>
      <c r="V6" s="59">
        <f t="shared" si="1"/>
        <v>2004195</v>
      </c>
      <c r="W6" s="59">
        <f t="shared" si="1"/>
        <v>0</v>
      </c>
      <c r="X6" s="60">
        <f t="shared" si="1"/>
        <v>5950000</v>
      </c>
      <c r="Y6" s="59">
        <f t="shared" si="1"/>
        <v>-5950000</v>
      </c>
      <c r="Z6" s="61">
        <f>+IF(X6&lt;&gt;0,+(Y6/X6)*100,0)</f>
        <v>-100</v>
      </c>
      <c r="AA6" s="62">
        <f t="shared" si="1"/>
        <v>5950000</v>
      </c>
    </row>
    <row r="7" spans="1:27" ht="13.5">
      <c r="A7" s="291" t="s">
        <v>228</v>
      </c>
      <c r="B7" s="142"/>
      <c r="C7" s="60">
        <v>99312635</v>
      </c>
      <c r="D7" s="340"/>
      <c r="E7" s="60">
        <v>8611000</v>
      </c>
      <c r="F7" s="59">
        <v>5950000</v>
      </c>
      <c r="G7" s="59">
        <v>679572</v>
      </c>
      <c r="H7" s="60"/>
      <c r="I7" s="60">
        <v>35023</v>
      </c>
      <c r="J7" s="59"/>
      <c r="K7" s="59">
        <v>-87757</v>
      </c>
      <c r="L7" s="60"/>
      <c r="M7" s="60"/>
      <c r="N7" s="59"/>
      <c r="O7" s="59"/>
      <c r="P7" s="60"/>
      <c r="Q7" s="60">
        <v>261993</v>
      </c>
      <c r="R7" s="59"/>
      <c r="S7" s="59">
        <v>20000</v>
      </c>
      <c r="T7" s="60">
        <v>760882</v>
      </c>
      <c r="U7" s="60">
        <v>1223313</v>
      </c>
      <c r="V7" s="59">
        <v>2004195</v>
      </c>
      <c r="W7" s="59"/>
      <c r="X7" s="60">
        <v>5950000</v>
      </c>
      <c r="Y7" s="59">
        <v>-5950000</v>
      </c>
      <c r="Z7" s="61">
        <v>-100</v>
      </c>
      <c r="AA7" s="62">
        <v>5950000</v>
      </c>
    </row>
    <row r="8" spans="1:27" ht="13.5">
      <c r="A8" s="361" t="s">
        <v>205</v>
      </c>
      <c r="B8" s="142"/>
      <c r="C8" s="60">
        <f aca="true" t="shared" si="2" ref="C8:Y8">SUM(C9:C10)</f>
        <v>40529886</v>
      </c>
      <c r="D8" s="340">
        <f t="shared" si="2"/>
        <v>0</v>
      </c>
      <c r="E8" s="60">
        <f t="shared" si="2"/>
        <v>877000</v>
      </c>
      <c r="F8" s="59">
        <f t="shared" si="2"/>
        <v>27468000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337449</v>
      </c>
      <c r="P8" s="60">
        <f t="shared" si="2"/>
        <v>461184</v>
      </c>
      <c r="Q8" s="60">
        <f t="shared" si="2"/>
        <v>0</v>
      </c>
      <c r="R8" s="59">
        <f t="shared" si="2"/>
        <v>0</v>
      </c>
      <c r="S8" s="59">
        <f t="shared" si="2"/>
        <v>237085</v>
      </c>
      <c r="T8" s="60">
        <f t="shared" si="2"/>
        <v>-700890</v>
      </c>
      <c r="U8" s="60">
        <f t="shared" si="2"/>
        <v>1738309</v>
      </c>
      <c r="V8" s="59">
        <f t="shared" si="2"/>
        <v>1274504</v>
      </c>
      <c r="W8" s="59">
        <f t="shared" si="2"/>
        <v>0</v>
      </c>
      <c r="X8" s="60">
        <f t="shared" si="2"/>
        <v>27468000</v>
      </c>
      <c r="Y8" s="59">
        <f t="shared" si="2"/>
        <v>-27468000</v>
      </c>
      <c r="Z8" s="61">
        <f>+IF(X8&lt;&gt;0,+(Y8/X8)*100,0)</f>
        <v>-100</v>
      </c>
      <c r="AA8" s="62">
        <f>SUM(AA9:AA10)</f>
        <v>27468000</v>
      </c>
    </row>
    <row r="9" spans="1:27" ht="13.5">
      <c r="A9" s="291" t="s">
        <v>229</v>
      </c>
      <c r="B9" s="142"/>
      <c r="C9" s="60">
        <v>37804554</v>
      </c>
      <c r="D9" s="340"/>
      <c r="E9" s="60">
        <v>877000</v>
      </c>
      <c r="F9" s="59">
        <v>6077000</v>
      </c>
      <c r="G9" s="59"/>
      <c r="H9" s="60"/>
      <c r="I9" s="60"/>
      <c r="J9" s="59"/>
      <c r="K9" s="59"/>
      <c r="L9" s="60"/>
      <c r="M9" s="60"/>
      <c r="N9" s="59"/>
      <c r="O9" s="59">
        <v>337449</v>
      </c>
      <c r="P9" s="60">
        <v>461184</v>
      </c>
      <c r="Q9" s="60"/>
      <c r="R9" s="59"/>
      <c r="S9" s="59">
        <v>237085</v>
      </c>
      <c r="T9" s="60">
        <v>-700890</v>
      </c>
      <c r="U9" s="60">
        <v>1738309</v>
      </c>
      <c r="V9" s="59">
        <v>1274504</v>
      </c>
      <c r="W9" s="59"/>
      <c r="X9" s="60">
        <v>6077000</v>
      </c>
      <c r="Y9" s="59">
        <v>-6077000</v>
      </c>
      <c r="Z9" s="61">
        <v>-100</v>
      </c>
      <c r="AA9" s="62">
        <v>6077000</v>
      </c>
    </row>
    <row r="10" spans="1:27" ht="13.5">
      <c r="A10" s="291" t="s">
        <v>230</v>
      </c>
      <c r="B10" s="142"/>
      <c r="C10" s="60">
        <v>2725332</v>
      </c>
      <c r="D10" s="340"/>
      <c r="E10" s="60"/>
      <c r="F10" s="59">
        <v>21391000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21391000</v>
      </c>
      <c r="Y10" s="59">
        <v>-21391000</v>
      </c>
      <c r="Z10" s="61">
        <v>-100</v>
      </c>
      <c r="AA10" s="62">
        <v>21391000</v>
      </c>
    </row>
    <row r="11" spans="1:27" ht="13.5">
      <c r="A11" s="361" t="s">
        <v>206</v>
      </c>
      <c r="B11" s="142"/>
      <c r="C11" s="362">
        <f>+C12</f>
        <v>111510670</v>
      </c>
      <c r="D11" s="363">
        <f aca="true" t="shared" si="3" ref="D11:AA11">+D12</f>
        <v>0</v>
      </c>
      <c r="E11" s="362">
        <f t="shared" si="3"/>
        <v>26271000</v>
      </c>
      <c r="F11" s="364">
        <f t="shared" si="3"/>
        <v>41432000</v>
      </c>
      <c r="G11" s="364">
        <f t="shared" si="3"/>
        <v>0</v>
      </c>
      <c r="H11" s="362">
        <f t="shared" si="3"/>
        <v>207009</v>
      </c>
      <c r="I11" s="362">
        <f t="shared" si="3"/>
        <v>3970</v>
      </c>
      <c r="J11" s="364">
        <f t="shared" si="3"/>
        <v>0</v>
      </c>
      <c r="K11" s="364">
        <f t="shared" si="3"/>
        <v>129074</v>
      </c>
      <c r="L11" s="362">
        <f t="shared" si="3"/>
        <v>0</v>
      </c>
      <c r="M11" s="362">
        <f t="shared" si="3"/>
        <v>105819</v>
      </c>
      <c r="N11" s="364">
        <f t="shared" si="3"/>
        <v>0</v>
      </c>
      <c r="O11" s="364">
        <f t="shared" si="3"/>
        <v>816</v>
      </c>
      <c r="P11" s="362">
        <f t="shared" si="3"/>
        <v>400963</v>
      </c>
      <c r="Q11" s="362">
        <f t="shared" si="3"/>
        <v>4056907</v>
      </c>
      <c r="R11" s="364">
        <f t="shared" si="3"/>
        <v>4458686</v>
      </c>
      <c r="S11" s="364">
        <f t="shared" si="3"/>
        <v>6343446</v>
      </c>
      <c r="T11" s="362">
        <f t="shared" si="3"/>
        <v>-1247830</v>
      </c>
      <c r="U11" s="362">
        <f t="shared" si="3"/>
        <v>41975</v>
      </c>
      <c r="V11" s="364">
        <f t="shared" si="3"/>
        <v>5137591</v>
      </c>
      <c r="W11" s="364">
        <f t="shared" si="3"/>
        <v>0</v>
      </c>
      <c r="X11" s="362">
        <f t="shared" si="3"/>
        <v>41432000</v>
      </c>
      <c r="Y11" s="364">
        <f t="shared" si="3"/>
        <v>-41432000</v>
      </c>
      <c r="Z11" s="365">
        <f>+IF(X11&lt;&gt;0,+(Y11/X11)*100,0)</f>
        <v>-100</v>
      </c>
      <c r="AA11" s="366">
        <f t="shared" si="3"/>
        <v>41432000</v>
      </c>
    </row>
    <row r="12" spans="1:27" ht="13.5">
      <c r="A12" s="291" t="s">
        <v>231</v>
      </c>
      <c r="B12" s="136"/>
      <c r="C12" s="60">
        <v>111510670</v>
      </c>
      <c r="D12" s="340"/>
      <c r="E12" s="60">
        <v>26271000</v>
      </c>
      <c r="F12" s="59">
        <v>41432000</v>
      </c>
      <c r="G12" s="59"/>
      <c r="H12" s="60">
        <v>207009</v>
      </c>
      <c r="I12" s="60">
        <v>3970</v>
      </c>
      <c r="J12" s="59"/>
      <c r="K12" s="59">
        <v>129074</v>
      </c>
      <c r="L12" s="60"/>
      <c r="M12" s="60">
        <v>105819</v>
      </c>
      <c r="N12" s="59"/>
      <c r="O12" s="59">
        <v>816</v>
      </c>
      <c r="P12" s="60">
        <v>400963</v>
      </c>
      <c r="Q12" s="60">
        <v>4056907</v>
      </c>
      <c r="R12" s="59">
        <v>4458686</v>
      </c>
      <c r="S12" s="59">
        <v>6343446</v>
      </c>
      <c r="T12" s="60">
        <v>-1247830</v>
      </c>
      <c r="U12" s="60">
        <v>41975</v>
      </c>
      <c r="V12" s="59">
        <v>5137591</v>
      </c>
      <c r="W12" s="59"/>
      <c r="X12" s="60">
        <v>41432000</v>
      </c>
      <c r="Y12" s="59">
        <v>-41432000</v>
      </c>
      <c r="Z12" s="61">
        <v>-100</v>
      </c>
      <c r="AA12" s="62">
        <v>41432000</v>
      </c>
    </row>
    <row r="13" spans="1:27" ht="13.5">
      <c r="A13" s="361" t="s">
        <v>207</v>
      </c>
      <c r="B13" s="136"/>
      <c r="C13" s="275">
        <f>+C14</f>
        <v>39920051</v>
      </c>
      <c r="D13" s="341">
        <f aca="true" t="shared" si="4" ref="D13:AA13">+D14</f>
        <v>0</v>
      </c>
      <c r="E13" s="275">
        <f t="shared" si="4"/>
        <v>8814000</v>
      </c>
      <c r="F13" s="342">
        <f t="shared" si="4"/>
        <v>1379000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2000</v>
      </c>
      <c r="R13" s="342">
        <f t="shared" si="4"/>
        <v>0</v>
      </c>
      <c r="S13" s="342">
        <f t="shared" si="4"/>
        <v>6760859</v>
      </c>
      <c r="T13" s="275">
        <f t="shared" si="4"/>
        <v>4028243</v>
      </c>
      <c r="U13" s="275">
        <f t="shared" si="4"/>
        <v>4875997</v>
      </c>
      <c r="V13" s="342">
        <f t="shared" si="4"/>
        <v>15665099</v>
      </c>
      <c r="W13" s="342">
        <f t="shared" si="4"/>
        <v>0</v>
      </c>
      <c r="X13" s="275">
        <f t="shared" si="4"/>
        <v>1379000</v>
      </c>
      <c r="Y13" s="342">
        <f t="shared" si="4"/>
        <v>-1379000</v>
      </c>
      <c r="Z13" s="335">
        <f>+IF(X13&lt;&gt;0,+(Y13/X13)*100,0)</f>
        <v>-100</v>
      </c>
      <c r="AA13" s="273">
        <f t="shared" si="4"/>
        <v>1379000</v>
      </c>
    </row>
    <row r="14" spans="1:27" ht="13.5">
      <c r="A14" s="291" t="s">
        <v>232</v>
      </c>
      <c r="B14" s="136"/>
      <c r="C14" s="60">
        <v>39920051</v>
      </c>
      <c r="D14" s="340"/>
      <c r="E14" s="60">
        <v>8814000</v>
      </c>
      <c r="F14" s="59">
        <v>1379000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>
        <v>2000</v>
      </c>
      <c r="R14" s="59"/>
      <c r="S14" s="59">
        <v>6760859</v>
      </c>
      <c r="T14" s="60">
        <v>4028243</v>
      </c>
      <c r="U14" s="60">
        <v>4875997</v>
      </c>
      <c r="V14" s="59">
        <v>15665099</v>
      </c>
      <c r="W14" s="59"/>
      <c r="X14" s="60">
        <v>1379000</v>
      </c>
      <c r="Y14" s="59">
        <v>-1379000</v>
      </c>
      <c r="Z14" s="61">
        <v>-100</v>
      </c>
      <c r="AA14" s="62">
        <v>1379000</v>
      </c>
    </row>
    <row r="15" spans="1:27" ht="13.5">
      <c r="A15" s="361" t="s">
        <v>208</v>
      </c>
      <c r="B15" s="136"/>
      <c r="C15" s="60">
        <f aca="true" t="shared" si="5" ref="C15:Y15">SUM(C16:C20)</f>
        <v>139980489</v>
      </c>
      <c r="D15" s="340">
        <f t="shared" si="5"/>
        <v>0</v>
      </c>
      <c r="E15" s="60">
        <f t="shared" si="5"/>
        <v>0</v>
      </c>
      <c r="F15" s="59">
        <f t="shared" si="5"/>
        <v>90000</v>
      </c>
      <c r="G15" s="59">
        <f t="shared" si="5"/>
        <v>0</v>
      </c>
      <c r="H15" s="60">
        <f t="shared" si="5"/>
        <v>0</v>
      </c>
      <c r="I15" s="60">
        <f t="shared" si="5"/>
        <v>629390</v>
      </c>
      <c r="J15" s="59">
        <f t="shared" si="5"/>
        <v>0</v>
      </c>
      <c r="K15" s="59">
        <f t="shared" si="5"/>
        <v>-3570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3280365</v>
      </c>
      <c r="P15" s="60">
        <f t="shared" si="5"/>
        <v>61754</v>
      </c>
      <c r="Q15" s="60">
        <f t="shared" si="5"/>
        <v>1059885</v>
      </c>
      <c r="R15" s="59">
        <f t="shared" si="5"/>
        <v>0</v>
      </c>
      <c r="S15" s="59">
        <f t="shared" si="5"/>
        <v>0</v>
      </c>
      <c r="T15" s="60">
        <f t="shared" si="5"/>
        <v>-177854</v>
      </c>
      <c r="U15" s="60">
        <f t="shared" si="5"/>
        <v>6311929</v>
      </c>
      <c r="V15" s="59">
        <f t="shared" si="5"/>
        <v>0</v>
      </c>
      <c r="W15" s="59">
        <f t="shared" si="5"/>
        <v>0</v>
      </c>
      <c r="X15" s="60">
        <f t="shared" si="5"/>
        <v>90000</v>
      </c>
      <c r="Y15" s="59">
        <f t="shared" si="5"/>
        <v>-90000</v>
      </c>
      <c r="Z15" s="61">
        <f>+IF(X15&lt;&gt;0,+(Y15/X15)*100,0)</f>
        <v>-100</v>
      </c>
      <c r="AA15" s="62">
        <f>SUM(AA16:AA20)</f>
        <v>90000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64401323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32147831</v>
      </c>
      <c r="D18" s="340"/>
      <c r="E18" s="60"/>
      <c r="F18" s="59"/>
      <c r="G18" s="59"/>
      <c r="H18" s="60"/>
      <c r="I18" s="60">
        <v>629390</v>
      </c>
      <c r="J18" s="59"/>
      <c r="K18" s="59">
        <v>-3570</v>
      </c>
      <c r="L18" s="60"/>
      <c r="M18" s="60"/>
      <c r="N18" s="59"/>
      <c r="O18" s="59">
        <v>3280365</v>
      </c>
      <c r="P18" s="60"/>
      <c r="Q18" s="60">
        <v>1059885</v>
      </c>
      <c r="R18" s="59"/>
      <c r="S18" s="59"/>
      <c r="T18" s="60"/>
      <c r="U18" s="60">
        <v>389581</v>
      </c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43431335</v>
      </c>
      <c r="D20" s="340"/>
      <c r="E20" s="60"/>
      <c r="F20" s="59">
        <v>90000</v>
      </c>
      <c r="G20" s="59"/>
      <c r="H20" s="60"/>
      <c r="I20" s="60"/>
      <c r="J20" s="59"/>
      <c r="K20" s="59"/>
      <c r="L20" s="60"/>
      <c r="M20" s="60"/>
      <c r="N20" s="59"/>
      <c r="O20" s="59"/>
      <c r="P20" s="60">
        <v>61754</v>
      </c>
      <c r="Q20" s="60"/>
      <c r="R20" s="59"/>
      <c r="S20" s="59"/>
      <c r="T20" s="60">
        <v>-177854</v>
      </c>
      <c r="U20" s="60">
        <v>5922348</v>
      </c>
      <c r="V20" s="59"/>
      <c r="W20" s="59"/>
      <c r="X20" s="60">
        <v>90000</v>
      </c>
      <c r="Y20" s="59">
        <v>-90000</v>
      </c>
      <c r="Z20" s="61">
        <v>-100</v>
      </c>
      <c r="AA20" s="62">
        <v>90000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44219067</v>
      </c>
      <c r="D22" s="344">
        <f t="shared" si="6"/>
        <v>0</v>
      </c>
      <c r="E22" s="343">
        <f t="shared" si="6"/>
        <v>8062000</v>
      </c>
      <c r="F22" s="345">
        <f t="shared" si="6"/>
        <v>5513000</v>
      </c>
      <c r="G22" s="345">
        <f t="shared" si="6"/>
        <v>90010</v>
      </c>
      <c r="H22" s="343">
        <f t="shared" si="6"/>
        <v>24219</v>
      </c>
      <c r="I22" s="343">
        <f t="shared" si="6"/>
        <v>23118</v>
      </c>
      <c r="J22" s="345">
        <f t="shared" si="6"/>
        <v>118937</v>
      </c>
      <c r="K22" s="345">
        <f t="shared" si="6"/>
        <v>20902</v>
      </c>
      <c r="L22" s="343">
        <f t="shared" si="6"/>
        <v>0</v>
      </c>
      <c r="M22" s="343">
        <f t="shared" si="6"/>
        <v>74215</v>
      </c>
      <c r="N22" s="345">
        <f t="shared" si="6"/>
        <v>0</v>
      </c>
      <c r="O22" s="345">
        <f t="shared" si="6"/>
        <v>1433546</v>
      </c>
      <c r="P22" s="343">
        <f t="shared" si="6"/>
        <v>43345</v>
      </c>
      <c r="Q22" s="343">
        <f t="shared" si="6"/>
        <v>86011</v>
      </c>
      <c r="R22" s="345">
        <f t="shared" si="6"/>
        <v>137390</v>
      </c>
      <c r="S22" s="345">
        <f t="shared" si="6"/>
        <v>129706</v>
      </c>
      <c r="T22" s="343">
        <f t="shared" si="6"/>
        <v>-347256</v>
      </c>
      <c r="U22" s="343">
        <f t="shared" si="6"/>
        <v>762456</v>
      </c>
      <c r="V22" s="345">
        <f t="shared" si="6"/>
        <v>378830</v>
      </c>
      <c r="W22" s="345">
        <f t="shared" si="6"/>
        <v>0</v>
      </c>
      <c r="X22" s="343">
        <f t="shared" si="6"/>
        <v>5513000</v>
      </c>
      <c r="Y22" s="345">
        <f t="shared" si="6"/>
        <v>-5513000</v>
      </c>
      <c r="Z22" s="336">
        <f>+IF(X22&lt;&gt;0,+(Y22/X22)*100,0)</f>
        <v>-100</v>
      </c>
      <c r="AA22" s="350">
        <f>SUM(AA23:AA32)</f>
        <v>5513000</v>
      </c>
    </row>
    <row r="23" spans="1:27" ht="13.5">
      <c r="A23" s="361" t="s">
        <v>236</v>
      </c>
      <c r="B23" s="142"/>
      <c r="C23" s="60">
        <v>197433</v>
      </c>
      <c r="D23" s="340"/>
      <c r="E23" s="60"/>
      <c r="F23" s="59">
        <v>100000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100000</v>
      </c>
      <c r="Y23" s="59">
        <v>-100000</v>
      </c>
      <c r="Z23" s="61">
        <v>-100</v>
      </c>
      <c r="AA23" s="62">
        <v>100000</v>
      </c>
    </row>
    <row r="24" spans="1:27" ht="13.5">
      <c r="A24" s="361" t="s">
        <v>237</v>
      </c>
      <c r="B24" s="142"/>
      <c r="C24" s="60"/>
      <c r="D24" s="340"/>
      <c r="E24" s="60"/>
      <c r="F24" s="59">
        <v>300000</v>
      </c>
      <c r="G24" s="59"/>
      <c r="H24" s="60"/>
      <c r="I24" s="60"/>
      <c r="J24" s="59"/>
      <c r="K24" s="59">
        <v>3066</v>
      </c>
      <c r="L24" s="60"/>
      <c r="M24" s="60">
        <v>6227</v>
      </c>
      <c r="N24" s="59"/>
      <c r="O24" s="59">
        <v>-8956</v>
      </c>
      <c r="P24" s="60">
        <v>12751</v>
      </c>
      <c r="Q24" s="60">
        <v>41010</v>
      </c>
      <c r="R24" s="59">
        <v>44805</v>
      </c>
      <c r="S24" s="59">
        <v>117528</v>
      </c>
      <c r="T24" s="60">
        <v>-329188</v>
      </c>
      <c r="U24" s="60">
        <v>321380</v>
      </c>
      <c r="V24" s="59">
        <v>109720</v>
      </c>
      <c r="W24" s="59"/>
      <c r="X24" s="60">
        <v>300000</v>
      </c>
      <c r="Y24" s="59">
        <v>-300000</v>
      </c>
      <c r="Z24" s="61">
        <v>-100</v>
      </c>
      <c r="AA24" s="62">
        <v>300000</v>
      </c>
    </row>
    <row r="25" spans="1:27" ht="13.5">
      <c r="A25" s="361" t="s">
        <v>238</v>
      </c>
      <c r="B25" s="142"/>
      <c r="C25" s="60">
        <v>11680952</v>
      </c>
      <c r="D25" s="340"/>
      <c r="E25" s="60"/>
      <c r="F25" s="59">
        <v>50000</v>
      </c>
      <c r="G25" s="59"/>
      <c r="H25" s="60"/>
      <c r="I25" s="60"/>
      <c r="J25" s="59"/>
      <c r="K25" s="59">
        <v>573</v>
      </c>
      <c r="L25" s="60"/>
      <c r="M25" s="60"/>
      <c r="N25" s="59"/>
      <c r="O25" s="59">
        <v>7908</v>
      </c>
      <c r="P25" s="60"/>
      <c r="Q25" s="60"/>
      <c r="R25" s="59"/>
      <c r="S25" s="59"/>
      <c r="T25" s="60"/>
      <c r="U25" s="60"/>
      <c r="V25" s="59"/>
      <c r="W25" s="59"/>
      <c r="X25" s="60">
        <v>50000</v>
      </c>
      <c r="Y25" s="59">
        <v>-50000</v>
      </c>
      <c r="Z25" s="61">
        <v>-100</v>
      </c>
      <c r="AA25" s="62">
        <v>50000</v>
      </c>
    </row>
    <row r="26" spans="1:27" ht="13.5">
      <c r="A26" s="361" t="s">
        <v>239</v>
      </c>
      <c r="B26" s="302"/>
      <c r="C26" s="362">
        <v>2907285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>
        <v>2133</v>
      </c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16692594</v>
      </c>
      <c r="D27" s="340"/>
      <c r="E27" s="60"/>
      <c r="F27" s="59">
        <v>5063000</v>
      </c>
      <c r="G27" s="59">
        <v>90010</v>
      </c>
      <c r="H27" s="60">
        <v>24219</v>
      </c>
      <c r="I27" s="60">
        <v>4708</v>
      </c>
      <c r="J27" s="59">
        <v>118937</v>
      </c>
      <c r="K27" s="59"/>
      <c r="L27" s="60"/>
      <c r="M27" s="60"/>
      <c r="N27" s="59"/>
      <c r="O27" s="59">
        <v>44378</v>
      </c>
      <c r="P27" s="60">
        <v>3206</v>
      </c>
      <c r="Q27" s="60">
        <v>45001</v>
      </c>
      <c r="R27" s="59">
        <v>92585</v>
      </c>
      <c r="S27" s="59">
        <v>12178</v>
      </c>
      <c r="T27" s="60">
        <v>-18068</v>
      </c>
      <c r="U27" s="60">
        <v>275000</v>
      </c>
      <c r="V27" s="59">
        <v>269110</v>
      </c>
      <c r="W27" s="59"/>
      <c r="X27" s="60">
        <v>5063000</v>
      </c>
      <c r="Y27" s="59">
        <v>-5063000</v>
      </c>
      <c r="Z27" s="61">
        <v>-100</v>
      </c>
      <c r="AA27" s="62">
        <v>5063000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5542091</v>
      </c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7198712</v>
      </c>
      <c r="D32" s="340"/>
      <c r="E32" s="60">
        <v>8062000</v>
      </c>
      <c r="F32" s="59"/>
      <c r="G32" s="59"/>
      <c r="H32" s="60"/>
      <c r="I32" s="60">
        <v>18410</v>
      </c>
      <c r="J32" s="59"/>
      <c r="K32" s="59">
        <v>17263</v>
      </c>
      <c r="L32" s="60"/>
      <c r="M32" s="60">
        <v>67988</v>
      </c>
      <c r="N32" s="59"/>
      <c r="O32" s="59">
        <v>1390216</v>
      </c>
      <c r="P32" s="60">
        <v>25255</v>
      </c>
      <c r="Q32" s="60"/>
      <c r="R32" s="59"/>
      <c r="S32" s="59"/>
      <c r="T32" s="60"/>
      <c r="U32" s="60">
        <v>166076</v>
      </c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3002000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>
        <v>3002000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26306329</v>
      </c>
      <c r="D40" s="344">
        <f t="shared" si="9"/>
        <v>0</v>
      </c>
      <c r="E40" s="343">
        <f t="shared" si="9"/>
        <v>805000</v>
      </c>
      <c r="F40" s="345">
        <f t="shared" si="9"/>
        <v>1331000</v>
      </c>
      <c r="G40" s="345">
        <f t="shared" si="9"/>
        <v>74993</v>
      </c>
      <c r="H40" s="343">
        <f t="shared" si="9"/>
        <v>31823</v>
      </c>
      <c r="I40" s="343">
        <f t="shared" si="9"/>
        <v>32314</v>
      </c>
      <c r="J40" s="345">
        <f t="shared" si="9"/>
        <v>134432</v>
      </c>
      <c r="K40" s="345">
        <f t="shared" si="9"/>
        <v>153903</v>
      </c>
      <c r="L40" s="343">
        <f t="shared" si="9"/>
        <v>0</v>
      </c>
      <c r="M40" s="343">
        <f t="shared" si="9"/>
        <v>139731</v>
      </c>
      <c r="N40" s="345">
        <f t="shared" si="9"/>
        <v>0</v>
      </c>
      <c r="O40" s="345">
        <f t="shared" si="9"/>
        <v>34988</v>
      </c>
      <c r="P40" s="343">
        <f t="shared" si="9"/>
        <v>26829</v>
      </c>
      <c r="Q40" s="343">
        <f t="shared" si="9"/>
        <v>2632</v>
      </c>
      <c r="R40" s="345">
        <f t="shared" si="9"/>
        <v>13164</v>
      </c>
      <c r="S40" s="345">
        <f t="shared" si="9"/>
        <v>55367</v>
      </c>
      <c r="T40" s="343">
        <f t="shared" si="9"/>
        <v>-14571</v>
      </c>
      <c r="U40" s="343">
        <f t="shared" si="9"/>
        <v>1378413</v>
      </c>
      <c r="V40" s="345">
        <f t="shared" si="9"/>
        <v>475709</v>
      </c>
      <c r="W40" s="345">
        <f t="shared" si="9"/>
        <v>0</v>
      </c>
      <c r="X40" s="343">
        <f t="shared" si="9"/>
        <v>1331000</v>
      </c>
      <c r="Y40" s="345">
        <f t="shared" si="9"/>
        <v>-1331000</v>
      </c>
      <c r="Z40" s="336">
        <f>+IF(X40&lt;&gt;0,+(Y40/X40)*100,0)</f>
        <v>-100</v>
      </c>
      <c r="AA40" s="350">
        <f>SUM(AA41:AA49)</f>
        <v>1331000</v>
      </c>
    </row>
    <row r="41" spans="1:27" ht="13.5">
      <c r="A41" s="361" t="s">
        <v>247</v>
      </c>
      <c r="B41" s="142"/>
      <c r="C41" s="362">
        <v>4826402</v>
      </c>
      <c r="D41" s="363"/>
      <c r="E41" s="362"/>
      <c r="F41" s="364">
        <v>749000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>
        <v>761101</v>
      </c>
      <c r="V41" s="364"/>
      <c r="W41" s="364"/>
      <c r="X41" s="362">
        <v>749000</v>
      </c>
      <c r="Y41" s="364">
        <v>-749000</v>
      </c>
      <c r="Z41" s="365">
        <v>-100</v>
      </c>
      <c r="AA41" s="366">
        <v>749000</v>
      </c>
    </row>
    <row r="42" spans="1:27" ht="13.5">
      <c r="A42" s="361" t="s">
        <v>248</v>
      </c>
      <c r="B42" s="136"/>
      <c r="C42" s="60">
        <f aca="true" t="shared" si="10" ref="C42:Y42">+C62</f>
        <v>9118338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4741413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>
        <v>26265</v>
      </c>
      <c r="P43" s="305"/>
      <c r="Q43" s="305"/>
      <c r="R43" s="370"/>
      <c r="S43" s="370">
        <v>21020</v>
      </c>
      <c r="T43" s="305">
        <v>-19593</v>
      </c>
      <c r="U43" s="305">
        <v>199408</v>
      </c>
      <c r="V43" s="370">
        <v>200835</v>
      </c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3647869</v>
      </c>
      <c r="D44" s="368"/>
      <c r="E44" s="54"/>
      <c r="F44" s="53">
        <v>382000</v>
      </c>
      <c r="G44" s="53">
        <v>70295</v>
      </c>
      <c r="H44" s="54">
        <v>31823</v>
      </c>
      <c r="I44" s="54">
        <v>32314</v>
      </c>
      <c r="J44" s="53">
        <v>134432</v>
      </c>
      <c r="K44" s="53">
        <v>153903</v>
      </c>
      <c r="L44" s="54"/>
      <c r="M44" s="54">
        <v>18359</v>
      </c>
      <c r="N44" s="53"/>
      <c r="O44" s="53">
        <v>8723</v>
      </c>
      <c r="P44" s="54">
        <v>1809</v>
      </c>
      <c r="Q44" s="54">
        <v>2632</v>
      </c>
      <c r="R44" s="53">
        <v>13164</v>
      </c>
      <c r="S44" s="53">
        <v>34347</v>
      </c>
      <c r="T44" s="54">
        <v>10297</v>
      </c>
      <c r="U44" s="54">
        <v>230230</v>
      </c>
      <c r="V44" s="53">
        <v>274874</v>
      </c>
      <c r="W44" s="53"/>
      <c r="X44" s="54">
        <v>382000</v>
      </c>
      <c r="Y44" s="53">
        <v>-382000</v>
      </c>
      <c r="Z44" s="94">
        <v>-100</v>
      </c>
      <c r="AA44" s="95">
        <v>382000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>
        <v>4698</v>
      </c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>
        <v>894</v>
      </c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>
        <v>115084</v>
      </c>
      <c r="N48" s="53"/>
      <c r="O48" s="53"/>
      <c r="P48" s="54"/>
      <c r="Q48" s="54"/>
      <c r="R48" s="53"/>
      <c r="S48" s="53"/>
      <c r="T48" s="54">
        <v>-5275</v>
      </c>
      <c r="U48" s="54">
        <v>12272</v>
      </c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3972307</v>
      </c>
      <c r="D49" s="368"/>
      <c r="E49" s="54">
        <v>805000</v>
      </c>
      <c r="F49" s="53">
        <v>200000</v>
      </c>
      <c r="G49" s="53"/>
      <c r="H49" s="54"/>
      <c r="I49" s="54"/>
      <c r="J49" s="53"/>
      <c r="K49" s="53"/>
      <c r="L49" s="54"/>
      <c r="M49" s="54">
        <v>6288</v>
      </c>
      <c r="N49" s="53"/>
      <c r="O49" s="53"/>
      <c r="P49" s="54">
        <v>25020</v>
      </c>
      <c r="Q49" s="54"/>
      <c r="R49" s="53"/>
      <c r="S49" s="53"/>
      <c r="T49" s="54"/>
      <c r="U49" s="54">
        <v>174508</v>
      </c>
      <c r="V49" s="53"/>
      <c r="W49" s="53"/>
      <c r="X49" s="54">
        <v>200000</v>
      </c>
      <c r="Y49" s="53">
        <v>-200000</v>
      </c>
      <c r="Z49" s="94">
        <v>-100</v>
      </c>
      <c r="AA49" s="95">
        <v>200000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174000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>
        <v>174000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501779127</v>
      </c>
      <c r="D60" s="346">
        <f t="shared" si="14"/>
        <v>0</v>
      </c>
      <c r="E60" s="219">
        <f t="shared" si="14"/>
        <v>56616000</v>
      </c>
      <c r="F60" s="264">
        <f t="shared" si="14"/>
        <v>83163000</v>
      </c>
      <c r="G60" s="264">
        <f t="shared" si="14"/>
        <v>844575</v>
      </c>
      <c r="H60" s="219">
        <f t="shared" si="14"/>
        <v>263051</v>
      </c>
      <c r="I60" s="219">
        <f t="shared" si="14"/>
        <v>723815</v>
      </c>
      <c r="J60" s="264">
        <f t="shared" si="14"/>
        <v>253369</v>
      </c>
      <c r="K60" s="264">
        <f t="shared" si="14"/>
        <v>212552</v>
      </c>
      <c r="L60" s="219">
        <f t="shared" si="14"/>
        <v>0</v>
      </c>
      <c r="M60" s="219">
        <f t="shared" si="14"/>
        <v>319765</v>
      </c>
      <c r="N60" s="264">
        <f t="shared" si="14"/>
        <v>0</v>
      </c>
      <c r="O60" s="264">
        <f t="shared" si="14"/>
        <v>5087164</v>
      </c>
      <c r="P60" s="219">
        <f t="shared" si="14"/>
        <v>994075</v>
      </c>
      <c r="Q60" s="219">
        <f t="shared" si="14"/>
        <v>5469428</v>
      </c>
      <c r="R60" s="264">
        <f t="shared" si="14"/>
        <v>4609240</v>
      </c>
      <c r="S60" s="264">
        <f t="shared" si="14"/>
        <v>13546463</v>
      </c>
      <c r="T60" s="219">
        <f t="shared" si="14"/>
        <v>2300724</v>
      </c>
      <c r="U60" s="219">
        <f t="shared" si="14"/>
        <v>16332392</v>
      </c>
      <c r="V60" s="264">
        <f t="shared" si="14"/>
        <v>24935928</v>
      </c>
      <c r="W60" s="264">
        <f t="shared" si="14"/>
        <v>0</v>
      </c>
      <c r="X60" s="219">
        <f t="shared" si="14"/>
        <v>83163000</v>
      </c>
      <c r="Y60" s="264">
        <f t="shared" si="14"/>
        <v>-83163000</v>
      </c>
      <c r="Z60" s="337">
        <f>+IF(X60&lt;&gt;0,+(Y60/X60)*100,0)</f>
        <v>-100</v>
      </c>
      <c r="AA60" s="232">
        <f>+AA57+AA54+AA51+AA40+AA37+AA34+AA22+AA5</f>
        <v>83163000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9118338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>
        <v>9105910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>
        <v>12428</v>
      </c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2013-08-02T12:56:40Z</dcterms:created>
  <dcterms:modified xsi:type="dcterms:W3CDTF">2013-08-02T12:56:44Z</dcterms:modified>
  <cp:category/>
  <cp:version/>
  <cp:contentType/>
  <cp:contentStatus/>
</cp:coreProperties>
</file>