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<sst xmlns="http://schemas.openxmlformats.org/spreadsheetml/2006/main" count="855" uniqueCount="302">
  <si>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Saldanha Bay(WC014)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</si>
  <si>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</si>
  <si>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</si>
  <si>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</si>
  <si>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</si>
  <si>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</si>
  <si>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</si>
  <si>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</si>
  <si>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</si>
  <si>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</si>
  <si>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</si>
  <si>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</si>
  <si>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</si>
  <si>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</si>
  <si>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</si>
  <si>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</si>
  <si>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</si>
  <si>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</si>
  <si>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</si>
  <si>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</si>
  <si>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</si>
  <si>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</si>
  <si>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</si>
  <si>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</si>
  <si>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</si>
  <si>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</si>
  <si>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</si>
  <si>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</si>
  <si>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</si>
  <si>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</si>
  <si>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</si>
  <si>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</si>
  <si>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</si>
  <si>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</si>
  <si>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</si>
  <si>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</si>
  <si>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</si>
  <si>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</si>
  <si>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</si>
  <si>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</si>
  <si>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</si>
  <si>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</si>
  <si>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</si>
  <si>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</si>
  <si>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</si>
  <si>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</si>
  <si>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</si>
  <si>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</si>
  <si>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</si>
  <si>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</si>
  <si>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</si>
  <si>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</si>
  <si>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</si>
  <si>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</si>
  <si>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</si>
  <si>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</si>
  <si>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</si>
  <si>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</si>
  <si>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</si>
  <si>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</si>
  <si>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</si>
  <si>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</si>
  <si>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</si>
  <si>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</si>
  <si>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</si>
  <si>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</si>
  <si>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</si>
  <si>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</si>
  <si>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</si>
  <si>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</si>
  <si>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Saldanha Bay(WC014)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</si>
  <si>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</si>
  <si>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</si>
  <si>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</si>
  <si>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</si>
  <si>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</si>
  <si>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</si>
  <si>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</si>
  <si>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</si>
  <si>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</si>
  <si>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</si>
  <si>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</si>
  <si>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</si>
  <si>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</si>
  <si>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</si>
  <si>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</si>
  <si>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</si>
  <si>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</si>
  <si>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</si>
  <si>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</si>
  <si>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</si>
  <si>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</si>
  <si>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</si>
  <si>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</si>
  <si>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</si>
  <si>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</si>
  <si>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</si>
  <si>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</si>
  <si>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</si>
  <si>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</si>
  <si>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Saldanha Bay(WC014)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</si>
  <si>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</si>
  <si>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</si>
  <si>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</si>
  <si>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</si>
  <si>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</si>
  <si>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</si>
  <si>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</si>
  <si>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</si>
  <si>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</si>
  <si>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</si>
  <si>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</si>
  <si>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</si>
  <si>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</si>
  <si>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</si>
  <si>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</si>
  <si>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</si>
  <si>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</si>
  <si>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</si>
  <si>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</si>
  <si>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</si>
  <si>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</si>
  <si>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</si>
  <si>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</si>
  <si>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</si>
  <si>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</si>
  <si>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</si>
  <si>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</si>
  <si>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</si>
  <si>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Saldanha Bay(WC014)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</si>
  <si>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</si>
  <si>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</si>
  <si>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</si>
  <si>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</si>
  <si>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</si>
  <si>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</si>
  <si>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</si>
  <si>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</si>
  <si>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</si>
  <si>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</si>
  <si>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Saldanha Bay(WC014)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</si>
  <si>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</si>
  <si>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</si>
  <si>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</si>
  <si>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</si>
  <si>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</si>
  <si>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</si>
  <si>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</si>
  <si>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</si>
  <si>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</si>
  <si>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</si>
  <si>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</si>
  <si>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</si>
  <si>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</si>
  <si>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</si>
  <si>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</si>
  <si>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</si>
  <si>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</si>
  <si>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</si>
  <si>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</si>
  <si>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</si>
  <si>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</si>
  <si>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</si>
  <si>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</si>
  <si>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</si>
  <si>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</si>
  <si>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</si>
  <si>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</si>
  <si>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</si>
  <si>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</si>
  <si>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</si>
  <si>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</si>
  <si>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</si>
  <si>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</si>
  <si>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Saldanha Bay(WC014)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</si>
  <si>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</si>
  <si>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</si>
  <si>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</si>
  <si>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</si>
  <si>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</si>
  <si>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</si>
  <si>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</si>
  <si>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</si>
  <si>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</si>
  <si>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</si>
  <si>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</si>
  <si>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</si>
  <si>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</si>
  <si>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</si>
  <si>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</si>
  <si>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</si>
  <si>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</si>
  <si>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</si>
  <si>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</si>
  <si>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</si>
  <si>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</si>
  <si>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</si>
  <si>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</si>
  <si>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</si>
  <si>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</si>
  <si>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</si>
  <si>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Saldanha Bay(WC014)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</si>
  <si>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</si>
  <si>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</si>
  <si>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</si>
  <si>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</si>
  <si>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</si>
  <si>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</si>
  <si>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</si>
  <si>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</si>
  <si>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</si>
  <si>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</si>
  <si>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</si>
  <si>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</si>
  <si>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</si>
  <si>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</si>
  <si>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</si>
  <si>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</si>
  <si>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</si>
  <si>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</si>
  <si>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</si>
  <si>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</si>
  <si>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</si>
  <si>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</si>
  <si>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</si>
  <si>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</si>
  <si>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Saldanha Bay(WC014)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</si>
  <si>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</si>
  <si>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</si>
  <si>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</si>
  <si>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</si>
  <si>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</si>
  <si>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</si>
  <si>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</si>
  <si>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</si>
  <si>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</si>
  <si>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</si>
  <si>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</si>
  <si>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</si>
  <si>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</si>
  <si>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</si>
  <si>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</si>
  <si>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</si>
  <si>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</si>
  <si>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</si>
  <si>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</si>
  <si>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</si>
  <si>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</si>
  <si>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</si>
  <si>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</si>
  <si>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</si>
  <si>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</si>
  <si>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</si>
  <si>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</si>
  <si>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</si>
  <si>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</si>
  <si>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</si>
  <si>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</si>
  <si>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</si>
  <si>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</si>
  <si>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</si>
  <si>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</si>
  <si>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Saldanha Bay(WC014)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</si>
  <si>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</si>
  <si>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</si>
  <si>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Saldanha Bay(WC014)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</si>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</sst>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144742951</v>
      </c>
      <c r="C5" s="19"/>
      <c r="D5" s="59">
        <v>161345092</v>
      </c>
      <c r="E5" s="60">
        <v>148872212</v>
      </c>
      <c r="F5" s="60">
        <v>150118567</v>
      </c>
      <c r="G5" s="60">
        <v>223451</v>
      </c>
      <c r="H5" s="60">
        <v>424442</v>
      </c>
      <c r="I5" s="60">
        <v>150766460</v>
      </c>
      <c r="J5" s="60">
        <v>-15918445</v>
      </c>
      <c r="K5" s="60">
        <v>-568600</v>
      </c>
      <c r="L5" s="60">
        <v>511067</v>
      </c>
      <c r="M5" s="60">
        <v>-15975978</v>
      </c>
      <c r="N5" s="60">
        <v>1280547</v>
      </c>
      <c r="O5" s="60">
        <v>468977</v>
      </c>
      <c r="P5" s="60">
        <v>-100189</v>
      </c>
      <c r="Q5" s="60">
        <v>1649335</v>
      </c>
      <c r="R5" s="60">
        <v>4485168</v>
      </c>
      <c r="S5" s="60">
        <v>481152</v>
      </c>
      <c r="T5" s="60">
        <v>-6089047</v>
      </c>
      <c r="U5" s="60">
        <v>-1122727</v>
      </c>
      <c r="V5" s="60">
        <v>135317090</v>
      </c>
      <c r="W5" s="60">
        <v>148872212</v>
      </c>
      <c r="X5" s="60">
        <v>-13555122</v>
      </c>
      <c r="Y5" s="61">
        <v>-9.11</v>
      </c>
      <c r="Z5" s="62">
        <v>148872212</v>
      </c>
    </row>
    <row r="6" spans="1:26" ht="13.5">
      <c r="A6" s="58" t="s">
        <v>32</v>
      </c>
      <c r="B6" s="19">
        <v>356850557</v>
      </c>
      <c r="C6" s="19"/>
      <c r="D6" s="59">
        <v>400738810</v>
      </c>
      <c r="E6" s="60">
        <v>383882941</v>
      </c>
      <c r="F6" s="60">
        <v>45599990</v>
      </c>
      <c r="G6" s="60">
        <v>30537726</v>
      </c>
      <c r="H6" s="60">
        <v>28353020</v>
      </c>
      <c r="I6" s="60">
        <v>104490736</v>
      </c>
      <c r="J6" s="60">
        <v>35982727</v>
      </c>
      <c r="K6" s="60">
        <v>27200000</v>
      </c>
      <c r="L6" s="60">
        <v>30830633</v>
      </c>
      <c r="M6" s="60">
        <v>94013360</v>
      </c>
      <c r="N6" s="60">
        <v>26888600</v>
      </c>
      <c r="O6" s="60">
        <v>29117402</v>
      </c>
      <c r="P6" s="60">
        <v>25858157</v>
      </c>
      <c r="Q6" s="60">
        <v>81864159</v>
      </c>
      <c r="R6" s="60">
        <v>26779448</v>
      </c>
      <c r="S6" s="60">
        <v>28512260</v>
      </c>
      <c r="T6" s="60">
        <v>35878814</v>
      </c>
      <c r="U6" s="60">
        <v>91170522</v>
      </c>
      <c r="V6" s="60">
        <v>371538777</v>
      </c>
      <c r="W6" s="60">
        <v>383882941</v>
      </c>
      <c r="X6" s="60">
        <v>-12344164</v>
      </c>
      <c r="Y6" s="61">
        <v>-3.22</v>
      </c>
      <c r="Z6" s="62">
        <v>383882941</v>
      </c>
    </row>
    <row r="7" spans="1:26" ht="13.5">
      <c r="A7" s="58" t="s">
        <v>33</v>
      </c>
      <c r="B7" s="19">
        <v>26896409</v>
      </c>
      <c r="C7" s="19"/>
      <c r="D7" s="59">
        <v>22500000</v>
      </c>
      <c r="E7" s="60">
        <v>25500000</v>
      </c>
      <c r="F7" s="60">
        <v>-4034259</v>
      </c>
      <c r="G7" s="60">
        <v>2341477</v>
      </c>
      <c r="H7" s="60">
        <v>3501413</v>
      </c>
      <c r="I7" s="60">
        <v>1808631</v>
      </c>
      <c r="J7" s="60">
        <v>5450261</v>
      </c>
      <c r="K7" s="60">
        <v>4055031</v>
      </c>
      <c r="L7" s="60">
        <v>2469835</v>
      </c>
      <c r="M7" s="60">
        <v>11975127</v>
      </c>
      <c r="N7" s="60">
        <v>2393991</v>
      </c>
      <c r="O7" s="60">
        <v>226835</v>
      </c>
      <c r="P7" s="60">
        <v>3973657</v>
      </c>
      <c r="Q7" s="60">
        <v>6594483</v>
      </c>
      <c r="R7" s="60">
        <v>2307871</v>
      </c>
      <c r="S7" s="60">
        <v>2094230</v>
      </c>
      <c r="T7" s="60">
        <v>1932447</v>
      </c>
      <c r="U7" s="60">
        <v>6334548</v>
      </c>
      <c r="V7" s="60">
        <v>26712789</v>
      </c>
      <c r="W7" s="60">
        <v>25500000</v>
      </c>
      <c r="X7" s="60">
        <v>1212789</v>
      </c>
      <c r="Y7" s="61">
        <v>4.76</v>
      </c>
      <c r="Z7" s="62">
        <v>25500000</v>
      </c>
    </row>
    <row r="8" spans="1:26" ht="13.5">
      <c r="A8" s="58" t="s">
        <v>34</v>
      </c>
      <c r="B8" s="19">
        <v>32170749</v>
      </c>
      <c r="C8" s="19"/>
      <c r="D8" s="59">
        <v>40679139</v>
      </c>
      <c r="E8" s="60">
        <v>76019438</v>
      </c>
      <c r="F8" s="60">
        <v>14265048</v>
      </c>
      <c r="G8" s="60">
        <v>159889</v>
      </c>
      <c r="H8" s="60">
        <v>0</v>
      </c>
      <c r="I8" s="60">
        <v>14424937</v>
      </c>
      <c r="J8" s="60">
        <v>238097</v>
      </c>
      <c r="K8" s="60">
        <v>9368950</v>
      </c>
      <c r="L8" s="60">
        <v>2855287</v>
      </c>
      <c r="M8" s="60">
        <v>12462334</v>
      </c>
      <c r="N8" s="60">
        <v>401267</v>
      </c>
      <c r="O8" s="60">
        <v>186529</v>
      </c>
      <c r="P8" s="60">
        <v>10952949</v>
      </c>
      <c r="Q8" s="60">
        <v>11540745</v>
      </c>
      <c r="R8" s="60">
        <v>736008</v>
      </c>
      <c r="S8" s="60">
        <v>0</v>
      </c>
      <c r="T8" s="60">
        <v>1565432</v>
      </c>
      <c r="U8" s="60">
        <v>2301440</v>
      </c>
      <c r="V8" s="60">
        <v>40729456</v>
      </c>
      <c r="W8" s="60">
        <v>76019438</v>
      </c>
      <c r="X8" s="60">
        <v>-35289982</v>
      </c>
      <c r="Y8" s="61">
        <v>-46.42</v>
      </c>
      <c r="Z8" s="62">
        <v>76019438</v>
      </c>
    </row>
    <row r="9" spans="1:26" ht="13.5">
      <c r="A9" s="58" t="s">
        <v>35</v>
      </c>
      <c r="B9" s="19">
        <v>25653237</v>
      </c>
      <c r="C9" s="19"/>
      <c r="D9" s="59">
        <v>29613764</v>
      </c>
      <c r="E9" s="60">
        <v>25895606</v>
      </c>
      <c r="F9" s="60">
        <v>1598827</v>
      </c>
      <c r="G9" s="60">
        <v>2797939</v>
      </c>
      <c r="H9" s="60">
        <v>2102501</v>
      </c>
      <c r="I9" s="60">
        <v>6499267</v>
      </c>
      <c r="J9" s="60">
        <v>2167606</v>
      </c>
      <c r="K9" s="60">
        <v>2697890</v>
      </c>
      <c r="L9" s="60">
        <v>3129668</v>
      </c>
      <c r="M9" s="60">
        <v>7995164</v>
      </c>
      <c r="N9" s="60">
        <v>2913166</v>
      </c>
      <c r="O9" s="60">
        <v>1866455</v>
      </c>
      <c r="P9" s="60">
        <v>2429493</v>
      </c>
      <c r="Q9" s="60">
        <v>7209114</v>
      </c>
      <c r="R9" s="60">
        <v>2232340</v>
      </c>
      <c r="S9" s="60">
        <v>1226638</v>
      </c>
      <c r="T9" s="60">
        <v>2931054</v>
      </c>
      <c r="U9" s="60">
        <v>6390032</v>
      </c>
      <c r="V9" s="60">
        <v>28093577</v>
      </c>
      <c r="W9" s="60">
        <v>25895606</v>
      </c>
      <c r="X9" s="60">
        <v>2197971</v>
      </c>
      <c r="Y9" s="61">
        <v>8.49</v>
      </c>
      <c r="Z9" s="62">
        <v>25895606</v>
      </c>
    </row>
    <row r="10" spans="1:26" ht="25.5">
      <c r="A10" s="63" t="s">
        <v>277</v>
      </c>
      <c r="B10" s="64">
        <f>SUM(B5:B9)</f>
        <v>586313903</v>
      </c>
      <c r="C10" s="64">
        <f>SUM(C5:C9)</f>
        <v>0</v>
      </c>
      <c r="D10" s="65">
        <f aca="true" t="shared" si="0" ref="D10:Z10">SUM(D5:D9)</f>
        <v>654876805</v>
      </c>
      <c r="E10" s="66">
        <f t="shared" si="0"/>
        <v>660170197</v>
      </c>
      <c r="F10" s="66">
        <f t="shared" si="0"/>
        <v>207548173</v>
      </c>
      <c r="G10" s="66">
        <f t="shared" si="0"/>
        <v>36060482</v>
      </c>
      <c r="H10" s="66">
        <f t="shared" si="0"/>
        <v>34381376</v>
      </c>
      <c r="I10" s="66">
        <f t="shared" si="0"/>
        <v>277990031</v>
      </c>
      <c r="J10" s="66">
        <f t="shared" si="0"/>
        <v>27920246</v>
      </c>
      <c r="K10" s="66">
        <f t="shared" si="0"/>
        <v>42753271</v>
      </c>
      <c r="L10" s="66">
        <f t="shared" si="0"/>
        <v>39796490</v>
      </c>
      <c r="M10" s="66">
        <f t="shared" si="0"/>
        <v>110470007</v>
      </c>
      <c r="N10" s="66">
        <f t="shared" si="0"/>
        <v>33877571</v>
      </c>
      <c r="O10" s="66">
        <f t="shared" si="0"/>
        <v>31866198</v>
      </c>
      <c r="P10" s="66">
        <f t="shared" si="0"/>
        <v>43114067</v>
      </c>
      <c r="Q10" s="66">
        <f t="shared" si="0"/>
        <v>108857836</v>
      </c>
      <c r="R10" s="66">
        <f t="shared" si="0"/>
        <v>36540835</v>
      </c>
      <c r="S10" s="66">
        <f t="shared" si="0"/>
        <v>32314280</v>
      </c>
      <c r="T10" s="66">
        <f t="shared" si="0"/>
        <v>36218700</v>
      </c>
      <c r="U10" s="66">
        <f t="shared" si="0"/>
        <v>105073815</v>
      </c>
      <c r="V10" s="66">
        <f t="shared" si="0"/>
        <v>602391689</v>
      </c>
      <c r="W10" s="66">
        <f t="shared" si="0"/>
        <v>660170197</v>
      </c>
      <c r="X10" s="66">
        <f t="shared" si="0"/>
        <v>-57778508</v>
      </c>
      <c r="Y10" s="67">
        <f>+IF(W10&lt;&gt;0,(X10/W10)*100,0)</f>
        <v>-8.752062462462238</v>
      </c>
      <c r="Z10" s="68">
        <f t="shared" si="0"/>
        <v>660170197</v>
      </c>
    </row>
    <row r="11" spans="1:26" ht="13.5">
      <c r="A11" s="58" t="s">
        <v>37</v>
      </c>
      <c r="B11" s="19">
        <v>175340187</v>
      </c>
      <c r="C11" s="19"/>
      <c r="D11" s="59">
        <v>196673996</v>
      </c>
      <c r="E11" s="60">
        <v>196697996</v>
      </c>
      <c r="F11" s="60">
        <v>13179704</v>
      </c>
      <c r="G11" s="60">
        <v>15085019</v>
      </c>
      <c r="H11" s="60">
        <v>13826011</v>
      </c>
      <c r="I11" s="60">
        <v>42090734</v>
      </c>
      <c r="J11" s="60">
        <v>14886739</v>
      </c>
      <c r="K11" s="60">
        <v>24081848</v>
      </c>
      <c r="L11" s="60">
        <v>14002911</v>
      </c>
      <c r="M11" s="60">
        <v>52971498</v>
      </c>
      <c r="N11" s="60">
        <v>15146269</v>
      </c>
      <c r="O11" s="60">
        <v>19467658</v>
      </c>
      <c r="P11" s="60">
        <v>15779442</v>
      </c>
      <c r="Q11" s="60">
        <v>50393369</v>
      </c>
      <c r="R11" s="60">
        <v>15446491</v>
      </c>
      <c r="S11" s="60">
        <v>15434242</v>
      </c>
      <c r="T11" s="60">
        <v>19030586</v>
      </c>
      <c r="U11" s="60">
        <v>49911319</v>
      </c>
      <c r="V11" s="60">
        <v>195366920</v>
      </c>
      <c r="W11" s="60">
        <v>196697996</v>
      </c>
      <c r="X11" s="60">
        <v>-1331076</v>
      </c>
      <c r="Y11" s="61">
        <v>-0.68</v>
      </c>
      <c r="Z11" s="62">
        <v>196697996</v>
      </c>
    </row>
    <row r="12" spans="1:26" ht="13.5">
      <c r="A12" s="58" t="s">
        <v>38</v>
      </c>
      <c r="B12" s="19">
        <v>7580515</v>
      </c>
      <c r="C12" s="19"/>
      <c r="D12" s="59">
        <v>7881687</v>
      </c>
      <c r="E12" s="60">
        <v>8189687</v>
      </c>
      <c r="F12" s="60">
        <v>613053</v>
      </c>
      <c r="G12" s="60">
        <v>613053</v>
      </c>
      <c r="H12" s="60">
        <v>613052</v>
      </c>
      <c r="I12" s="60">
        <v>1839158</v>
      </c>
      <c r="J12" s="60">
        <v>613052</v>
      </c>
      <c r="K12" s="60">
        <v>613053</v>
      </c>
      <c r="L12" s="60">
        <v>613053</v>
      </c>
      <c r="M12" s="60">
        <v>1839158</v>
      </c>
      <c r="N12" s="60">
        <v>907391</v>
      </c>
      <c r="O12" s="60">
        <v>655732</v>
      </c>
      <c r="P12" s="60">
        <v>654292</v>
      </c>
      <c r="Q12" s="60">
        <v>2217415</v>
      </c>
      <c r="R12" s="60">
        <v>655732</v>
      </c>
      <c r="S12" s="60">
        <v>656824</v>
      </c>
      <c r="T12" s="60">
        <v>658412</v>
      </c>
      <c r="U12" s="60">
        <v>1970968</v>
      </c>
      <c r="V12" s="60">
        <v>7866699</v>
      </c>
      <c r="W12" s="60">
        <v>8189687</v>
      </c>
      <c r="X12" s="60">
        <v>-322988</v>
      </c>
      <c r="Y12" s="61">
        <v>-3.94</v>
      </c>
      <c r="Z12" s="62">
        <v>8189687</v>
      </c>
    </row>
    <row r="13" spans="1:26" ht="13.5">
      <c r="A13" s="58" t="s">
        <v>278</v>
      </c>
      <c r="B13" s="19">
        <v>92494085</v>
      </c>
      <c r="C13" s="19"/>
      <c r="D13" s="59">
        <v>99985871</v>
      </c>
      <c r="E13" s="60">
        <v>100015090</v>
      </c>
      <c r="F13" s="60">
        <v>0</v>
      </c>
      <c r="G13" s="60">
        <v>14648056</v>
      </c>
      <c r="H13" s="60">
        <v>7053230</v>
      </c>
      <c r="I13" s="60">
        <v>21701286</v>
      </c>
      <c r="J13" s="60">
        <v>7890168</v>
      </c>
      <c r="K13" s="60">
        <v>7326537</v>
      </c>
      <c r="L13" s="60">
        <v>7545213</v>
      </c>
      <c r="M13" s="60">
        <v>22761918</v>
      </c>
      <c r="N13" s="60">
        <v>7579348</v>
      </c>
      <c r="O13" s="60">
        <v>6822714</v>
      </c>
      <c r="P13" s="60">
        <v>7628043</v>
      </c>
      <c r="Q13" s="60">
        <v>22030105</v>
      </c>
      <c r="R13" s="60">
        <v>7714001</v>
      </c>
      <c r="S13" s="60">
        <v>7564676</v>
      </c>
      <c r="T13" s="60">
        <v>8259948</v>
      </c>
      <c r="U13" s="60">
        <v>23538625</v>
      </c>
      <c r="V13" s="60">
        <v>90031934</v>
      </c>
      <c r="W13" s="60">
        <v>100015090</v>
      </c>
      <c r="X13" s="60">
        <v>-9983156</v>
      </c>
      <c r="Y13" s="61">
        <v>-9.98</v>
      </c>
      <c r="Z13" s="62">
        <v>100015090</v>
      </c>
    </row>
    <row r="14" spans="1:26" ht="13.5">
      <c r="A14" s="58" t="s">
        <v>40</v>
      </c>
      <c r="B14" s="19">
        <v>9302609</v>
      </c>
      <c r="C14" s="19"/>
      <c r="D14" s="59">
        <v>9243394</v>
      </c>
      <c r="E14" s="60">
        <v>7874270</v>
      </c>
      <c r="F14" s="60">
        <v>0</v>
      </c>
      <c r="G14" s="60">
        <v>20125</v>
      </c>
      <c r="H14" s="60">
        <v>4163</v>
      </c>
      <c r="I14" s="60">
        <v>24288</v>
      </c>
      <c r="J14" s="60">
        <v>-10063</v>
      </c>
      <c r="K14" s="60">
        <v>0</v>
      </c>
      <c r="L14" s="60">
        <v>3971804</v>
      </c>
      <c r="M14" s="60">
        <v>3961741</v>
      </c>
      <c r="N14" s="60">
        <v>661894</v>
      </c>
      <c r="O14" s="60">
        <v>571624</v>
      </c>
      <c r="P14" s="60">
        <v>661109</v>
      </c>
      <c r="Q14" s="60">
        <v>1894627</v>
      </c>
      <c r="R14" s="60">
        <v>629644</v>
      </c>
      <c r="S14" s="60">
        <v>677174</v>
      </c>
      <c r="T14" s="60">
        <v>544471</v>
      </c>
      <c r="U14" s="60">
        <v>1851289</v>
      </c>
      <c r="V14" s="60">
        <v>7731945</v>
      </c>
      <c r="W14" s="60">
        <v>7874270</v>
      </c>
      <c r="X14" s="60">
        <v>-142325</v>
      </c>
      <c r="Y14" s="61">
        <v>-1.81</v>
      </c>
      <c r="Z14" s="62">
        <v>7874270</v>
      </c>
    </row>
    <row r="15" spans="1:26" ht="13.5">
      <c r="A15" s="58" t="s">
        <v>41</v>
      </c>
      <c r="B15" s="19">
        <v>183052748</v>
      </c>
      <c r="C15" s="19"/>
      <c r="D15" s="59">
        <v>202500000</v>
      </c>
      <c r="E15" s="60">
        <v>202500000</v>
      </c>
      <c r="F15" s="60">
        <v>-199109</v>
      </c>
      <c r="G15" s="60">
        <v>23555618</v>
      </c>
      <c r="H15" s="60">
        <v>22745049</v>
      </c>
      <c r="I15" s="60">
        <v>46101558</v>
      </c>
      <c r="J15" s="60">
        <v>13908222</v>
      </c>
      <c r="K15" s="60">
        <v>14384174</v>
      </c>
      <c r="L15" s="60">
        <v>13983936</v>
      </c>
      <c r="M15" s="60">
        <v>42276332</v>
      </c>
      <c r="N15" s="60">
        <v>14477372</v>
      </c>
      <c r="O15" s="60">
        <v>15081486</v>
      </c>
      <c r="P15" s="60">
        <v>14885630</v>
      </c>
      <c r="Q15" s="60">
        <v>44444488</v>
      </c>
      <c r="R15" s="60">
        <v>15717733</v>
      </c>
      <c r="S15" s="60">
        <v>14811746</v>
      </c>
      <c r="T15" s="60">
        <v>31718761</v>
      </c>
      <c r="U15" s="60">
        <v>62248240</v>
      </c>
      <c r="V15" s="60">
        <v>195070618</v>
      </c>
      <c r="W15" s="60">
        <v>202500000</v>
      </c>
      <c r="X15" s="60">
        <v>-7429382</v>
      </c>
      <c r="Y15" s="61">
        <v>-3.67</v>
      </c>
      <c r="Z15" s="62">
        <v>202500000</v>
      </c>
    </row>
    <row r="16" spans="1:26" ht="13.5">
      <c r="A16" s="69" t="s">
        <v>42</v>
      </c>
      <c r="B16" s="19">
        <v>19025297</v>
      </c>
      <c r="C16" s="19"/>
      <c r="D16" s="59">
        <v>26785422</v>
      </c>
      <c r="E16" s="60">
        <v>22931273</v>
      </c>
      <c r="F16" s="60">
        <v>4086732</v>
      </c>
      <c r="G16" s="60">
        <v>1487141</v>
      </c>
      <c r="H16" s="60">
        <v>1359625</v>
      </c>
      <c r="I16" s="60">
        <v>6933498</v>
      </c>
      <c r="J16" s="60">
        <v>759695</v>
      </c>
      <c r="K16" s="60">
        <v>1385236</v>
      </c>
      <c r="L16" s="60">
        <v>1122396</v>
      </c>
      <c r="M16" s="60">
        <v>3267327</v>
      </c>
      <c r="N16" s="60">
        <v>704306</v>
      </c>
      <c r="O16" s="60">
        <v>1176499</v>
      </c>
      <c r="P16" s="60">
        <v>1414151</v>
      </c>
      <c r="Q16" s="60">
        <v>3294956</v>
      </c>
      <c r="R16" s="60">
        <v>934192</v>
      </c>
      <c r="S16" s="60">
        <v>1482074</v>
      </c>
      <c r="T16" s="60">
        <v>2999358</v>
      </c>
      <c r="U16" s="60">
        <v>5415624</v>
      </c>
      <c r="V16" s="60">
        <v>18911405</v>
      </c>
      <c r="W16" s="60">
        <v>22931273</v>
      </c>
      <c r="X16" s="60">
        <v>-4019868</v>
      </c>
      <c r="Y16" s="61">
        <v>-17.53</v>
      </c>
      <c r="Z16" s="62">
        <v>22931273</v>
      </c>
    </row>
    <row r="17" spans="1:26" ht="13.5">
      <c r="A17" s="58" t="s">
        <v>43</v>
      </c>
      <c r="B17" s="19">
        <v>108395613</v>
      </c>
      <c r="C17" s="19"/>
      <c r="D17" s="59">
        <v>168270817</v>
      </c>
      <c r="E17" s="60">
        <v>185247616</v>
      </c>
      <c r="F17" s="60">
        <v>10527143</v>
      </c>
      <c r="G17" s="60">
        <v>7191782</v>
      </c>
      <c r="H17" s="60">
        <v>8872125</v>
      </c>
      <c r="I17" s="60">
        <v>26591050</v>
      </c>
      <c r="J17" s="60">
        <v>-1069848</v>
      </c>
      <c r="K17" s="60">
        <v>18366331</v>
      </c>
      <c r="L17" s="60">
        <v>13117527</v>
      </c>
      <c r="M17" s="60">
        <v>30414010</v>
      </c>
      <c r="N17" s="60">
        <v>8667008</v>
      </c>
      <c r="O17" s="60">
        <v>10180761</v>
      </c>
      <c r="P17" s="60">
        <v>35233796</v>
      </c>
      <c r="Q17" s="60">
        <v>54081565</v>
      </c>
      <c r="R17" s="60">
        <v>15096700</v>
      </c>
      <c r="S17" s="60">
        <v>16050387</v>
      </c>
      <c r="T17" s="60">
        <v>14591023</v>
      </c>
      <c r="U17" s="60">
        <v>45738110</v>
      </c>
      <c r="V17" s="60">
        <v>156824735</v>
      </c>
      <c r="W17" s="60">
        <v>185247616</v>
      </c>
      <c r="X17" s="60">
        <v>-28422881</v>
      </c>
      <c r="Y17" s="61">
        <v>-15.34</v>
      </c>
      <c r="Z17" s="62">
        <v>185247616</v>
      </c>
    </row>
    <row r="18" spans="1:26" ht="13.5">
      <c r="A18" s="70" t="s">
        <v>44</v>
      </c>
      <c r="B18" s="71">
        <f>SUM(B11:B17)</f>
        <v>595191054</v>
      </c>
      <c r="C18" s="71">
        <f>SUM(C11:C17)</f>
        <v>0</v>
      </c>
      <c r="D18" s="72">
        <f aca="true" t="shared" si="1" ref="D18:Z18">SUM(D11:D17)</f>
        <v>711341187</v>
      </c>
      <c r="E18" s="73">
        <f t="shared" si="1"/>
        <v>723455932</v>
      </c>
      <c r="F18" s="73">
        <f t="shared" si="1"/>
        <v>28207523</v>
      </c>
      <c r="G18" s="73">
        <f t="shared" si="1"/>
        <v>62600794</v>
      </c>
      <c r="H18" s="73">
        <f t="shared" si="1"/>
        <v>54473255</v>
      </c>
      <c r="I18" s="73">
        <f t="shared" si="1"/>
        <v>145281572</v>
      </c>
      <c r="J18" s="73">
        <f t="shared" si="1"/>
        <v>36977965</v>
      </c>
      <c r="K18" s="73">
        <f t="shared" si="1"/>
        <v>66157179</v>
      </c>
      <c r="L18" s="73">
        <f t="shared" si="1"/>
        <v>54356840</v>
      </c>
      <c r="M18" s="73">
        <f t="shared" si="1"/>
        <v>157491984</v>
      </c>
      <c r="N18" s="73">
        <f t="shared" si="1"/>
        <v>48143588</v>
      </c>
      <c r="O18" s="73">
        <f t="shared" si="1"/>
        <v>53956474</v>
      </c>
      <c r="P18" s="73">
        <f t="shared" si="1"/>
        <v>76256463</v>
      </c>
      <c r="Q18" s="73">
        <f t="shared" si="1"/>
        <v>178356525</v>
      </c>
      <c r="R18" s="73">
        <f t="shared" si="1"/>
        <v>56194493</v>
      </c>
      <c r="S18" s="73">
        <f t="shared" si="1"/>
        <v>56677123</v>
      </c>
      <c r="T18" s="73">
        <f t="shared" si="1"/>
        <v>77802559</v>
      </c>
      <c r="U18" s="73">
        <f t="shared" si="1"/>
        <v>190674175</v>
      </c>
      <c r="V18" s="73">
        <f t="shared" si="1"/>
        <v>671804256</v>
      </c>
      <c r="W18" s="73">
        <f t="shared" si="1"/>
        <v>723455932</v>
      </c>
      <c r="X18" s="73">
        <f t="shared" si="1"/>
        <v>-51651676</v>
      </c>
      <c r="Y18" s="67">
        <f>+IF(W18&lt;&gt;0,(X18/W18)*100,0)</f>
        <v>-7.139574605077673</v>
      </c>
      <c r="Z18" s="74">
        <f t="shared" si="1"/>
        <v>723455932</v>
      </c>
    </row>
    <row r="19" spans="1:26" ht="13.5">
      <c r="A19" s="70" t="s">
        <v>45</v>
      </c>
      <c r="B19" s="75">
        <f>+B10-B18</f>
        <v>-8877151</v>
      </c>
      <c r="C19" s="75">
        <f>+C10-C18</f>
        <v>0</v>
      </c>
      <c r="D19" s="76">
        <f aca="true" t="shared" si="2" ref="D19:Z19">+D10-D18</f>
        <v>-56464382</v>
      </c>
      <c r="E19" s="77">
        <f t="shared" si="2"/>
        <v>-63285735</v>
      </c>
      <c r="F19" s="77">
        <f t="shared" si="2"/>
        <v>179340650</v>
      </c>
      <c r="G19" s="77">
        <f t="shared" si="2"/>
        <v>-26540312</v>
      </c>
      <c r="H19" s="77">
        <f t="shared" si="2"/>
        <v>-20091879</v>
      </c>
      <c r="I19" s="77">
        <f t="shared" si="2"/>
        <v>132708459</v>
      </c>
      <c r="J19" s="77">
        <f t="shared" si="2"/>
        <v>-9057719</v>
      </c>
      <c r="K19" s="77">
        <f t="shared" si="2"/>
        <v>-23403908</v>
      </c>
      <c r="L19" s="77">
        <f t="shared" si="2"/>
        <v>-14560350</v>
      </c>
      <c r="M19" s="77">
        <f t="shared" si="2"/>
        <v>-47021977</v>
      </c>
      <c r="N19" s="77">
        <f t="shared" si="2"/>
        <v>-14266017</v>
      </c>
      <c r="O19" s="77">
        <f t="shared" si="2"/>
        <v>-22090276</v>
      </c>
      <c r="P19" s="77">
        <f t="shared" si="2"/>
        <v>-33142396</v>
      </c>
      <c r="Q19" s="77">
        <f t="shared" si="2"/>
        <v>-69498689</v>
      </c>
      <c r="R19" s="77">
        <f t="shared" si="2"/>
        <v>-19653658</v>
      </c>
      <c r="S19" s="77">
        <f t="shared" si="2"/>
        <v>-24362843</v>
      </c>
      <c r="T19" s="77">
        <f t="shared" si="2"/>
        <v>-41583859</v>
      </c>
      <c r="U19" s="77">
        <f t="shared" si="2"/>
        <v>-85600360</v>
      </c>
      <c r="V19" s="77">
        <f t="shared" si="2"/>
        <v>-69412567</v>
      </c>
      <c r="W19" s="77">
        <f>IF(E10=E18,0,W10-W18)</f>
        <v>-63285735</v>
      </c>
      <c r="X19" s="77">
        <f t="shared" si="2"/>
        <v>-6126832</v>
      </c>
      <c r="Y19" s="78">
        <f>+IF(W19&lt;&gt;0,(X19/W19)*100,0)</f>
        <v>9.681221210435496</v>
      </c>
      <c r="Z19" s="79">
        <f t="shared" si="2"/>
        <v>-63285735</v>
      </c>
    </row>
    <row r="20" spans="1:26" ht="13.5">
      <c r="A20" s="58" t="s">
        <v>46</v>
      </c>
      <c r="B20" s="19">
        <v>42134336</v>
      </c>
      <c r="C20" s="19"/>
      <c r="D20" s="59">
        <v>69864452</v>
      </c>
      <c r="E20" s="60">
        <v>66710739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947368</v>
      </c>
      <c r="O20" s="60">
        <v>0</v>
      </c>
      <c r="P20" s="60">
        <v>265910</v>
      </c>
      <c r="Q20" s="60">
        <v>1213278</v>
      </c>
      <c r="R20" s="60">
        <v>69936</v>
      </c>
      <c r="S20" s="60">
        <v>134296</v>
      </c>
      <c r="T20" s="60">
        <v>5316671</v>
      </c>
      <c r="U20" s="60">
        <v>5520903</v>
      </c>
      <c r="V20" s="60">
        <v>6734181</v>
      </c>
      <c r="W20" s="60">
        <v>66710739</v>
      </c>
      <c r="X20" s="60">
        <v>-59976558</v>
      </c>
      <c r="Y20" s="61">
        <v>-89.91</v>
      </c>
      <c r="Z20" s="62">
        <v>66710739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33257185</v>
      </c>
      <c r="C22" s="86">
        <f>SUM(C19:C21)</f>
        <v>0</v>
      </c>
      <c r="D22" s="87">
        <f aca="true" t="shared" si="3" ref="D22:Z22">SUM(D19:D21)</f>
        <v>13400070</v>
      </c>
      <c r="E22" s="88">
        <f t="shared" si="3"/>
        <v>3425004</v>
      </c>
      <c r="F22" s="88">
        <f t="shared" si="3"/>
        <v>179340650</v>
      </c>
      <c r="G22" s="88">
        <f t="shared" si="3"/>
        <v>-26540312</v>
      </c>
      <c r="H22" s="88">
        <f t="shared" si="3"/>
        <v>-20091879</v>
      </c>
      <c r="I22" s="88">
        <f t="shared" si="3"/>
        <v>132708459</v>
      </c>
      <c r="J22" s="88">
        <f t="shared" si="3"/>
        <v>-9057719</v>
      </c>
      <c r="K22" s="88">
        <f t="shared" si="3"/>
        <v>-23403908</v>
      </c>
      <c r="L22" s="88">
        <f t="shared" si="3"/>
        <v>-14560350</v>
      </c>
      <c r="M22" s="88">
        <f t="shared" si="3"/>
        <v>-47021977</v>
      </c>
      <c r="N22" s="88">
        <f t="shared" si="3"/>
        <v>-13318649</v>
      </c>
      <c r="O22" s="88">
        <f t="shared" si="3"/>
        <v>-22090276</v>
      </c>
      <c r="P22" s="88">
        <f t="shared" si="3"/>
        <v>-32876486</v>
      </c>
      <c r="Q22" s="88">
        <f t="shared" si="3"/>
        <v>-68285411</v>
      </c>
      <c r="R22" s="88">
        <f t="shared" si="3"/>
        <v>-19583722</v>
      </c>
      <c r="S22" s="88">
        <f t="shared" si="3"/>
        <v>-24228547</v>
      </c>
      <c r="T22" s="88">
        <f t="shared" si="3"/>
        <v>-36267188</v>
      </c>
      <c r="U22" s="88">
        <f t="shared" si="3"/>
        <v>-80079457</v>
      </c>
      <c r="V22" s="88">
        <f t="shared" si="3"/>
        <v>-62678386</v>
      </c>
      <c r="W22" s="88">
        <f t="shared" si="3"/>
        <v>3425004</v>
      </c>
      <c r="X22" s="88">
        <f t="shared" si="3"/>
        <v>-66103390</v>
      </c>
      <c r="Y22" s="89">
        <f>+IF(W22&lt;&gt;0,(X22/W22)*100,0)</f>
        <v>-1930.023731359146</v>
      </c>
      <c r="Z22" s="90">
        <f t="shared" si="3"/>
        <v>3425004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33257185</v>
      </c>
      <c r="C24" s="75">
        <f>SUM(C22:C23)</f>
        <v>0</v>
      </c>
      <c r="D24" s="76">
        <f aca="true" t="shared" si="4" ref="D24:Z24">SUM(D22:D23)</f>
        <v>13400070</v>
      </c>
      <c r="E24" s="77">
        <f t="shared" si="4"/>
        <v>3425004</v>
      </c>
      <c r="F24" s="77">
        <f t="shared" si="4"/>
        <v>179340650</v>
      </c>
      <c r="G24" s="77">
        <f t="shared" si="4"/>
        <v>-26540312</v>
      </c>
      <c r="H24" s="77">
        <f t="shared" si="4"/>
        <v>-20091879</v>
      </c>
      <c r="I24" s="77">
        <f t="shared" si="4"/>
        <v>132708459</v>
      </c>
      <c r="J24" s="77">
        <f t="shared" si="4"/>
        <v>-9057719</v>
      </c>
      <c r="K24" s="77">
        <f t="shared" si="4"/>
        <v>-23403908</v>
      </c>
      <c r="L24" s="77">
        <f t="shared" si="4"/>
        <v>-14560350</v>
      </c>
      <c r="M24" s="77">
        <f t="shared" si="4"/>
        <v>-47021977</v>
      </c>
      <c r="N24" s="77">
        <f t="shared" si="4"/>
        <v>-13318649</v>
      </c>
      <c r="O24" s="77">
        <f t="shared" si="4"/>
        <v>-22090276</v>
      </c>
      <c r="P24" s="77">
        <f t="shared" si="4"/>
        <v>-32876486</v>
      </c>
      <c r="Q24" s="77">
        <f t="shared" si="4"/>
        <v>-68285411</v>
      </c>
      <c r="R24" s="77">
        <f t="shared" si="4"/>
        <v>-19583722</v>
      </c>
      <c r="S24" s="77">
        <f t="shared" si="4"/>
        <v>-24228547</v>
      </c>
      <c r="T24" s="77">
        <f t="shared" si="4"/>
        <v>-36267188</v>
      </c>
      <c r="U24" s="77">
        <f t="shared" si="4"/>
        <v>-80079457</v>
      </c>
      <c r="V24" s="77">
        <f t="shared" si="4"/>
        <v>-62678386</v>
      </c>
      <c r="W24" s="77">
        <f t="shared" si="4"/>
        <v>3425004</v>
      </c>
      <c r="X24" s="77">
        <f t="shared" si="4"/>
        <v>-66103390</v>
      </c>
      <c r="Y24" s="78">
        <f>+IF(W24&lt;&gt;0,(X24/W24)*100,0)</f>
        <v>-1930.023731359146</v>
      </c>
      <c r="Z24" s="79">
        <f t="shared" si="4"/>
        <v>3425004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104920630</v>
      </c>
      <c r="C27" s="22"/>
      <c r="D27" s="99">
        <v>197936803</v>
      </c>
      <c r="E27" s="100">
        <v>196544255</v>
      </c>
      <c r="F27" s="100">
        <v>4243588</v>
      </c>
      <c r="G27" s="100">
        <v>8855368</v>
      </c>
      <c r="H27" s="100">
        <v>5913603</v>
      </c>
      <c r="I27" s="100">
        <v>19012559</v>
      </c>
      <c r="J27" s="100">
        <v>13151317</v>
      </c>
      <c r="K27" s="100">
        <v>15867000</v>
      </c>
      <c r="L27" s="100">
        <v>16494330</v>
      </c>
      <c r="M27" s="100">
        <v>45512647</v>
      </c>
      <c r="N27" s="100">
        <v>9477691</v>
      </c>
      <c r="O27" s="100">
        <v>12961450</v>
      </c>
      <c r="P27" s="100">
        <v>-11068210</v>
      </c>
      <c r="Q27" s="100">
        <v>11370931</v>
      </c>
      <c r="R27" s="100">
        <v>19339759</v>
      </c>
      <c r="S27" s="100">
        <v>18324960</v>
      </c>
      <c r="T27" s="100">
        <v>23565481</v>
      </c>
      <c r="U27" s="100">
        <v>61230200</v>
      </c>
      <c r="V27" s="100">
        <v>137126337</v>
      </c>
      <c r="W27" s="100">
        <v>196544255</v>
      </c>
      <c r="X27" s="100">
        <v>-59417918</v>
      </c>
      <c r="Y27" s="101">
        <v>-30.23</v>
      </c>
      <c r="Z27" s="102">
        <v>196544255</v>
      </c>
    </row>
    <row r="28" spans="1:26" ht="13.5">
      <c r="A28" s="103" t="s">
        <v>46</v>
      </c>
      <c r="B28" s="19">
        <v>33559723</v>
      </c>
      <c r="C28" s="19"/>
      <c r="D28" s="59">
        <v>69864452</v>
      </c>
      <c r="E28" s="60">
        <v>66710739</v>
      </c>
      <c r="F28" s="60">
        <v>1840883</v>
      </c>
      <c r="G28" s="60">
        <v>4430340</v>
      </c>
      <c r="H28" s="60">
        <v>2367590</v>
      </c>
      <c r="I28" s="60">
        <v>8638813</v>
      </c>
      <c r="J28" s="60">
        <v>8658229</v>
      </c>
      <c r="K28" s="60">
        <v>8282861</v>
      </c>
      <c r="L28" s="60">
        <v>11203800</v>
      </c>
      <c r="M28" s="60">
        <v>28144890</v>
      </c>
      <c r="N28" s="60">
        <v>359732</v>
      </c>
      <c r="O28" s="60">
        <v>7691788</v>
      </c>
      <c r="P28" s="60">
        <v>-18636408</v>
      </c>
      <c r="Q28" s="60">
        <v>-10584888</v>
      </c>
      <c r="R28" s="60">
        <v>6141944</v>
      </c>
      <c r="S28" s="60">
        <v>4076473</v>
      </c>
      <c r="T28" s="60">
        <v>10087990</v>
      </c>
      <c r="U28" s="60">
        <v>20306407</v>
      </c>
      <c r="V28" s="60">
        <v>46505222</v>
      </c>
      <c r="W28" s="60">
        <v>66710739</v>
      </c>
      <c r="X28" s="60">
        <v>-20205517</v>
      </c>
      <c r="Y28" s="61">
        <v>-30.29</v>
      </c>
      <c r="Z28" s="62">
        <v>66710739</v>
      </c>
    </row>
    <row r="29" spans="1:26" ht="13.5">
      <c r="A29" s="58" t="s">
        <v>282</v>
      </c>
      <c r="B29" s="19">
        <v>9099613</v>
      </c>
      <c r="C29" s="19"/>
      <c r="D29" s="59">
        <v>0</v>
      </c>
      <c r="E29" s="60">
        <v>500000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89882</v>
      </c>
      <c r="U29" s="60">
        <v>89882</v>
      </c>
      <c r="V29" s="60">
        <v>89882</v>
      </c>
      <c r="W29" s="60">
        <v>500000</v>
      </c>
      <c r="X29" s="60">
        <v>-410118</v>
      </c>
      <c r="Y29" s="61">
        <v>-82.02</v>
      </c>
      <c r="Z29" s="62">
        <v>500000</v>
      </c>
    </row>
    <row r="30" spans="1:26" ht="13.5">
      <c r="A30" s="58" t="s">
        <v>52</v>
      </c>
      <c r="B30" s="19">
        <v>1729288</v>
      </c>
      <c r="C30" s="19"/>
      <c r="D30" s="59">
        <v>600000</v>
      </c>
      <c r="E30" s="60">
        <v>8756588</v>
      </c>
      <c r="F30" s="60">
        <v>0</v>
      </c>
      <c r="G30" s="60">
        <v>816509</v>
      </c>
      <c r="H30" s="60">
        <v>0</v>
      </c>
      <c r="I30" s="60">
        <v>816509</v>
      </c>
      <c r="J30" s="60">
        <v>0</v>
      </c>
      <c r="K30" s="60">
        <v>492441</v>
      </c>
      <c r="L30" s="60">
        <v>35101</v>
      </c>
      <c r="M30" s="60">
        <v>527542</v>
      </c>
      <c r="N30" s="60">
        <v>0</v>
      </c>
      <c r="O30" s="60">
        <v>2448839</v>
      </c>
      <c r="P30" s="60">
        <v>333305</v>
      </c>
      <c r="Q30" s="60">
        <v>2782144</v>
      </c>
      <c r="R30" s="60">
        <v>664100</v>
      </c>
      <c r="S30" s="60">
        <v>941029</v>
      </c>
      <c r="T30" s="60">
        <v>495556</v>
      </c>
      <c r="U30" s="60">
        <v>2100685</v>
      </c>
      <c r="V30" s="60">
        <v>6226880</v>
      </c>
      <c r="W30" s="60">
        <v>8756588</v>
      </c>
      <c r="X30" s="60">
        <v>-2529708</v>
      </c>
      <c r="Y30" s="61">
        <v>-28.89</v>
      </c>
      <c r="Z30" s="62">
        <v>8756588</v>
      </c>
    </row>
    <row r="31" spans="1:26" ht="13.5">
      <c r="A31" s="58" t="s">
        <v>53</v>
      </c>
      <c r="B31" s="19">
        <v>60532006</v>
      </c>
      <c r="C31" s="19"/>
      <c r="D31" s="59">
        <v>127472351</v>
      </c>
      <c r="E31" s="60">
        <v>120576928</v>
      </c>
      <c r="F31" s="60">
        <v>2402705</v>
      </c>
      <c r="G31" s="60">
        <v>3608519</v>
      </c>
      <c r="H31" s="60">
        <v>3546013</v>
      </c>
      <c r="I31" s="60">
        <v>9557237</v>
      </c>
      <c r="J31" s="60">
        <v>4493088</v>
      </c>
      <c r="K31" s="60">
        <v>7091698</v>
      </c>
      <c r="L31" s="60">
        <v>5255429</v>
      </c>
      <c r="M31" s="60">
        <v>16840215</v>
      </c>
      <c r="N31" s="60">
        <v>9117959</v>
      </c>
      <c r="O31" s="60">
        <v>2820823</v>
      </c>
      <c r="P31" s="60">
        <v>7234893</v>
      </c>
      <c r="Q31" s="60">
        <v>19173675</v>
      </c>
      <c r="R31" s="60">
        <v>12533715</v>
      </c>
      <c r="S31" s="60">
        <v>13307458</v>
      </c>
      <c r="T31" s="60">
        <v>12892053</v>
      </c>
      <c r="U31" s="60">
        <v>38733226</v>
      </c>
      <c r="V31" s="60">
        <v>84304353</v>
      </c>
      <c r="W31" s="60">
        <v>120576928</v>
      </c>
      <c r="X31" s="60">
        <v>-36272575</v>
      </c>
      <c r="Y31" s="61">
        <v>-30.08</v>
      </c>
      <c r="Z31" s="62">
        <v>120576928</v>
      </c>
    </row>
    <row r="32" spans="1:26" ht="13.5">
      <c r="A32" s="70" t="s">
        <v>54</v>
      </c>
      <c r="B32" s="22">
        <f>SUM(B28:B31)</f>
        <v>104920630</v>
      </c>
      <c r="C32" s="22">
        <f>SUM(C28:C31)</f>
        <v>0</v>
      </c>
      <c r="D32" s="99">
        <f aca="true" t="shared" si="5" ref="D32:Z32">SUM(D28:D31)</f>
        <v>197936803</v>
      </c>
      <c r="E32" s="100">
        <f t="shared" si="5"/>
        <v>196544255</v>
      </c>
      <c r="F32" s="100">
        <f t="shared" si="5"/>
        <v>4243588</v>
      </c>
      <c r="G32" s="100">
        <f t="shared" si="5"/>
        <v>8855368</v>
      </c>
      <c r="H32" s="100">
        <f t="shared" si="5"/>
        <v>5913603</v>
      </c>
      <c r="I32" s="100">
        <f t="shared" si="5"/>
        <v>19012559</v>
      </c>
      <c r="J32" s="100">
        <f t="shared" si="5"/>
        <v>13151317</v>
      </c>
      <c r="K32" s="100">
        <f t="shared" si="5"/>
        <v>15867000</v>
      </c>
      <c r="L32" s="100">
        <f t="shared" si="5"/>
        <v>16494330</v>
      </c>
      <c r="M32" s="100">
        <f t="shared" si="5"/>
        <v>45512647</v>
      </c>
      <c r="N32" s="100">
        <f t="shared" si="5"/>
        <v>9477691</v>
      </c>
      <c r="O32" s="100">
        <f t="shared" si="5"/>
        <v>12961450</v>
      </c>
      <c r="P32" s="100">
        <f t="shared" si="5"/>
        <v>-11068210</v>
      </c>
      <c r="Q32" s="100">
        <f t="shared" si="5"/>
        <v>11370931</v>
      </c>
      <c r="R32" s="100">
        <f t="shared" si="5"/>
        <v>19339759</v>
      </c>
      <c r="S32" s="100">
        <f t="shared" si="5"/>
        <v>18324960</v>
      </c>
      <c r="T32" s="100">
        <f t="shared" si="5"/>
        <v>23565481</v>
      </c>
      <c r="U32" s="100">
        <f t="shared" si="5"/>
        <v>61230200</v>
      </c>
      <c r="V32" s="100">
        <f t="shared" si="5"/>
        <v>137126337</v>
      </c>
      <c r="W32" s="100">
        <f t="shared" si="5"/>
        <v>196544255</v>
      </c>
      <c r="X32" s="100">
        <f t="shared" si="5"/>
        <v>-59417918</v>
      </c>
      <c r="Y32" s="101">
        <f>+IF(W32&lt;&gt;0,(X32/W32)*100,0)</f>
        <v>-30.231317623605943</v>
      </c>
      <c r="Z32" s="102">
        <f t="shared" si="5"/>
        <v>196544255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634888750</v>
      </c>
      <c r="C35" s="19"/>
      <c r="D35" s="59">
        <v>381000032</v>
      </c>
      <c r="E35" s="60">
        <v>504691000</v>
      </c>
      <c r="F35" s="60">
        <v>57415486</v>
      </c>
      <c r="G35" s="60">
        <v>102758119</v>
      </c>
      <c r="H35" s="60">
        <v>-11194555</v>
      </c>
      <c r="I35" s="60">
        <v>-11194555</v>
      </c>
      <c r="J35" s="60">
        <v>-5186906</v>
      </c>
      <c r="K35" s="60">
        <v>-11546601</v>
      </c>
      <c r="L35" s="60">
        <v>-19613617</v>
      </c>
      <c r="M35" s="60">
        <v>-19613617</v>
      </c>
      <c r="N35" s="60">
        <v>19973</v>
      </c>
      <c r="O35" s="60">
        <v>2184442</v>
      </c>
      <c r="P35" s="60">
        <v>-13620825</v>
      </c>
      <c r="Q35" s="60">
        <v>-13620825</v>
      </c>
      <c r="R35" s="60">
        <v>-12777377</v>
      </c>
      <c r="S35" s="60">
        <v>-24424722</v>
      </c>
      <c r="T35" s="60">
        <v>68100889</v>
      </c>
      <c r="U35" s="60">
        <v>68100889</v>
      </c>
      <c r="V35" s="60">
        <v>68100889</v>
      </c>
      <c r="W35" s="60">
        <v>504691000</v>
      </c>
      <c r="X35" s="60">
        <v>-436590111</v>
      </c>
      <c r="Y35" s="61">
        <v>-86.51</v>
      </c>
      <c r="Z35" s="62">
        <v>504691000</v>
      </c>
    </row>
    <row r="36" spans="1:26" ht="13.5">
      <c r="A36" s="58" t="s">
        <v>57</v>
      </c>
      <c r="B36" s="19">
        <v>1952760713</v>
      </c>
      <c r="C36" s="19"/>
      <c r="D36" s="59">
        <v>2127035000</v>
      </c>
      <c r="E36" s="60">
        <v>2079853000</v>
      </c>
      <c r="F36" s="60">
        <v>4316696</v>
      </c>
      <c r="G36" s="60">
        <v>-5736862</v>
      </c>
      <c r="H36" s="60">
        <v>-1530348</v>
      </c>
      <c r="I36" s="60">
        <v>-1530348</v>
      </c>
      <c r="J36" s="60">
        <v>5221160</v>
      </c>
      <c r="K36" s="60">
        <v>8355478</v>
      </c>
      <c r="L36" s="60">
        <v>7066905</v>
      </c>
      <c r="M36" s="60">
        <v>7066905</v>
      </c>
      <c r="N36" s="60">
        <v>1204236</v>
      </c>
      <c r="O36" s="60">
        <v>5877423</v>
      </c>
      <c r="P36" s="60">
        <v>-19278310</v>
      </c>
      <c r="Q36" s="60">
        <v>-19278310</v>
      </c>
      <c r="R36" s="60">
        <v>11230799</v>
      </c>
      <c r="S36" s="60">
        <v>10499067</v>
      </c>
      <c r="T36" s="60">
        <v>18041092</v>
      </c>
      <c r="U36" s="60">
        <v>18041092</v>
      </c>
      <c r="V36" s="60">
        <v>18041092</v>
      </c>
      <c r="W36" s="60">
        <v>2079853000</v>
      </c>
      <c r="X36" s="60">
        <v>-2061811908</v>
      </c>
      <c r="Y36" s="61">
        <v>-99.13</v>
      </c>
      <c r="Z36" s="62">
        <v>2079853000</v>
      </c>
    </row>
    <row r="37" spans="1:26" ht="13.5">
      <c r="A37" s="58" t="s">
        <v>58</v>
      </c>
      <c r="B37" s="19">
        <v>147678591</v>
      </c>
      <c r="C37" s="19"/>
      <c r="D37" s="59">
        <v>99339000</v>
      </c>
      <c r="E37" s="60">
        <v>103379000</v>
      </c>
      <c r="F37" s="60">
        <v>-117489749</v>
      </c>
      <c r="G37" s="60">
        <v>123784544</v>
      </c>
      <c r="H37" s="60">
        <v>7783047</v>
      </c>
      <c r="I37" s="60">
        <v>7783047</v>
      </c>
      <c r="J37" s="60">
        <v>9483003</v>
      </c>
      <c r="K37" s="60">
        <v>17267457</v>
      </c>
      <c r="L37" s="60">
        <v>4957614</v>
      </c>
      <c r="M37" s="60">
        <v>4957614</v>
      </c>
      <c r="N37" s="60">
        <v>15139287</v>
      </c>
      <c r="O37" s="60">
        <v>29706650</v>
      </c>
      <c r="P37" s="60">
        <v>-464178</v>
      </c>
      <c r="Q37" s="60">
        <v>-464178</v>
      </c>
      <c r="R37" s="60">
        <v>17713121</v>
      </c>
      <c r="S37" s="60">
        <v>15089563</v>
      </c>
      <c r="T37" s="60">
        <v>127107083</v>
      </c>
      <c r="U37" s="60">
        <v>127107083</v>
      </c>
      <c r="V37" s="60">
        <v>127107083</v>
      </c>
      <c r="W37" s="60">
        <v>103379000</v>
      </c>
      <c r="X37" s="60">
        <v>23728083</v>
      </c>
      <c r="Y37" s="61">
        <v>22.95</v>
      </c>
      <c r="Z37" s="62">
        <v>103379000</v>
      </c>
    </row>
    <row r="38" spans="1:26" ht="13.5">
      <c r="A38" s="58" t="s">
        <v>59</v>
      </c>
      <c r="B38" s="19">
        <v>176972869</v>
      </c>
      <c r="C38" s="19"/>
      <c r="D38" s="59">
        <v>181338242</v>
      </c>
      <c r="E38" s="60">
        <v>182349000</v>
      </c>
      <c r="F38" s="60">
        <v>-177157</v>
      </c>
      <c r="G38" s="60">
        <v>-233814</v>
      </c>
      <c r="H38" s="60">
        <v>-35475</v>
      </c>
      <c r="I38" s="60">
        <v>-35475</v>
      </c>
      <c r="J38" s="60">
        <v>-361719</v>
      </c>
      <c r="K38" s="60">
        <v>3074300</v>
      </c>
      <c r="L38" s="60">
        <v>-2926724</v>
      </c>
      <c r="M38" s="60">
        <v>-2926724</v>
      </c>
      <c r="N38" s="60">
        <v>835518</v>
      </c>
      <c r="O38" s="60">
        <v>854888</v>
      </c>
      <c r="P38" s="60">
        <v>801690</v>
      </c>
      <c r="Q38" s="60">
        <v>801690</v>
      </c>
      <c r="R38" s="60">
        <v>835944</v>
      </c>
      <c r="S38" s="60">
        <v>-5288889</v>
      </c>
      <c r="T38" s="60">
        <v>1014635</v>
      </c>
      <c r="U38" s="60">
        <v>1014635</v>
      </c>
      <c r="V38" s="60">
        <v>1014635</v>
      </c>
      <c r="W38" s="60">
        <v>182349000</v>
      </c>
      <c r="X38" s="60">
        <v>-181334365</v>
      </c>
      <c r="Y38" s="61">
        <v>-99.44</v>
      </c>
      <c r="Z38" s="62">
        <v>182349000</v>
      </c>
    </row>
    <row r="39" spans="1:26" ht="13.5">
      <c r="A39" s="58" t="s">
        <v>60</v>
      </c>
      <c r="B39" s="19">
        <v>2262998003</v>
      </c>
      <c r="C39" s="19"/>
      <c r="D39" s="59">
        <v>2227357790</v>
      </c>
      <c r="E39" s="60">
        <v>2298816000</v>
      </c>
      <c r="F39" s="60">
        <v>179399088</v>
      </c>
      <c r="G39" s="60">
        <v>-26529473</v>
      </c>
      <c r="H39" s="60">
        <v>-20472475</v>
      </c>
      <c r="I39" s="60">
        <v>-20472475</v>
      </c>
      <c r="J39" s="60">
        <v>-9087030</v>
      </c>
      <c r="K39" s="60">
        <v>-23532880</v>
      </c>
      <c r="L39" s="60">
        <v>-14577602</v>
      </c>
      <c r="M39" s="60">
        <v>-14577602</v>
      </c>
      <c r="N39" s="60">
        <v>-14750596</v>
      </c>
      <c r="O39" s="60">
        <v>-22499674</v>
      </c>
      <c r="P39" s="60">
        <v>-33236647</v>
      </c>
      <c r="Q39" s="60">
        <v>-33236647</v>
      </c>
      <c r="R39" s="60">
        <v>-20095643</v>
      </c>
      <c r="S39" s="60">
        <v>-23726329</v>
      </c>
      <c r="T39" s="60">
        <v>-41979738</v>
      </c>
      <c r="U39" s="60">
        <v>-41979738</v>
      </c>
      <c r="V39" s="60">
        <v>-41979738</v>
      </c>
      <c r="W39" s="60">
        <v>2298816000</v>
      </c>
      <c r="X39" s="60">
        <v>-2340795738</v>
      </c>
      <c r="Y39" s="61">
        <v>-101.83</v>
      </c>
      <c r="Z39" s="62">
        <v>2298816000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158000315</v>
      </c>
      <c r="C42" s="19"/>
      <c r="D42" s="59">
        <v>37395423</v>
      </c>
      <c r="E42" s="60">
        <v>70347092</v>
      </c>
      <c r="F42" s="60">
        <v>8617457</v>
      </c>
      <c r="G42" s="60">
        <v>-8325577</v>
      </c>
      <c r="H42" s="60">
        <v>13106184</v>
      </c>
      <c r="I42" s="60">
        <v>13398064</v>
      </c>
      <c r="J42" s="60">
        <v>15443056</v>
      </c>
      <c r="K42" s="60">
        <v>12267198</v>
      </c>
      <c r="L42" s="60">
        <v>-1590707</v>
      </c>
      <c r="M42" s="60">
        <v>26119547</v>
      </c>
      <c r="N42" s="60">
        <v>12294024</v>
      </c>
      <c r="O42" s="60">
        <v>17312003</v>
      </c>
      <c r="P42" s="60">
        <v>-3830007</v>
      </c>
      <c r="Q42" s="60">
        <v>25776020</v>
      </c>
      <c r="R42" s="60">
        <v>1836685</v>
      </c>
      <c r="S42" s="60">
        <v>-9844672</v>
      </c>
      <c r="T42" s="60">
        <v>-11615166</v>
      </c>
      <c r="U42" s="60">
        <v>-19623153</v>
      </c>
      <c r="V42" s="60">
        <v>45670478</v>
      </c>
      <c r="W42" s="60">
        <v>70347092</v>
      </c>
      <c r="X42" s="60">
        <v>-24676614</v>
      </c>
      <c r="Y42" s="61">
        <v>-35.08</v>
      </c>
      <c r="Z42" s="62">
        <v>70347092</v>
      </c>
    </row>
    <row r="43" spans="1:26" ht="13.5">
      <c r="A43" s="58" t="s">
        <v>63</v>
      </c>
      <c r="B43" s="19">
        <v>-101401920</v>
      </c>
      <c r="C43" s="19"/>
      <c r="D43" s="59">
        <v>-127572656</v>
      </c>
      <c r="E43" s="60">
        <v>-187732485</v>
      </c>
      <c r="F43" s="60">
        <v>-2624451</v>
      </c>
      <c r="G43" s="60">
        <v>-871785</v>
      </c>
      <c r="H43" s="60">
        <v>-5049622</v>
      </c>
      <c r="I43" s="60">
        <v>-8545858</v>
      </c>
      <c r="J43" s="60">
        <v>-12507886</v>
      </c>
      <c r="K43" s="60">
        <v>-12931010</v>
      </c>
      <c r="L43" s="60">
        <v>-13196798</v>
      </c>
      <c r="M43" s="60">
        <v>-38635694</v>
      </c>
      <c r="N43" s="60">
        <v>-7803987</v>
      </c>
      <c r="O43" s="60">
        <v>-11786676</v>
      </c>
      <c r="P43" s="60">
        <v>-5911545</v>
      </c>
      <c r="Q43" s="60">
        <v>-25502208</v>
      </c>
      <c r="R43" s="60">
        <v>-9289365</v>
      </c>
      <c r="S43" s="60">
        <v>-8423644</v>
      </c>
      <c r="T43" s="60">
        <v>-17389343</v>
      </c>
      <c r="U43" s="60">
        <v>-35102352</v>
      </c>
      <c r="V43" s="60">
        <v>-107786112</v>
      </c>
      <c r="W43" s="60">
        <v>-187732485</v>
      </c>
      <c r="X43" s="60">
        <v>79946373</v>
      </c>
      <c r="Y43" s="61">
        <v>-42.59</v>
      </c>
      <c r="Z43" s="62">
        <v>-187732485</v>
      </c>
    </row>
    <row r="44" spans="1:26" ht="13.5">
      <c r="A44" s="58" t="s">
        <v>64</v>
      </c>
      <c r="B44" s="19">
        <v>-9996824</v>
      </c>
      <c r="C44" s="19"/>
      <c r="D44" s="59">
        <v>-13185130</v>
      </c>
      <c r="E44" s="60">
        <v>-11955415</v>
      </c>
      <c r="F44" s="60">
        <v>79932</v>
      </c>
      <c r="G44" s="60">
        <v>109229</v>
      </c>
      <c r="H44" s="60">
        <v>117494</v>
      </c>
      <c r="I44" s="60">
        <v>306655</v>
      </c>
      <c r="J44" s="60">
        <v>135178</v>
      </c>
      <c r="K44" s="60">
        <v>295016</v>
      </c>
      <c r="L44" s="60">
        <v>-5609886</v>
      </c>
      <c r="M44" s="60">
        <v>-5179692</v>
      </c>
      <c r="N44" s="60">
        <v>110801</v>
      </c>
      <c r="O44" s="60">
        <v>135065</v>
      </c>
      <c r="P44" s="60">
        <v>-870461</v>
      </c>
      <c r="Q44" s="60">
        <v>-624595</v>
      </c>
      <c r="R44" s="60">
        <v>85113</v>
      </c>
      <c r="S44" s="60">
        <v>94513</v>
      </c>
      <c r="T44" s="60">
        <v>-5968148</v>
      </c>
      <c r="U44" s="60">
        <v>-5788522</v>
      </c>
      <c r="V44" s="60">
        <v>-11286154</v>
      </c>
      <c r="W44" s="60">
        <v>-11955415</v>
      </c>
      <c r="X44" s="60">
        <v>669261</v>
      </c>
      <c r="Y44" s="61">
        <v>-5.6</v>
      </c>
      <c r="Z44" s="62">
        <v>-11955415</v>
      </c>
    </row>
    <row r="45" spans="1:26" ht="13.5">
      <c r="A45" s="70" t="s">
        <v>65</v>
      </c>
      <c r="B45" s="22">
        <v>499034885</v>
      </c>
      <c r="C45" s="22"/>
      <c r="D45" s="99">
        <v>262113636</v>
      </c>
      <c r="E45" s="100">
        <v>369694077</v>
      </c>
      <c r="F45" s="100">
        <v>505107823</v>
      </c>
      <c r="G45" s="100">
        <v>496019690</v>
      </c>
      <c r="H45" s="100">
        <v>504193746</v>
      </c>
      <c r="I45" s="100">
        <v>504193746</v>
      </c>
      <c r="J45" s="100">
        <v>507264094</v>
      </c>
      <c r="K45" s="100">
        <v>506895298</v>
      </c>
      <c r="L45" s="100">
        <v>486497907</v>
      </c>
      <c r="M45" s="100">
        <v>486497907</v>
      </c>
      <c r="N45" s="100">
        <v>491098745</v>
      </c>
      <c r="O45" s="100">
        <v>496759137</v>
      </c>
      <c r="P45" s="100">
        <v>486147124</v>
      </c>
      <c r="Q45" s="100">
        <v>491098745</v>
      </c>
      <c r="R45" s="100">
        <v>478779557</v>
      </c>
      <c r="S45" s="100">
        <v>460605754</v>
      </c>
      <c r="T45" s="100">
        <v>425633097</v>
      </c>
      <c r="U45" s="100">
        <v>425633097</v>
      </c>
      <c r="V45" s="100">
        <v>425633097</v>
      </c>
      <c r="W45" s="100">
        <v>369694077</v>
      </c>
      <c r="X45" s="100">
        <v>55939020</v>
      </c>
      <c r="Y45" s="101">
        <v>15.13</v>
      </c>
      <c r="Z45" s="102">
        <v>369694077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38658042</v>
      </c>
      <c r="C49" s="52"/>
      <c r="D49" s="129">
        <v>2956360</v>
      </c>
      <c r="E49" s="54">
        <v>2679008</v>
      </c>
      <c r="F49" s="54">
        <v>0</v>
      </c>
      <c r="G49" s="54">
        <v>0</v>
      </c>
      <c r="H49" s="54">
        <v>0</v>
      </c>
      <c r="I49" s="54">
        <v>2585629</v>
      </c>
      <c r="J49" s="54">
        <v>0</v>
      </c>
      <c r="K49" s="54">
        <v>0</v>
      </c>
      <c r="L49" s="54">
        <v>0</v>
      </c>
      <c r="M49" s="54">
        <v>2402498</v>
      </c>
      <c r="N49" s="54">
        <v>0</v>
      </c>
      <c r="O49" s="54">
        <v>0</v>
      </c>
      <c r="P49" s="54">
        <v>0</v>
      </c>
      <c r="Q49" s="54">
        <v>2211262</v>
      </c>
      <c r="R49" s="54">
        <v>0</v>
      </c>
      <c r="S49" s="54">
        <v>0</v>
      </c>
      <c r="T49" s="54">
        <v>0</v>
      </c>
      <c r="U49" s="54">
        <v>14918972</v>
      </c>
      <c r="V49" s="54">
        <v>71336690</v>
      </c>
      <c r="W49" s="54">
        <v>137748461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22591794</v>
      </c>
      <c r="C51" s="52"/>
      <c r="D51" s="129">
        <v>170393</v>
      </c>
      <c r="E51" s="54">
        <v>188117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585366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23535670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94.10739390119201</v>
      </c>
      <c r="C58" s="5">
        <f>IF(C67=0,0,+(C76/C67)*100)</f>
        <v>0</v>
      </c>
      <c r="D58" s="6">
        <f aca="true" t="shared" si="6" ref="D58:Z58">IF(D67=0,0,+(D76/D67)*100)</f>
        <v>96.00031964868468</v>
      </c>
      <c r="E58" s="7">
        <f t="shared" si="6"/>
        <v>97.47494352166518</v>
      </c>
      <c r="F58" s="7">
        <f t="shared" si="6"/>
        <v>20.679567141830073</v>
      </c>
      <c r="G58" s="7">
        <f t="shared" si="6"/>
        <v>151.1357492122665</v>
      </c>
      <c r="H58" s="7">
        <f t="shared" si="6"/>
        <v>209.91930311275868</v>
      </c>
      <c r="I58" s="7">
        <f t="shared" si="6"/>
        <v>57.51120803657722</v>
      </c>
      <c r="J58" s="7">
        <f t="shared" si="6"/>
        <v>245.2120407180823</v>
      </c>
      <c r="K58" s="7">
        <f t="shared" si="6"/>
        <v>160.0650707417091</v>
      </c>
      <c r="L58" s="7">
        <f t="shared" si="6"/>
        <v>122.18872587380419</v>
      </c>
      <c r="M58" s="7">
        <f t="shared" si="6"/>
        <v>166.5785308481999</v>
      </c>
      <c r="N58" s="7">
        <f t="shared" si="6"/>
        <v>150.15035750405468</v>
      </c>
      <c r="O58" s="7">
        <f t="shared" si="6"/>
        <v>134.64633832311196</v>
      </c>
      <c r="P58" s="7">
        <f t="shared" si="6"/>
        <v>160.53759660630948</v>
      </c>
      <c r="Q58" s="7">
        <f t="shared" si="6"/>
        <v>147.85796770438154</v>
      </c>
      <c r="R58" s="7">
        <f t="shared" si="6"/>
        <v>156.10350033236207</v>
      </c>
      <c r="S58" s="7">
        <f t="shared" si="6"/>
        <v>117.86821908237405</v>
      </c>
      <c r="T58" s="7">
        <f t="shared" si="6"/>
        <v>145.0216252691844</v>
      </c>
      <c r="U58" s="7">
        <f t="shared" si="6"/>
        <v>140.1449732365107</v>
      </c>
      <c r="V58" s="7">
        <f t="shared" si="6"/>
        <v>103.74197179118975</v>
      </c>
      <c r="W58" s="7">
        <f t="shared" si="6"/>
        <v>97.47494352166518</v>
      </c>
      <c r="X58" s="7">
        <f t="shared" si="6"/>
        <v>0</v>
      </c>
      <c r="Y58" s="7">
        <f t="shared" si="6"/>
        <v>0</v>
      </c>
      <c r="Z58" s="8">
        <f t="shared" si="6"/>
        <v>97.47494352166518</v>
      </c>
    </row>
    <row r="59" spans="1:26" ht="13.5">
      <c r="A59" s="37" t="s">
        <v>31</v>
      </c>
      <c r="B59" s="9">
        <f aca="true" t="shared" si="7" ref="B59:Z66">IF(B68=0,0,+(B77/B68)*100)</f>
        <v>87.1336232174398</v>
      </c>
      <c r="C59" s="9">
        <f t="shared" si="7"/>
        <v>0</v>
      </c>
      <c r="D59" s="2">
        <f t="shared" si="7"/>
        <v>88.92351505649918</v>
      </c>
      <c r="E59" s="10">
        <f t="shared" si="7"/>
        <v>88.11486195819384</v>
      </c>
      <c r="F59" s="10">
        <f t="shared" si="7"/>
        <v>5.743888480748831</v>
      </c>
      <c r="G59" s="10">
        <f t="shared" si="7"/>
        <v>-4573.989202261735</v>
      </c>
      <c r="H59" s="10">
        <f t="shared" si="7"/>
        <v>-54643.98487626031</v>
      </c>
      <c r="I59" s="10">
        <f t="shared" si="7"/>
        <v>28.911717929531793</v>
      </c>
      <c r="J59" s="10">
        <f t="shared" si="7"/>
        <v>-130.71333268511097</v>
      </c>
      <c r="K59" s="10">
        <f t="shared" si="7"/>
        <v>-861.6900964963494</v>
      </c>
      <c r="L59" s="10">
        <f t="shared" si="7"/>
        <v>-204514.64124111182</v>
      </c>
      <c r="M59" s="10">
        <f t="shared" si="7"/>
        <v>-199.74756892321338</v>
      </c>
      <c r="N59" s="10">
        <f t="shared" si="7"/>
        <v>887.2908246725134</v>
      </c>
      <c r="O59" s="10">
        <f t="shared" si="7"/>
        <v>376875.0561797753</v>
      </c>
      <c r="P59" s="10">
        <f t="shared" si="7"/>
        <v>-1284.5945610063166</v>
      </c>
      <c r="Q59" s="10">
        <f t="shared" si="7"/>
        <v>9486.81305578104</v>
      </c>
      <c r="R59" s="10">
        <f t="shared" si="7"/>
        <v>183.57046834811644</v>
      </c>
      <c r="S59" s="10">
        <f t="shared" si="7"/>
        <v>-99895.78947368421</v>
      </c>
      <c r="T59" s="10">
        <f t="shared" si="7"/>
        <v>-101.68780916134877</v>
      </c>
      <c r="U59" s="10">
        <f t="shared" si="7"/>
        <v>-878.2676448563038</v>
      </c>
      <c r="V59" s="10">
        <f t="shared" si="7"/>
        <v>91.55126262574979</v>
      </c>
      <c r="W59" s="10">
        <f t="shared" si="7"/>
        <v>88.11486195819384</v>
      </c>
      <c r="X59" s="10">
        <f t="shared" si="7"/>
        <v>0</v>
      </c>
      <c r="Y59" s="10">
        <f t="shared" si="7"/>
        <v>0</v>
      </c>
      <c r="Z59" s="11">
        <f t="shared" si="7"/>
        <v>88.11486195819384</v>
      </c>
    </row>
    <row r="60" spans="1:26" ht="13.5">
      <c r="A60" s="38" t="s">
        <v>32</v>
      </c>
      <c r="B60" s="12">
        <f t="shared" si="7"/>
        <v>96.81615377161931</v>
      </c>
      <c r="C60" s="12">
        <f t="shared" si="7"/>
        <v>0</v>
      </c>
      <c r="D60" s="3">
        <f t="shared" si="7"/>
        <v>98.77023091424562</v>
      </c>
      <c r="E60" s="13">
        <f t="shared" si="7"/>
        <v>100.99160019720699</v>
      </c>
      <c r="F60" s="13">
        <f t="shared" si="7"/>
        <v>69.48434637814613</v>
      </c>
      <c r="G60" s="13">
        <f t="shared" si="7"/>
        <v>115.28207110116844</v>
      </c>
      <c r="H60" s="13">
        <f t="shared" si="7"/>
        <v>126.38579946686454</v>
      </c>
      <c r="I60" s="13">
        <f t="shared" si="7"/>
        <v>98.30878117271563</v>
      </c>
      <c r="J60" s="13">
        <f t="shared" si="7"/>
        <v>74.01099699864326</v>
      </c>
      <c r="K60" s="13">
        <f t="shared" si="7"/>
        <v>132.04395588235295</v>
      </c>
      <c r="L60" s="13">
        <f t="shared" si="7"/>
        <v>101.95033945621552</v>
      </c>
      <c r="M60" s="13">
        <f t="shared" si="7"/>
        <v>99.96352220578012</v>
      </c>
      <c r="N60" s="13">
        <f t="shared" si="7"/>
        <v>129.57774670306375</v>
      </c>
      <c r="O60" s="13">
        <f t="shared" si="7"/>
        <v>112.0038319352805</v>
      </c>
      <c r="P60" s="13">
        <f t="shared" si="7"/>
        <v>130.12765758982744</v>
      </c>
      <c r="Q60" s="13">
        <f t="shared" si="7"/>
        <v>123.50076423554293</v>
      </c>
      <c r="R60" s="13">
        <f t="shared" si="7"/>
        <v>152.50114565468266</v>
      </c>
      <c r="S60" s="13">
        <f t="shared" si="7"/>
        <v>93.7906711007826</v>
      </c>
      <c r="T60" s="13">
        <f t="shared" si="7"/>
        <v>101.72509604135745</v>
      </c>
      <c r="U60" s="13">
        <f t="shared" si="7"/>
        <v>114.15812997100095</v>
      </c>
      <c r="V60" s="13">
        <f t="shared" si="7"/>
        <v>108.16746053938806</v>
      </c>
      <c r="W60" s="13">
        <f t="shared" si="7"/>
        <v>100.99160019720699</v>
      </c>
      <c r="X60" s="13">
        <f t="shared" si="7"/>
        <v>0</v>
      </c>
      <c r="Y60" s="13">
        <f t="shared" si="7"/>
        <v>0</v>
      </c>
      <c r="Z60" s="14">
        <f t="shared" si="7"/>
        <v>100.99160019720699</v>
      </c>
    </row>
    <row r="61" spans="1:26" ht="13.5">
      <c r="A61" s="39" t="s">
        <v>103</v>
      </c>
      <c r="B61" s="12">
        <f t="shared" si="7"/>
        <v>68.17942573291332</v>
      </c>
      <c r="C61" s="12">
        <f t="shared" si="7"/>
        <v>0</v>
      </c>
      <c r="D61" s="3">
        <f t="shared" si="7"/>
        <v>91.0758767474668</v>
      </c>
      <c r="E61" s="13">
        <f t="shared" si="7"/>
        <v>80.8724933846896</v>
      </c>
      <c r="F61" s="13">
        <f t="shared" si="7"/>
        <v>98.53640821413549</v>
      </c>
      <c r="G61" s="13">
        <f t="shared" si="7"/>
        <v>70.41669293486895</v>
      </c>
      <c r="H61" s="13">
        <f t="shared" si="7"/>
        <v>76.79407048999296</v>
      </c>
      <c r="I61" s="13">
        <f t="shared" si="7"/>
        <v>79.73729488324605</v>
      </c>
      <c r="J61" s="13">
        <f t="shared" si="7"/>
        <v>82.2290592407547</v>
      </c>
      <c r="K61" s="13">
        <f t="shared" si="7"/>
        <v>89.06197407877865</v>
      </c>
      <c r="L61" s="13">
        <f t="shared" si="7"/>
        <v>72.28165953544409</v>
      </c>
      <c r="M61" s="13">
        <f t="shared" si="7"/>
        <v>81.03433505417094</v>
      </c>
      <c r="N61" s="13">
        <f t="shared" si="7"/>
        <v>75.53643511764268</v>
      </c>
      <c r="O61" s="13">
        <f t="shared" si="7"/>
        <v>70.61155755802876</v>
      </c>
      <c r="P61" s="13">
        <f t="shared" si="7"/>
        <v>95.74259415769258</v>
      </c>
      <c r="Q61" s="13">
        <f t="shared" si="7"/>
        <v>79.49510681388043</v>
      </c>
      <c r="R61" s="13">
        <f t="shared" si="7"/>
        <v>55.11950305559195</v>
      </c>
      <c r="S61" s="13">
        <f t="shared" si="7"/>
        <v>120.39455180521763</v>
      </c>
      <c r="T61" s="13">
        <f t="shared" si="7"/>
        <v>79.90886411969407</v>
      </c>
      <c r="U61" s="13">
        <f t="shared" si="7"/>
        <v>77.01113377600112</v>
      </c>
      <c r="V61" s="13">
        <f t="shared" si="7"/>
        <v>79.30337548513326</v>
      </c>
      <c r="W61" s="13">
        <f t="shared" si="7"/>
        <v>80.8724933846896</v>
      </c>
      <c r="X61" s="13">
        <f t="shared" si="7"/>
        <v>0</v>
      </c>
      <c r="Y61" s="13">
        <f t="shared" si="7"/>
        <v>0</v>
      </c>
      <c r="Z61" s="14">
        <f t="shared" si="7"/>
        <v>80.8724933846896</v>
      </c>
    </row>
    <row r="62" spans="1:26" ht="13.5">
      <c r="A62" s="39" t="s">
        <v>104</v>
      </c>
      <c r="B62" s="12">
        <f t="shared" si="7"/>
        <v>80.16070392691758</v>
      </c>
      <c r="C62" s="12">
        <f t="shared" si="7"/>
        <v>0</v>
      </c>
      <c r="D62" s="3">
        <f t="shared" si="7"/>
        <v>90.31075909458872</v>
      </c>
      <c r="E62" s="13">
        <f t="shared" si="7"/>
        <v>75.81973384201413</v>
      </c>
      <c r="F62" s="13">
        <f t="shared" si="7"/>
        <v>-1018.3499724720132</v>
      </c>
      <c r="G62" s="13">
        <f t="shared" si="7"/>
        <v>91.96311085027537</v>
      </c>
      <c r="H62" s="13">
        <f t="shared" si="7"/>
        <v>82.34152900827831</v>
      </c>
      <c r="I62" s="13">
        <f t="shared" si="7"/>
        <v>135.08819832179793</v>
      </c>
      <c r="J62" s="13">
        <f t="shared" si="7"/>
        <v>100.77247507045625</v>
      </c>
      <c r="K62" s="13">
        <f t="shared" si="7"/>
        <v>63.14423757888608</v>
      </c>
      <c r="L62" s="13">
        <f t="shared" si="7"/>
        <v>51.036530407175086</v>
      </c>
      <c r="M62" s="13">
        <f t="shared" si="7"/>
        <v>67.51004701905961</v>
      </c>
      <c r="N62" s="13">
        <f t="shared" si="7"/>
        <v>111.56826006246763</v>
      </c>
      <c r="O62" s="13">
        <f t="shared" si="7"/>
        <v>75.06119869592128</v>
      </c>
      <c r="P62" s="13">
        <f t="shared" si="7"/>
        <v>73.74829900079185</v>
      </c>
      <c r="Q62" s="13">
        <f t="shared" si="7"/>
        <v>83.88337172366035</v>
      </c>
      <c r="R62" s="13">
        <f t="shared" si="7"/>
        <v>77.43563012600652</v>
      </c>
      <c r="S62" s="13">
        <f t="shared" si="7"/>
        <v>76.49865189514847</v>
      </c>
      <c r="T62" s="13">
        <f t="shared" si="7"/>
        <v>62.269887294714245</v>
      </c>
      <c r="U62" s="13">
        <f t="shared" si="7"/>
        <v>71.32359280924922</v>
      </c>
      <c r="V62" s="13">
        <f t="shared" si="7"/>
        <v>82.81267731776431</v>
      </c>
      <c r="W62" s="13">
        <f t="shared" si="7"/>
        <v>75.81973384201413</v>
      </c>
      <c r="X62" s="13">
        <f t="shared" si="7"/>
        <v>0</v>
      </c>
      <c r="Y62" s="13">
        <f t="shared" si="7"/>
        <v>0</v>
      </c>
      <c r="Z62" s="14">
        <f t="shared" si="7"/>
        <v>75.81973384201413</v>
      </c>
    </row>
    <row r="63" spans="1:26" ht="13.5">
      <c r="A63" s="39" t="s">
        <v>105</v>
      </c>
      <c r="B63" s="12">
        <f t="shared" si="7"/>
        <v>33.66873089269052</v>
      </c>
      <c r="C63" s="12">
        <f t="shared" si="7"/>
        <v>0</v>
      </c>
      <c r="D63" s="3">
        <f t="shared" si="7"/>
        <v>90.92262583855782</v>
      </c>
      <c r="E63" s="13">
        <f t="shared" si="7"/>
        <v>96.000440679989</v>
      </c>
      <c r="F63" s="13">
        <f t="shared" si="7"/>
        <v>6.861609259020851</v>
      </c>
      <c r="G63" s="13">
        <f t="shared" si="7"/>
        <v>1392.576749358593</v>
      </c>
      <c r="H63" s="13">
        <f t="shared" si="7"/>
        <v>1427.4074042925386</v>
      </c>
      <c r="I63" s="13">
        <f t="shared" si="7"/>
        <v>23.393768265652838</v>
      </c>
      <c r="J63" s="13">
        <f t="shared" si="7"/>
        <v>-260.4657768000375</v>
      </c>
      <c r="K63" s="13">
        <f t="shared" si="7"/>
        <v>-687.8972140310094</v>
      </c>
      <c r="L63" s="13">
        <f t="shared" si="7"/>
        <v>-709.738459637689</v>
      </c>
      <c r="M63" s="13">
        <f t="shared" si="7"/>
        <v>-362.47473183366645</v>
      </c>
      <c r="N63" s="13">
        <f t="shared" si="7"/>
        <v>-828.5791525568424</v>
      </c>
      <c r="O63" s="13">
        <f t="shared" si="7"/>
        <v>-659.5467691922634</v>
      </c>
      <c r="P63" s="13">
        <f t="shared" si="7"/>
        <v>-5005.39626103911</v>
      </c>
      <c r="Q63" s="13">
        <f t="shared" si="7"/>
        <v>-999.2742700046259</v>
      </c>
      <c r="R63" s="13">
        <f t="shared" si="7"/>
        <v>-33.05970975492877</v>
      </c>
      <c r="S63" s="13">
        <f t="shared" si="7"/>
        <v>30.825441812687913</v>
      </c>
      <c r="T63" s="13">
        <f t="shared" si="7"/>
        <v>-2002.0837552144505</v>
      </c>
      <c r="U63" s="13">
        <f t="shared" si="7"/>
        <v>916.0631494253929</v>
      </c>
      <c r="V63" s="13">
        <f t="shared" si="7"/>
        <v>81.47755446723194</v>
      </c>
      <c r="W63" s="13">
        <f t="shared" si="7"/>
        <v>96.000440679989</v>
      </c>
      <c r="X63" s="13">
        <f t="shared" si="7"/>
        <v>0</v>
      </c>
      <c r="Y63" s="13">
        <f t="shared" si="7"/>
        <v>0</v>
      </c>
      <c r="Z63" s="14">
        <f t="shared" si="7"/>
        <v>96.000440679989</v>
      </c>
    </row>
    <row r="64" spans="1:26" ht="13.5">
      <c r="A64" s="39" t="s">
        <v>106</v>
      </c>
      <c r="B64" s="12">
        <f t="shared" si="7"/>
        <v>86.50951021119414</v>
      </c>
      <c r="C64" s="12">
        <f t="shared" si="7"/>
        <v>0</v>
      </c>
      <c r="D64" s="3">
        <f t="shared" si="7"/>
        <v>90.78979793129756</v>
      </c>
      <c r="E64" s="13">
        <f t="shared" si="7"/>
        <v>82.93600983437392</v>
      </c>
      <c r="F64" s="13">
        <f t="shared" si="7"/>
        <v>47.16545071581015</v>
      </c>
      <c r="G64" s="13">
        <f t="shared" si="7"/>
        <v>84.9819517113739</v>
      </c>
      <c r="H64" s="13">
        <f t="shared" si="7"/>
        <v>89.69647035492719</v>
      </c>
      <c r="I64" s="13">
        <f t="shared" si="7"/>
        <v>66.3271475930101</v>
      </c>
      <c r="J64" s="13">
        <f t="shared" si="7"/>
        <v>122.59115440646595</v>
      </c>
      <c r="K64" s="13">
        <f t="shared" si="7"/>
        <v>81.42152242801727</v>
      </c>
      <c r="L64" s="13">
        <f t="shared" si="7"/>
        <v>79.4700506216436</v>
      </c>
      <c r="M64" s="13">
        <f t="shared" si="7"/>
        <v>94.37135447127564</v>
      </c>
      <c r="N64" s="13">
        <f t="shared" si="7"/>
        <v>87.503578223168</v>
      </c>
      <c r="O64" s="13">
        <f t="shared" si="7"/>
        <v>80.79981017537902</v>
      </c>
      <c r="P64" s="13">
        <f t="shared" si="7"/>
        <v>80.89468383593757</v>
      </c>
      <c r="Q64" s="13">
        <f t="shared" si="7"/>
        <v>83.0464318022482</v>
      </c>
      <c r="R64" s="13">
        <f t="shared" si="7"/>
        <v>87.06465604057028</v>
      </c>
      <c r="S64" s="13">
        <f t="shared" si="7"/>
        <v>91.21218849581018</v>
      </c>
      <c r="T64" s="13">
        <f t="shared" si="7"/>
        <v>87.97792371518794</v>
      </c>
      <c r="U64" s="13">
        <f t="shared" si="7"/>
        <v>88.74378417865356</v>
      </c>
      <c r="V64" s="13">
        <f t="shared" si="7"/>
        <v>81.5900296657525</v>
      </c>
      <c r="W64" s="13">
        <f t="shared" si="7"/>
        <v>82.93600983437392</v>
      </c>
      <c r="X64" s="13">
        <f t="shared" si="7"/>
        <v>0</v>
      </c>
      <c r="Y64" s="13">
        <f t="shared" si="7"/>
        <v>0</v>
      </c>
      <c r="Z64" s="14">
        <f t="shared" si="7"/>
        <v>82.93600983437392</v>
      </c>
    </row>
    <row r="65" spans="1:26" ht="13.5">
      <c r="A65" s="39" t="s">
        <v>107</v>
      </c>
      <c r="B65" s="12">
        <f t="shared" si="7"/>
        <v>-316.64247014153096</v>
      </c>
      <c r="C65" s="12">
        <f t="shared" si="7"/>
        <v>0</v>
      </c>
      <c r="D65" s="3">
        <f t="shared" si="7"/>
        <v>-183.08739190457763</v>
      </c>
      <c r="E65" s="13">
        <f t="shared" si="7"/>
        <v>-301.45668067792957</v>
      </c>
      <c r="F65" s="13">
        <f t="shared" si="7"/>
        <v>-64.17319507604356</v>
      </c>
      <c r="G65" s="13">
        <f t="shared" si="7"/>
        <v>-3143.482767825879</v>
      </c>
      <c r="H65" s="13">
        <f t="shared" si="7"/>
        <v>-6169.82978169673</v>
      </c>
      <c r="I65" s="13">
        <f t="shared" si="7"/>
        <v>-226.39144358949758</v>
      </c>
      <c r="J65" s="13">
        <f t="shared" si="7"/>
        <v>-51.01186168133086</v>
      </c>
      <c r="K65" s="13">
        <f t="shared" si="7"/>
        <v>-1717.128657287653</v>
      </c>
      <c r="L65" s="13">
        <f t="shared" si="7"/>
        <v>-1199.8882303322455</v>
      </c>
      <c r="M65" s="13">
        <f t="shared" si="7"/>
        <v>216.7239772282485</v>
      </c>
      <c r="N65" s="13">
        <f t="shared" si="7"/>
        <v>-1241.785358794677</v>
      </c>
      <c r="O65" s="13">
        <f t="shared" si="7"/>
        <v>-1280.9805168257164</v>
      </c>
      <c r="P65" s="13">
        <f t="shared" si="7"/>
        <v>-1432.6033408305536</v>
      </c>
      <c r="Q65" s="13">
        <f t="shared" si="7"/>
        <v>-1312.1746156523263</v>
      </c>
      <c r="R65" s="13">
        <f t="shared" si="7"/>
        <v>-359.9913658057849</v>
      </c>
      <c r="S65" s="13">
        <f t="shared" si="7"/>
        <v>-291.49991404373276</v>
      </c>
      <c r="T65" s="13">
        <f t="shared" si="7"/>
        <v>301.08891392023514</v>
      </c>
      <c r="U65" s="13">
        <f t="shared" si="7"/>
        <v>-1623.8630572947877</v>
      </c>
      <c r="V65" s="13">
        <f t="shared" si="7"/>
        <v>-1177.18074916093</v>
      </c>
      <c r="W65" s="13">
        <f t="shared" si="7"/>
        <v>-301.45668067792957</v>
      </c>
      <c r="X65" s="13">
        <f t="shared" si="7"/>
        <v>0</v>
      </c>
      <c r="Y65" s="13">
        <f t="shared" si="7"/>
        <v>0</v>
      </c>
      <c r="Z65" s="14">
        <f t="shared" si="7"/>
        <v>-301.45668067792957</v>
      </c>
    </row>
    <row r="66" spans="1:26" ht="13.5">
      <c r="A66" s="40" t="s">
        <v>110</v>
      </c>
      <c r="B66" s="15">
        <f t="shared" si="7"/>
        <v>96</v>
      </c>
      <c r="C66" s="15">
        <f t="shared" si="7"/>
        <v>0</v>
      </c>
      <c r="D66" s="4">
        <f t="shared" si="7"/>
        <v>95.97853076617882</v>
      </c>
      <c r="E66" s="16">
        <f t="shared" si="7"/>
        <v>95.99096829989168</v>
      </c>
      <c r="F66" s="16">
        <f t="shared" si="7"/>
        <v>72.04211068542546</v>
      </c>
      <c r="G66" s="16">
        <f t="shared" si="7"/>
        <v>74.14882878219231</v>
      </c>
      <c r="H66" s="16">
        <f t="shared" si="7"/>
        <v>73.38873985990678</v>
      </c>
      <c r="I66" s="16">
        <f t="shared" si="7"/>
        <v>73.20461135865337</v>
      </c>
      <c r="J66" s="16">
        <f t="shared" si="7"/>
        <v>97.86424138412724</v>
      </c>
      <c r="K66" s="16">
        <f t="shared" si="7"/>
        <v>76.48147961802026</v>
      </c>
      <c r="L66" s="16">
        <f t="shared" si="7"/>
        <v>74.4608316963404</v>
      </c>
      <c r="M66" s="16">
        <f t="shared" si="7"/>
        <v>83.06880721539356</v>
      </c>
      <c r="N66" s="16">
        <f t="shared" si="7"/>
        <v>76.75729348905385</v>
      </c>
      <c r="O66" s="16">
        <f t="shared" si="7"/>
        <v>73.56852704133445</v>
      </c>
      <c r="P66" s="16">
        <f t="shared" si="7"/>
        <v>77.10125744540039</v>
      </c>
      <c r="Q66" s="16">
        <f t="shared" si="7"/>
        <v>75.86638142702515</v>
      </c>
      <c r="R66" s="16">
        <f t="shared" si="7"/>
        <v>83.9144065364644</v>
      </c>
      <c r="S66" s="16">
        <f t="shared" si="7"/>
        <v>78.62085764584741</v>
      </c>
      <c r="T66" s="16">
        <f t="shared" si="7"/>
        <v>75.31805543853737</v>
      </c>
      <c r="U66" s="16">
        <f t="shared" si="7"/>
        <v>79.25201494889458</v>
      </c>
      <c r="V66" s="16">
        <f t="shared" si="7"/>
        <v>77.8810215044417</v>
      </c>
      <c r="W66" s="16">
        <f t="shared" si="7"/>
        <v>95.99096829989168</v>
      </c>
      <c r="X66" s="16">
        <f t="shared" si="7"/>
        <v>0</v>
      </c>
      <c r="Y66" s="16">
        <f t="shared" si="7"/>
        <v>0</v>
      </c>
      <c r="Z66" s="17">
        <f t="shared" si="7"/>
        <v>95.99096829989168</v>
      </c>
    </row>
    <row r="67" spans="1:26" ht="13.5" hidden="1">
      <c r="A67" s="41" t="s">
        <v>285</v>
      </c>
      <c r="B67" s="24">
        <v>498404280</v>
      </c>
      <c r="C67" s="24"/>
      <c r="D67" s="25">
        <v>559827112</v>
      </c>
      <c r="E67" s="26">
        <v>529998363</v>
      </c>
      <c r="F67" s="26">
        <v>195432698</v>
      </c>
      <c r="G67" s="26">
        <v>30496037</v>
      </c>
      <c r="H67" s="26">
        <v>28495399</v>
      </c>
      <c r="I67" s="26">
        <v>254424134</v>
      </c>
      <c r="J67" s="26">
        <v>19717628</v>
      </c>
      <c r="K67" s="26">
        <v>26636549</v>
      </c>
      <c r="L67" s="26">
        <v>31019965</v>
      </c>
      <c r="M67" s="26">
        <v>77374142</v>
      </c>
      <c r="N67" s="26">
        <v>27871572</v>
      </c>
      <c r="O67" s="26">
        <v>29304306</v>
      </c>
      <c r="P67" s="26">
        <v>25494841</v>
      </c>
      <c r="Q67" s="26">
        <v>82670719</v>
      </c>
      <c r="R67" s="26">
        <v>30961717</v>
      </c>
      <c r="S67" s="26">
        <v>28685959</v>
      </c>
      <c r="T67" s="26">
        <v>29718474</v>
      </c>
      <c r="U67" s="26">
        <v>89366150</v>
      </c>
      <c r="V67" s="26">
        <v>503835145</v>
      </c>
      <c r="W67" s="26">
        <v>529998363</v>
      </c>
      <c r="X67" s="26"/>
      <c r="Y67" s="25"/>
      <c r="Z67" s="27">
        <v>529998363</v>
      </c>
    </row>
    <row r="68" spans="1:26" ht="13.5" hidden="1">
      <c r="A68" s="37" t="s">
        <v>31</v>
      </c>
      <c r="B68" s="19">
        <v>139237023</v>
      </c>
      <c r="C68" s="19"/>
      <c r="D68" s="20">
        <v>156845092</v>
      </c>
      <c r="E68" s="21">
        <v>143872212</v>
      </c>
      <c r="F68" s="21">
        <v>149646342</v>
      </c>
      <c r="G68" s="21">
        <v>-234864</v>
      </c>
      <c r="H68" s="21">
        <v>-43640</v>
      </c>
      <c r="I68" s="21">
        <v>149367838</v>
      </c>
      <c r="J68" s="21">
        <v>-16465543</v>
      </c>
      <c r="K68" s="21">
        <v>-762205</v>
      </c>
      <c r="L68" s="21">
        <v>-3094</v>
      </c>
      <c r="M68" s="21">
        <v>-17230842</v>
      </c>
      <c r="N68" s="21">
        <v>771482</v>
      </c>
      <c r="O68" s="21">
        <v>1780</v>
      </c>
      <c r="P68" s="21">
        <v>-555213</v>
      </c>
      <c r="Q68" s="21">
        <v>218049</v>
      </c>
      <c r="R68" s="21">
        <v>3997582</v>
      </c>
      <c r="S68" s="21">
        <v>-6935</v>
      </c>
      <c r="T68" s="21">
        <v>-6350244</v>
      </c>
      <c r="U68" s="21">
        <v>-2359597</v>
      </c>
      <c r="V68" s="21">
        <v>129995448</v>
      </c>
      <c r="W68" s="21">
        <v>143872212</v>
      </c>
      <c r="X68" s="21"/>
      <c r="Y68" s="20"/>
      <c r="Z68" s="23">
        <v>143872212</v>
      </c>
    </row>
    <row r="69" spans="1:26" ht="13.5" hidden="1">
      <c r="A69" s="38" t="s">
        <v>32</v>
      </c>
      <c r="B69" s="19">
        <v>356850557</v>
      </c>
      <c r="C69" s="19"/>
      <c r="D69" s="20">
        <v>400738810</v>
      </c>
      <c r="E69" s="21">
        <v>383882941</v>
      </c>
      <c r="F69" s="21">
        <v>45599990</v>
      </c>
      <c r="G69" s="21">
        <v>30537726</v>
      </c>
      <c r="H69" s="21">
        <v>28353020</v>
      </c>
      <c r="I69" s="21">
        <v>104490736</v>
      </c>
      <c r="J69" s="21">
        <v>35982727</v>
      </c>
      <c r="K69" s="21">
        <v>27200000</v>
      </c>
      <c r="L69" s="21">
        <v>30830633</v>
      </c>
      <c r="M69" s="21">
        <v>94013360</v>
      </c>
      <c r="N69" s="21">
        <v>26888600</v>
      </c>
      <c r="O69" s="21">
        <v>29117402</v>
      </c>
      <c r="P69" s="21">
        <v>25858157</v>
      </c>
      <c r="Q69" s="21">
        <v>81864159</v>
      </c>
      <c r="R69" s="21">
        <v>26779448</v>
      </c>
      <c r="S69" s="21">
        <v>28512260</v>
      </c>
      <c r="T69" s="21">
        <v>35878814</v>
      </c>
      <c r="U69" s="21">
        <v>91170522</v>
      </c>
      <c r="V69" s="21">
        <v>371538777</v>
      </c>
      <c r="W69" s="21">
        <v>383882941</v>
      </c>
      <c r="X69" s="21"/>
      <c r="Y69" s="20"/>
      <c r="Z69" s="23">
        <v>383882941</v>
      </c>
    </row>
    <row r="70" spans="1:26" ht="13.5" hidden="1">
      <c r="A70" s="39" t="s">
        <v>103</v>
      </c>
      <c r="B70" s="19">
        <v>218091482</v>
      </c>
      <c r="C70" s="19"/>
      <c r="D70" s="20">
        <v>243681742</v>
      </c>
      <c r="E70" s="21">
        <v>232480777</v>
      </c>
      <c r="F70" s="21">
        <v>13619303</v>
      </c>
      <c r="G70" s="21">
        <v>21683377</v>
      </c>
      <c r="H70" s="21">
        <v>18322998</v>
      </c>
      <c r="I70" s="21">
        <v>53625678</v>
      </c>
      <c r="J70" s="21">
        <v>20223240</v>
      </c>
      <c r="K70" s="21">
        <v>17261378</v>
      </c>
      <c r="L70" s="21">
        <v>18591950</v>
      </c>
      <c r="M70" s="21">
        <v>56076568</v>
      </c>
      <c r="N70" s="21">
        <v>19241656</v>
      </c>
      <c r="O70" s="21">
        <v>18915276</v>
      </c>
      <c r="P70" s="21">
        <v>15030397</v>
      </c>
      <c r="Q70" s="21">
        <v>53187329</v>
      </c>
      <c r="R70" s="21">
        <v>25720221</v>
      </c>
      <c r="S70" s="21">
        <v>11672637</v>
      </c>
      <c r="T70" s="21">
        <v>19552782</v>
      </c>
      <c r="U70" s="21">
        <v>56945640</v>
      </c>
      <c r="V70" s="21">
        <v>219835215</v>
      </c>
      <c r="W70" s="21">
        <v>232480777</v>
      </c>
      <c r="X70" s="21"/>
      <c r="Y70" s="20"/>
      <c r="Z70" s="23">
        <v>232480777</v>
      </c>
    </row>
    <row r="71" spans="1:26" ht="13.5" hidden="1">
      <c r="A71" s="39" t="s">
        <v>104</v>
      </c>
      <c r="B71" s="19">
        <v>94076357</v>
      </c>
      <c r="C71" s="19"/>
      <c r="D71" s="20">
        <v>90820737</v>
      </c>
      <c r="E71" s="21">
        <v>99107077</v>
      </c>
      <c r="F71" s="21">
        <v>-544900</v>
      </c>
      <c r="G71" s="21">
        <v>5989295</v>
      </c>
      <c r="H71" s="21">
        <v>7018824</v>
      </c>
      <c r="I71" s="21">
        <v>12463219</v>
      </c>
      <c r="J71" s="21">
        <v>6132884</v>
      </c>
      <c r="K71" s="21">
        <v>7942625</v>
      </c>
      <c r="L71" s="21">
        <v>10278232</v>
      </c>
      <c r="M71" s="21">
        <v>24353741</v>
      </c>
      <c r="N71" s="21">
        <v>5761385</v>
      </c>
      <c r="O71" s="21">
        <v>8302873</v>
      </c>
      <c r="P71" s="21">
        <v>8510439</v>
      </c>
      <c r="Q71" s="21">
        <v>22574697</v>
      </c>
      <c r="R71" s="21">
        <v>8349092</v>
      </c>
      <c r="S71" s="21">
        <v>7882918</v>
      </c>
      <c r="T71" s="21">
        <v>10142204</v>
      </c>
      <c r="U71" s="21">
        <v>26374214</v>
      </c>
      <c r="V71" s="21">
        <v>85765871</v>
      </c>
      <c r="W71" s="21">
        <v>99107077</v>
      </c>
      <c r="X71" s="21"/>
      <c r="Y71" s="20"/>
      <c r="Z71" s="23">
        <v>99107077</v>
      </c>
    </row>
    <row r="72" spans="1:26" ht="13.5" hidden="1">
      <c r="A72" s="39" t="s">
        <v>105</v>
      </c>
      <c r="B72" s="19">
        <v>32869947</v>
      </c>
      <c r="C72" s="19"/>
      <c r="D72" s="20">
        <v>39377577</v>
      </c>
      <c r="E72" s="21">
        <v>33983844</v>
      </c>
      <c r="F72" s="21">
        <v>37175594</v>
      </c>
      <c r="G72" s="21">
        <v>205018</v>
      </c>
      <c r="H72" s="21">
        <v>237808</v>
      </c>
      <c r="I72" s="21">
        <v>37618420</v>
      </c>
      <c r="J72" s="21">
        <v>-1770977</v>
      </c>
      <c r="K72" s="21">
        <v>-278754</v>
      </c>
      <c r="L72" s="21">
        <v>-259004</v>
      </c>
      <c r="M72" s="21">
        <v>-2308735</v>
      </c>
      <c r="N72" s="21">
        <v>-245987</v>
      </c>
      <c r="O72" s="21">
        <v>-287668</v>
      </c>
      <c r="P72" s="21">
        <v>-34876</v>
      </c>
      <c r="Q72" s="21">
        <v>-568531</v>
      </c>
      <c r="R72" s="21">
        <v>-5916035</v>
      </c>
      <c r="S72" s="21">
        <v>6668550</v>
      </c>
      <c r="T72" s="21">
        <v>-98764</v>
      </c>
      <c r="U72" s="21">
        <v>653751</v>
      </c>
      <c r="V72" s="21">
        <v>35394905</v>
      </c>
      <c r="W72" s="21">
        <v>33983844</v>
      </c>
      <c r="X72" s="21"/>
      <c r="Y72" s="20"/>
      <c r="Z72" s="23">
        <v>33983844</v>
      </c>
    </row>
    <row r="73" spans="1:26" ht="13.5" hidden="1">
      <c r="A73" s="39" t="s">
        <v>106</v>
      </c>
      <c r="B73" s="19">
        <v>36641405</v>
      </c>
      <c r="C73" s="19"/>
      <c r="D73" s="20">
        <v>38420992</v>
      </c>
      <c r="E73" s="21">
        <v>38270662</v>
      </c>
      <c r="F73" s="21">
        <v>6449685</v>
      </c>
      <c r="G73" s="21">
        <v>2948479</v>
      </c>
      <c r="H73" s="21">
        <v>2934771</v>
      </c>
      <c r="I73" s="21">
        <v>12332935</v>
      </c>
      <c r="J73" s="21">
        <v>2893305</v>
      </c>
      <c r="K73" s="21">
        <v>2928480</v>
      </c>
      <c r="L73" s="21">
        <v>2934318</v>
      </c>
      <c r="M73" s="21">
        <v>8756103</v>
      </c>
      <c r="N73" s="21">
        <v>2882017</v>
      </c>
      <c r="O73" s="21">
        <v>2874232</v>
      </c>
      <c r="P73" s="21">
        <v>2968870</v>
      </c>
      <c r="Q73" s="21">
        <v>8725119</v>
      </c>
      <c r="R73" s="21">
        <v>2973999</v>
      </c>
      <c r="S73" s="21">
        <v>2945466</v>
      </c>
      <c r="T73" s="21">
        <v>2972964</v>
      </c>
      <c r="U73" s="21">
        <v>8892429</v>
      </c>
      <c r="V73" s="21">
        <v>38706586</v>
      </c>
      <c r="W73" s="21">
        <v>38270662</v>
      </c>
      <c r="X73" s="21"/>
      <c r="Y73" s="20"/>
      <c r="Z73" s="23">
        <v>38270662</v>
      </c>
    </row>
    <row r="74" spans="1:26" ht="13.5" hidden="1">
      <c r="A74" s="39" t="s">
        <v>107</v>
      </c>
      <c r="B74" s="19">
        <v>-24828634</v>
      </c>
      <c r="C74" s="19"/>
      <c r="D74" s="20">
        <v>-11562238</v>
      </c>
      <c r="E74" s="21">
        <v>-19959419</v>
      </c>
      <c r="F74" s="21">
        <v>-11099692</v>
      </c>
      <c r="G74" s="21">
        <v>-288443</v>
      </c>
      <c r="H74" s="21">
        <v>-161381</v>
      </c>
      <c r="I74" s="21">
        <v>-11549516</v>
      </c>
      <c r="J74" s="21">
        <v>8504275</v>
      </c>
      <c r="K74" s="21">
        <v>-653729</v>
      </c>
      <c r="L74" s="21">
        <v>-714863</v>
      </c>
      <c r="M74" s="21">
        <v>7135683</v>
      </c>
      <c r="N74" s="21">
        <v>-750471</v>
      </c>
      <c r="O74" s="21">
        <v>-687311</v>
      </c>
      <c r="P74" s="21">
        <v>-616673</v>
      </c>
      <c r="Q74" s="21">
        <v>-2054455</v>
      </c>
      <c r="R74" s="21">
        <v>-4347829</v>
      </c>
      <c r="S74" s="21">
        <v>-657311</v>
      </c>
      <c r="T74" s="21">
        <v>3309628</v>
      </c>
      <c r="U74" s="21">
        <v>-1695512</v>
      </c>
      <c r="V74" s="21">
        <v>-8163800</v>
      </c>
      <c r="W74" s="21">
        <v>-19959419</v>
      </c>
      <c r="X74" s="21"/>
      <c r="Y74" s="20"/>
      <c r="Z74" s="23">
        <v>-19959419</v>
      </c>
    </row>
    <row r="75" spans="1:26" ht="13.5" hidden="1">
      <c r="A75" s="40" t="s">
        <v>110</v>
      </c>
      <c r="B75" s="28">
        <v>2316700</v>
      </c>
      <c r="C75" s="28"/>
      <c r="D75" s="29">
        <v>2243210</v>
      </c>
      <c r="E75" s="30">
        <v>2243210</v>
      </c>
      <c r="F75" s="30">
        <v>186366</v>
      </c>
      <c r="G75" s="30">
        <v>193175</v>
      </c>
      <c r="H75" s="30">
        <v>186019</v>
      </c>
      <c r="I75" s="30">
        <v>565560</v>
      </c>
      <c r="J75" s="30">
        <v>200444</v>
      </c>
      <c r="K75" s="30">
        <v>198754</v>
      </c>
      <c r="L75" s="30">
        <v>192426</v>
      </c>
      <c r="M75" s="30">
        <v>591624</v>
      </c>
      <c r="N75" s="30">
        <v>211490</v>
      </c>
      <c r="O75" s="30">
        <v>185124</v>
      </c>
      <c r="P75" s="30">
        <v>191897</v>
      </c>
      <c r="Q75" s="30">
        <v>588511</v>
      </c>
      <c r="R75" s="30">
        <v>184687</v>
      </c>
      <c r="S75" s="30">
        <v>180634</v>
      </c>
      <c r="T75" s="30">
        <v>189904</v>
      </c>
      <c r="U75" s="30">
        <v>555225</v>
      </c>
      <c r="V75" s="30">
        <v>2300920</v>
      </c>
      <c r="W75" s="30">
        <v>2243210</v>
      </c>
      <c r="X75" s="30"/>
      <c r="Y75" s="29"/>
      <c r="Z75" s="31">
        <v>2243210</v>
      </c>
    </row>
    <row r="76" spans="1:26" ht="13.5" hidden="1">
      <c r="A76" s="42" t="s">
        <v>286</v>
      </c>
      <c r="B76" s="32">
        <v>469035279</v>
      </c>
      <c r="C76" s="32"/>
      <c r="D76" s="33">
        <v>537435817</v>
      </c>
      <c r="E76" s="34">
        <v>516615605</v>
      </c>
      <c r="F76" s="34">
        <v>40414636</v>
      </c>
      <c r="G76" s="34">
        <v>46090414</v>
      </c>
      <c r="H76" s="34">
        <v>59817343</v>
      </c>
      <c r="I76" s="34">
        <v>146322393</v>
      </c>
      <c r="J76" s="34">
        <v>48349998</v>
      </c>
      <c r="K76" s="34">
        <v>42635811</v>
      </c>
      <c r="L76" s="34">
        <v>37902900</v>
      </c>
      <c r="M76" s="34">
        <v>128888709</v>
      </c>
      <c r="N76" s="34">
        <v>41849265</v>
      </c>
      <c r="O76" s="34">
        <v>39457175</v>
      </c>
      <c r="P76" s="34">
        <v>40928805</v>
      </c>
      <c r="Q76" s="34">
        <v>122235245</v>
      </c>
      <c r="R76" s="34">
        <v>48332324</v>
      </c>
      <c r="S76" s="34">
        <v>33811629</v>
      </c>
      <c r="T76" s="34">
        <v>43098214</v>
      </c>
      <c r="U76" s="34">
        <v>125242167</v>
      </c>
      <c r="V76" s="34">
        <v>522688514</v>
      </c>
      <c r="W76" s="34">
        <v>516615605</v>
      </c>
      <c r="X76" s="34"/>
      <c r="Y76" s="33"/>
      <c r="Z76" s="35">
        <v>516615605</v>
      </c>
    </row>
    <row r="77" spans="1:26" ht="13.5" hidden="1">
      <c r="A77" s="37" t="s">
        <v>31</v>
      </c>
      <c r="B77" s="19">
        <v>121322263</v>
      </c>
      <c r="C77" s="19"/>
      <c r="D77" s="20">
        <v>139472169</v>
      </c>
      <c r="E77" s="21">
        <v>126772801</v>
      </c>
      <c r="F77" s="21">
        <v>8595519</v>
      </c>
      <c r="G77" s="21">
        <v>10742654</v>
      </c>
      <c r="H77" s="21">
        <v>23846635</v>
      </c>
      <c r="I77" s="21">
        <v>43184808</v>
      </c>
      <c r="J77" s="21">
        <v>21522660</v>
      </c>
      <c r="K77" s="21">
        <v>6567845</v>
      </c>
      <c r="L77" s="21">
        <v>6327683</v>
      </c>
      <c r="M77" s="21">
        <v>34418188</v>
      </c>
      <c r="N77" s="21">
        <v>6845289</v>
      </c>
      <c r="O77" s="21">
        <v>6708376</v>
      </c>
      <c r="P77" s="21">
        <v>7132236</v>
      </c>
      <c r="Q77" s="21">
        <v>20685901</v>
      </c>
      <c r="R77" s="21">
        <v>7338380</v>
      </c>
      <c r="S77" s="21">
        <v>6927773</v>
      </c>
      <c r="T77" s="21">
        <v>6457424</v>
      </c>
      <c r="U77" s="21">
        <v>20723577</v>
      </c>
      <c r="V77" s="21">
        <v>119012474</v>
      </c>
      <c r="W77" s="21">
        <v>126772801</v>
      </c>
      <c r="X77" s="21"/>
      <c r="Y77" s="20"/>
      <c r="Z77" s="23">
        <v>126772801</v>
      </c>
    </row>
    <row r="78" spans="1:26" ht="13.5" hidden="1">
      <c r="A78" s="38" t="s">
        <v>32</v>
      </c>
      <c r="B78" s="19">
        <v>345488984</v>
      </c>
      <c r="C78" s="19"/>
      <c r="D78" s="20">
        <v>395810648</v>
      </c>
      <c r="E78" s="21">
        <v>387689525</v>
      </c>
      <c r="F78" s="21">
        <v>31684855</v>
      </c>
      <c r="G78" s="21">
        <v>35204523</v>
      </c>
      <c r="H78" s="21">
        <v>35834191</v>
      </c>
      <c r="I78" s="21">
        <v>102723569</v>
      </c>
      <c r="J78" s="21">
        <v>26631175</v>
      </c>
      <c r="K78" s="21">
        <v>35915956</v>
      </c>
      <c r="L78" s="21">
        <v>31431935</v>
      </c>
      <c r="M78" s="21">
        <v>93979066</v>
      </c>
      <c r="N78" s="21">
        <v>34841642</v>
      </c>
      <c r="O78" s="21">
        <v>32612606</v>
      </c>
      <c r="P78" s="21">
        <v>33648614</v>
      </c>
      <c r="Q78" s="21">
        <v>101102862</v>
      </c>
      <c r="R78" s="21">
        <v>40838965</v>
      </c>
      <c r="S78" s="21">
        <v>26741840</v>
      </c>
      <c r="T78" s="21">
        <v>36497758</v>
      </c>
      <c r="U78" s="21">
        <v>104078563</v>
      </c>
      <c r="V78" s="21">
        <v>401884060</v>
      </c>
      <c r="W78" s="21">
        <v>387689525</v>
      </c>
      <c r="X78" s="21"/>
      <c r="Y78" s="20"/>
      <c r="Z78" s="23">
        <v>387689525</v>
      </c>
    </row>
    <row r="79" spans="1:26" ht="13.5" hidden="1">
      <c r="A79" s="39" t="s">
        <v>103</v>
      </c>
      <c r="B79" s="19">
        <v>148693520</v>
      </c>
      <c r="C79" s="19"/>
      <c r="D79" s="20">
        <v>221935283</v>
      </c>
      <c r="E79" s="21">
        <v>188013001</v>
      </c>
      <c r="F79" s="21">
        <v>13419972</v>
      </c>
      <c r="G79" s="21">
        <v>15268717</v>
      </c>
      <c r="H79" s="21">
        <v>14070976</v>
      </c>
      <c r="I79" s="21">
        <v>42759665</v>
      </c>
      <c r="J79" s="21">
        <v>16629380</v>
      </c>
      <c r="K79" s="21">
        <v>15373324</v>
      </c>
      <c r="L79" s="21">
        <v>13438570</v>
      </c>
      <c r="M79" s="21">
        <v>45441274</v>
      </c>
      <c r="N79" s="21">
        <v>14534461</v>
      </c>
      <c r="O79" s="21">
        <v>13356371</v>
      </c>
      <c r="P79" s="21">
        <v>14390492</v>
      </c>
      <c r="Q79" s="21">
        <v>42281324</v>
      </c>
      <c r="R79" s="21">
        <v>14176858</v>
      </c>
      <c r="S79" s="21">
        <v>14053219</v>
      </c>
      <c r="T79" s="21">
        <v>15624406</v>
      </c>
      <c r="U79" s="21">
        <v>43854483</v>
      </c>
      <c r="V79" s="21">
        <v>174336746</v>
      </c>
      <c r="W79" s="21">
        <v>188013001</v>
      </c>
      <c r="X79" s="21"/>
      <c r="Y79" s="20"/>
      <c r="Z79" s="23">
        <v>188013001</v>
      </c>
    </row>
    <row r="80" spans="1:26" ht="13.5" hidden="1">
      <c r="A80" s="39" t="s">
        <v>104</v>
      </c>
      <c r="B80" s="19">
        <v>75412270</v>
      </c>
      <c r="C80" s="19"/>
      <c r="D80" s="20">
        <v>82020897</v>
      </c>
      <c r="E80" s="21">
        <v>75142722</v>
      </c>
      <c r="F80" s="21">
        <v>5548989</v>
      </c>
      <c r="G80" s="21">
        <v>5507942</v>
      </c>
      <c r="H80" s="21">
        <v>5779407</v>
      </c>
      <c r="I80" s="21">
        <v>16836338</v>
      </c>
      <c r="J80" s="21">
        <v>6180259</v>
      </c>
      <c r="K80" s="21">
        <v>5015310</v>
      </c>
      <c r="L80" s="21">
        <v>5245653</v>
      </c>
      <c r="M80" s="21">
        <v>16441222</v>
      </c>
      <c r="N80" s="21">
        <v>6427877</v>
      </c>
      <c r="O80" s="21">
        <v>6232236</v>
      </c>
      <c r="P80" s="21">
        <v>6276304</v>
      </c>
      <c r="Q80" s="21">
        <v>18936417</v>
      </c>
      <c r="R80" s="21">
        <v>6465172</v>
      </c>
      <c r="S80" s="21">
        <v>6030326</v>
      </c>
      <c r="T80" s="21">
        <v>6315539</v>
      </c>
      <c r="U80" s="21">
        <v>18811037</v>
      </c>
      <c r="V80" s="21">
        <v>71025014</v>
      </c>
      <c r="W80" s="21">
        <v>75142722</v>
      </c>
      <c r="X80" s="21"/>
      <c r="Y80" s="20"/>
      <c r="Z80" s="23">
        <v>75142722</v>
      </c>
    </row>
    <row r="81" spans="1:26" ht="13.5" hidden="1">
      <c r="A81" s="39" t="s">
        <v>105</v>
      </c>
      <c r="B81" s="19">
        <v>11066894</v>
      </c>
      <c r="C81" s="19"/>
      <c r="D81" s="20">
        <v>35803127</v>
      </c>
      <c r="E81" s="21">
        <v>32624640</v>
      </c>
      <c r="F81" s="21">
        <v>2550844</v>
      </c>
      <c r="G81" s="21">
        <v>2855033</v>
      </c>
      <c r="H81" s="21">
        <v>3394489</v>
      </c>
      <c r="I81" s="21">
        <v>8800366</v>
      </c>
      <c r="J81" s="21">
        <v>4612789</v>
      </c>
      <c r="K81" s="21">
        <v>1917541</v>
      </c>
      <c r="L81" s="21">
        <v>1838251</v>
      </c>
      <c r="M81" s="21">
        <v>8368581</v>
      </c>
      <c r="N81" s="21">
        <v>2038197</v>
      </c>
      <c r="O81" s="21">
        <v>1897305</v>
      </c>
      <c r="P81" s="21">
        <v>1745682</v>
      </c>
      <c r="Q81" s="21">
        <v>5681184</v>
      </c>
      <c r="R81" s="21">
        <v>1955824</v>
      </c>
      <c r="S81" s="21">
        <v>2055610</v>
      </c>
      <c r="T81" s="21">
        <v>1977338</v>
      </c>
      <c r="U81" s="21">
        <v>5988772</v>
      </c>
      <c r="V81" s="21">
        <v>28838903</v>
      </c>
      <c r="W81" s="21">
        <v>32624640</v>
      </c>
      <c r="X81" s="21"/>
      <c r="Y81" s="20"/>
      <c r="Z81" s="23">
        <v>32624640</v>
      </c>
    </row>
    <row r="82" spans="1:26" ht="13.5" hidden="1">
      <c r="A82" s="39" t="s">
        <v>106</v>
      </c>
      <c r="B82" s="19">
        <v>31698300</v>
      </c>
      <c r="C82" s="19"/>
      <c r="D82" s="20">
        <v>34882341</v>
      </c>
      <c r="E82" s="21">
        <v>31740160</v>
      </c>
      <c r="F82" s="21">
        <v>3042023</v>
      </c>
      <c r="G82" s="21">
        <v>2505675</v>
      </c>
      <c r="H82" s="21">
        <v>2632386</v>
      </c>
      <c r="I82" s="21">
        <v>8180084</v>
      </c>
      <c r="J82" s="21">
        <v>3546936</v>
      </c>
      <c r="K82" s="21">
        <v>2384413</v>
      </c>
      <c r="L82" s="21">
        <v>2331904</v>
      </c>
      <c r="M82" s="21">
        <v>8263253</v>
      </c>
      <c r="N82" s="21">
        <v>2521868</v>
      </c>
      <c r="O82" s="21">
        <v>2322374</v>
      </c>
      <c r="P82" s="21">
        <v>2401658</v>
      </c>
      <c r="Q82" s="21">
        <v>7245900</v>
      </c>
      <c r="R82" s="21">
        <v>2589302</v>
      </c>
      <c r="S82" s="21">
        <v>2686624</v>
      </c>
      <c r="T82" s="21">
        <v>2615552</v>
      </c>
      <c r="U82" s="21">
        <v>7891478</v>
      </c>
      <c r="V82" s="21">
        <v>31580715</v>
      </c>
      <c r="W82" s="21">
        <v>31740160</v>
      </c>
      <c r="X82" s="21"/>
      <c r="Y82" s="20"/>
      <c r="Z82" s="23">
        <v>31740160</v>
      </c>
    </row>
    <row r="83" spans="1:26" ht="13.5" hidden="1">
      <c r="A83" s="39" t="s">
        <v>107</v>
      </c>
      <c r="B83" s="19">
        <v>78618000</v>
      </c>
      <c r="C83" s="19"/>
      <c r="D83" s="20">
        <v>21169000</v>
      </c>
      <c r="E83" s="21">
        <v>60169002</v>
      </c>
      <c r="F83" s="21">
        <v>7123027</v>
      </c>
      <c r="G83" s="21">
        <v>9067156</v>
      </c>
      <c r="H83" s="21">
        <v>9956933</v>
      </c>
      <c r="I83" s="21">
        <v>26147116</v>
      </c>
      <c r="J83" s="21">
        <v>-4338189</v>
      </c>
      <c r="K83" s="21">
        <v>11225368</v>
      </c>
      <c r="L83" s="21">
        <v>8577557</v>
      </c>
      <c r="M83" s="21">
        <v>15464736</v>
      </c>
      <c r="N83" s="21">
        <v>9319239</v>
      </c>
      <c r="O83" s="21">
        <v>8804320</v>
      </c>
      <c r="P83" s="21">
        <v>8834478</v>
      </c>
      <c r="Q83" s="21">
        <v>26958037</v>
      </c>
      <c r="R83" s="21">
        <v>15651809</v>
      </c>
      <c r="S83" s="21">
        <v>1916061</v>
      </c>
      <c r="T83" s="21">
        <v>9964923</v>
      </c>
      <c r="U83" s="21">
        <v>27532793</v>
      </c>
      <c r="V83" s="21">
        <v>96102682</v>
      </c>
      <c r="W83" s="21">
        <v>60169002</v>
      </c>
      <c r="X83" s="21"/>
      <c r="Y83" s="20"/>
      <c r="Z83" s="23">
        <v>60169002</v>
      </c>
    </row>
    <row r="84" spans="1:26" ht="13.5" hidden="1">
      <c r="A84" s="40" t="s">
        <v>110</v>
      </c>
      <c r="B84" s="28">
        <v>2224032</v>
      </c>
      <c r="C84" s="28"/>
      <c r="D84" s="29">
        <v>2153000</v>
      </c>
      <c r="E84" s="30">
        <v>2153279</v>
      </c>
      <c r="F84" s="30">
        <v>134262</v>
      </c>
      <c r="G84" s="30">
        <v>143237</v>
      </c>
      <c r="H84" s="30">
        <v>136517</v>
      </c>
      <c r="I84" s="30">
        <v>414016</v>
      </c>
      <c r="J84" s="30">
        <v>196163</v>
      </c>
      <c r="K84" s="30">
        <v>152010</v>
      </c>
      <c r="L84" s="30">
        <v>143282</v>
      </c>
      <c r="M84" s="30">
        <v>491455</v>
      </c>
      <c r="N84" s="30">
        <v>162334</v>
      </c>
      <c r="O84" s="30">
        <v>136193</v>
      </c>
      <c r="P84" s="30">
        <v>147955</v>
      </c>
      <c r="Q84" s="30">
        <v>446482</v>
      </c>
      <c r="R84" s="30">
        <v>154979</v>
      </c>
      <c r="S84" s="30">
        <v>142016</v>
      </c>
      <c r="T84" s="30">
        <v>143032</v>
      </c>
      <c r="U84" s="30">
        <v>440027</v>
      </c>
      <c r="V84" s="30">
        <v>1791980</v>
      </c>
      <c r="W84" s="30">
        <v>2153279</v>
      </c>
      <c r="X84" s="30"/>
      <c r="Y84" s="29"/>
      <c r="Z84" s="31">
        <v>2153279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193779757</v>
      </c>
      <c r="D5" s="153">
        <f>SUM(D6:D8)</f>
        <v>0</v>
      </c>
      <c r="E5" s="154">
        <f t="shared" si="0"/>
        <v>217297429</v>
      </c>
      <c r="F5" s="100">
        <f t="shared" si="0"/>
        <v>204980713</v>
      </c>
      <c r="G5" s="100">
        <f t="shared" si="0"/>
        <v>149679972</v>
      </c>
      <c r="H5" s="100">
        <f t="shared" si="0"/>
        <v>2987329</v>
      </c>
      <c r="I5" s="100">
        <f t="shared" si="0"/>
        <v>4183098</v>
      </c>
      <c r="J5" s="100">
        <f t="shared" si="0"/>
        <v>156850399</v>
      </c>
      <c r="K5" s="100">
        <f t="shared" si="0"/>
        <v>-10052373</v>
      </c>
      <c r="L5" s="100">
        <f t="shared" si="0"/>
        <v>13574147</v>
      </c>
      <c r="M5" s="100">
        <f t="shared" si="0"/>
        <v>6129098</v>
      </c>
      <c r="N5" s="100">
        <f t="shared" si="0"/>
        <v>9650872</v>
      </c>
      <c r="O5" s="100">
        <f t="shared" si="0"/>
        <v>5460882</v>
      </c>
      <c r="P5" s="100">
        <f t="shared" si="0"/>
        <v>1131747</v>
      </c>
      <c r="Q5" s="100">
        <f t="shared" si="0"/>
        <v>12822041</v>
      </c>
      <c r="R5" s="100">
        <f t="shared" si="0"/>
        <v>19414670</v>
      </c>
      <c r="S5" s="100">
        <f t="shared" si="0"/>
        <v>3817698</v>
      </c>
      <c r="T5" s="100">
        <f t="shared" si="0"/>
        <v>2160126</v>
      </c>
      <c r="U5" s="100">
        <f t="shared" si="0"/>
        <v>1842164</v>
      </c>
      <c r="V5" s="100">
        <f t="shared" si="0"/>
        <v>7819988</v>
      </c>
      <c r="W5" s="100">
        <f t="shared" si="0"/>
        <v>193735929</v>
      </c>
      <c r="X5" s="100">
        <f t="shared" si="0"/>
        <v>204980713</v>
      </c>
      <c r="Y5" s="100">
        <f t="shared" si="0"/>
        <v>-11244784</v>
      </c>
      <c r="Z5" s="137">
        <f>+IF(X5&lt;&gt;0,+(Y5/X5)*100,0)</f>
        <v>-5.485776605723876</v>
      </c>
      <c r="AA5" s="153">
        <f>SUM(AA6:AA8)</f>
        <v>204980713</v>
      </c>
    </row>
    <row r="6" spans="1:27" ht="13.5">
      <c r="A6" s="138" t="s">
        <v>75</v>
      </c>
      <c r="B6" s="136"/>
      <c r="C6" s="155">
        <v>33586072</v>
      </c>
      <c r="D6" s="155"/>
      <c r="E6" s="156">
        <v>40145257</v>
      </c>
      <c r="F6" s="60">
        <v>36816445</v>
      </c>
      <c r="G6" s="60">
        <v>14313217</v>
      </c>
      <c r="H6" s="60">
        <v>227600</v>
      </c>
      <c r="I6" s="60">
        <v>73630</v>
      </c>
      <c r="J6" s="60">
        <v>14614447</v>
      </c>
      <c r="K6" s="60">
        <v>344802</v>
      </c>
      <c r="L6" s="60">
        <v>9474612</v>
      </c>
      <c r="M6" s="60">
        <v>2943909</v>
      </c>
      <c r="N6" s="60">
        <v>12763323</v>
      </c>
      <c r="O6" s="60">
        <v>421748</v>
      </c>
      <c r="P6" s="60">
        <v>168524</v>
      </c>
      <c r="Q6" s="60">
        <v>8266650</v>
      </c>
      <c r="R6" s="60">
        <v>8856922</v>
      </c>
      <c r="S6" s="60">
        <v>653960</v>
      </c>
      <c r="T6" s="60">
        <v>-771318</v>
      </c>
      <c r="U6" s="60">
        <v>752247</v>
      </c>
      <c r="V6" s="60">
        <v>634889</v>
      </c>
      <c r="W6" s="60">
        <v>36869581</v>
      </c>
      <c r="X6" s="60">
        <v>36816445</v>
      </c>
      <c r="Y6" s="60">
        <v>53136</v>
      </c>
      <c r="Z6" s="140">
        <v>0.14</v>
      </c>
      <c r="AA6" s="155">
        <v>36816445</v>
      </c>
    </row>
    <row r="7" spans="1:27" ht="13.5">
      <c r="A7" s="138" t="s">
        <v>76</v>
      </c>
      <c r="B7" s="136"/>
      <c r="C7" s="157">
        <v>158104583</v>
      </c>
      <c r="D7" s="157"/>
      <c r="E7" s="158">
        <v>174584938</v>
      </c>
      <c r="F7" s="159">
        <v>166567329</v>
      </c>
      <c r="G7" s="159">
        <v>135229608</v>
      </c>
      <c r="H7" s="159">
        <v>2506145</v>
      </c>
      <c r="I7" s="159">
        <v>3987213</v>
      </c>
      <c r="J7" s="159">
        <v>141722966</v>
      </c>
      <c r="K7" s="159">
        <v>-10415319</v>
      </c>
      <c r="L7" s="159">
        <v>3746135</v>
      </c>
      <c r="M7" s="159">
        <v>3183186</v>
      </c>
      <c r="N7" s="159">
        <v>-3485998</v>
      </c>
      <c r="O7" s="159">
        <v>3866756</v>
      </c>
      <c r="P7" s="159">
        <v>895631</v>
      </c>
      <c r="Q7" s="159">
        <v>4530108</v>
      </c>
      <c r="R7" s="159">
        <v>9292495</v>
      </c>
      <c r="S7" s="159">
        <v>3059986</v>
      </c>
      <c r="T7" s="159">
        <v>2850915</v>
      </c>
      <c r="U7" s="159">
        <v>-2869414</v>
      </c>
      <c r="V7" s="159">
        <v>3041487</v>
      </c>
      <c r="W7" s="159">
        <v>150570950</v>
      </c>
      <c r="X7" s="159">
        <v>166567329</v>
      </c>
      <c r="Y7" s="159">
        <v>-15996379</v>
      </c>
      <c r="Z7" s="141">
        <v>-9.6</v>
      </c>
      <c r="AA7" s="157">
        <v>166567329</v>
      </c>
    </row>
    <row r="8" spans="1:27" ht="13.5">
      <c r="A8" s="138" t="s">
        <v>77</v>
      </c>
      <c r="B8" s="136"/>
      <c r="C8" s="155">
        <v>2089102</v>
      </c>
      <c r="D8" s="155"/>
      <c r="E8" s="156">
        <v>2567234</v>
      </c>
      <c r="F8" s="60">
        <v>1596939</v>
      </c>
      <c r="G8" s="60">
        <v>137147</v>
      </c>
      <c r="H8" s="60">
        <v>253584</v>
      </c>
      <c r="I8" s="60">
        <v>122255</v>
      </c>
      <c r="J8" s="60">
        <v>512986</v>
      </c>
      <c r="K8" s="60">
        <v>18144</v>
      </c>
      <c r="L8" s="60">
        <v>353400</v>
      </c>
      <c r="M8" s="60">
        <v>2003</v>
      </c>
      <c r="N8" s="60">
        <v>373547</v>
      </c>
      <c r="O8" s="60">
        <v>1172378</v>
      </c>
      <c r="P8" s="60">
        <v>67592</v>
      </c>
      <c r="Q8" s="60">
        <v>25283</v>
      </c>
      <c r="R8" s="60">
        <v>1265253</v>
      </c>
      <c r="S8" s="60">
        <v>103752</v>
      </c>
      <c r="T8" s="60">
        <v>80529</v>
      </c>
      <c r="U8" s="60">
        <v>3959331</v>
      </c>
      <c r="V8" s="60">
        <v>4143612</v>
      </c>
      <c r="W8" s="60">
        <v>6295398</v>
      </c>
      <c r="X8" s="60">
        <v>1596939</v>
      </c>
      <c r="Y8" s="60">
        <v>4698459</v>
      </c>
      <c r="Z8" s="140">
        <v>294.22</v>
      </c>
      <c r="AA8" s="155">
        <v>1596939</v>
      </c>
    </row>
    <row r="9" spans="1:27" ht="13.5">
      <c r="A9" s="135" t="s">
        <v>78</v>
      </c>
      <c r="B9" s="136"/>
      <c r="C9" s="153">
        <f aca="true" t="shared" si="1" ref="C9:Y9">SUM(C10:C14)</f>
        <v>32814440</v>
      </c>
      <c r="D9" s="153">
        <f>SUM(D10:D14)</f>
        <v>0</v>
      </c>
      <c r="E9" s="154">
        <f t="shared" si="1"/>
        <v>64264932</v>
      </c>
      <c r="F9" s="100">
        <f t="shared" si="1"/>
        <v>60597328</v>
      </c>
      <c r="G9" s="100">
        <f t="shared" si="1"/>
        <v>686899</v>
      </c>
      <c r="H9" s="100">
        <f t="shared" si="1"/>
        <v>946773</v>
      </c>
      <c r="I9" s="100">
        <f t="shared" si="1"/>
        <v>1087896</v>
      </c>
      <c r="J9" s="100">
        <f t="shared" si="1"/>
        <v>2721568</v>
      </c>
      <c r="K9" s="100">
        <f t="shared" si="1"/>
        <v>9765279</v>
      </c>
      <c r="L9" s="100">
        <f t="shared" si="1"/>
        <v>833374</v>
      </c>
      <c r="M9" s="100">
        <f t="shared" si="1"/>
        <v>1198760</v>
      </c>
      <c r="N9" s="100">
        <f t="shared" si="1"/>
        <v>11797413</v>
      </c>
      <c r="O9" s="100">
        <f t="shared" si="1"/>
        <v>1121022</v>
      </c>
      <c r="P9" s="100">
        <f t="shared" si="1"/>
        <v>385462</v>
      </c>
      <c r="Q9" s="100">
        <f t="shared" si="1"/>
        <v>778662</v>
      </c>
      <c r="R9" s="100">
        <f t="shared" si="1"/>
        <v>2285146</v>
      </c>
      <c r="S9" s="100">
        <f t="shared" si="1"/>
        <v>977390</v>
      </c>
      <c r="T9" s="100">
        <f t="shared" si="1"/>
        <v>169125</v>
      </c>
      <c r="U9" s="100">
        <f t="shared" si="1"/>
        <v>5465236</v>
      </c>
      <c r="V9" s="100">
        <f t="shared" si="1"/>
        <v>6611751</v>
      </c>
      <c r="W9" s="100">
        <f t="shared" si="1"/>
        <v>23415878</v>
      </c>
      <c r="X9" s="100">
        <f t="shared" si="1"/>
        <v>60597328</v>
      </c>
      <c r="Y9" s="100">
        <f t="shared" si="1"/>
        <v>-37181450</v>
      </c>
      <c r="Z9" s="137">
        <f>+IF(X9&lt;&gt;0,+(Y9/X9)*100,0)</f>
        <v>-61.35823348514641</v>
      </c>
      <c r="AA9" s="153">
        <f>SUM(AA10:AA14)</f>
        <v>60597328</v>
      </c>
    </row>
    <row r="10" spans="1:27" ht="13.5">
      <c r="A10" s="138" t="s">
        <v>79</v>
      </c>
      <c r="B10" s="136"/>
      <c r="C10" s="155">
        <v>2748043</v>
      </c>
      <c r="D10" s="155"/>
      <c r="E10" s="156">
        <v>5972016</v>
      </c>
      <c r="F10" s="60">
        <v>8273858</v>
      </c>
      <c r="G10" s="60">
        <v>28315</v>
      </c>
      <c r="H10" s="60">
        <v>42135</v>
      </c>
      <c r="I10" s="60">
        <v>27469</v>
      </c>
      <c r="J10" s="60">
        <v>97919</v>
      </c>
      <c r="K10" s="60">
        <v>15920</v>
      </c>
      <c r="L10" s="60">
        <v>20793</v>
      </c>
      <c r="M10" s="60">
        <v>637030</v>
      </c>
      <c r="N10" s="60">
        <v>673743</v>
      </c>
      <c r="O10" s="60">
        <v>120432</v>
      </c>
      <c r="P10" s="60">
        <v>60585</v>
      </c>
      <c r="Q10" s="60">
        <v>116762</v>
      </c>
      <c r="R10" s="60">
        <v>297779</v>
      </c>
      <c r="S10" s="60">
        <v>172141</v>
      </c>
      <c r="T10" s="60">
        <v>1063</v>
      </c>
      <c r="U10" s="60">
        <v>5249976</v>
      </c>
      <c r="V10" s="60">
        <v>5423180</v>
      </c>
      <c r="W10" s="60">
        <v>6492621</v>
      </c>
      <c r="X10" s="60">
        <v>8273858</v>
      </c>
      <c r="Y10" s="60">
        <v>-1781237</v>
      </c>
      <c r="Z10" s="140">
        <v>-21.53</v>
      </c>
      <c r="AA10" s="155">
        <v>8273858</v>
      </c>
    </row>
    <row r="11" spans="1:27" ht="13.5">
      <c r="A11" s="138" t="s">
        <v>80</v>
      </c>
      <c r="B11" s="136"/>
      <c r="C11" s="155">
        <v>3966147</v>
      </c>
      <c r="D11" s="155"/>
      <c r="E11" s="156">
        <v>7888700</v>
      </c>
      <c r="F11" s="60">
        <v>5773936</v>
      </c>
      <c r="G11" s="60">
        <v>404189</v>
      </c>
      <c r="H11" s="60">
        <v>512272</v>
      </c>
      <c r="I11" s="60">
        <v>783738</v>
      </c>
      <c r="J11" s="60">
        <v>1700199</v>
      </c>
      <c r="K11" s="60">
        <v>439596</v>
      </c>
      <c r="L11" s="60">
        <v>828998</v>
      </c>
      <c r="M11" s="60">
        <v>732550</v>
      </c>
      <c r="N11" s="60">
        <v>2001144</v>
      </c>
      <c r="O11" s="60">
        <v>928597</v>
      </c>
      <c r="P11" s="60">
        <v>411034</v>
      </c>
      <c r="Q11" s="60">
        <v>598843</v>
      </c>
      <c r="R11" s="60">
        <v>1938474</v>
      </c>
      <c r="S11" s="60">
        <v>656754</v>
      </c>
      <c r="T11" s="60">
        <v>279995</v>
      </c>
      <c r="U11" s="60">
        <v>287476</v>
      </c>
      <c r="V11" s="60">
        <v>1224225</v>
      </c>
      <c r="W11" s="60">
        <v>6864042</v>
      </c>
      <c r="X11" s="60">
        <v>5773936</v>
      </c>
      <c r="Y11" s="60">
        <v>1090106</v>
      </c>
      <c r="Z11" s="140">
        <v>18.88</v>
      </c>
      <c r="AA11" s="155">
        <v>5773936</v>
      </c>
    </row>
    <row r="12" spans="1:27" ht="13.5">
      <c r="A12" s="138" t="s">
        <v>81</v>
      </c>
      <c r="B12" s="136"/>
      <c r="C12" s="155">
        <v>-475431</v>
      </c>
      <c r="D12" s="155"/>
      <c r="E12" s="156">
        <v>4080510</v>
      </c>
      <c r="F12" s="60">
        <v>568747</v>
      </c>
      <c r="G12" s="60">
        <v>193580</v>
      </c>
      <c r="H12" s="60">
        <v>336608</v>
      </c>
      <c r="I12" s="60">
        <v>228852</v>
      </c>
      <c r="J12" s="60">
        <v>759040</v>
      </c>
      <c r="K12" s="60">
        <v>9264168</v>
      </c>
      <c r="L12" s="60">
        <v>-74068</v>
      </c>
      <c r="M12" s="60">
        <v>-242044</v>
      </c>
      <c r="N12" s="60">
        <v>8948056</v>
      </c>
      <c r="O12" s="60">
        <v>20407</v>
      </c>
      <c r="P12" s="60">
        <v>-126591</v>
      </c>
      <c r="Q12" s="60">
        <v>11271</v>
      </c>
      <c r="R12" s="60">
        <v>-94913</v>
      </c>
      <c r="S12" s="60">
        <v>102898</v>
      </c>
      <c r="T12" s="60">
        <v>-156332</v>
      </c>
      <c r="U12" s="60">
        <v>-127691</v>
      </c>
      <c r="V12" s="60">
        <v>-181125</v>
      </c>
      <c r="W12" s="60">
        <v>9431058</v>
      </c>
      <c r="X12" s="60">
        <v>568747</v>
      </c>
      <c r="Y12" s="60">
        <v>8862311</v>
      </c>
      <c r="Z12" s="140">
        <v>1558.22</v>
      </c>
      <c r="AA12" s="155">
        <v>568747</v>
      </c>
    </row>
    <row r="13" spans="1:27" ht="13.5">
      <c r="A13" s="138" t="s">
        <v>82</v>
      </c>
      <c r="B13" s="136"/>
      <c r="C13" s="155">
        <v>26575681</v>
      </c>
      <c r="D13" s="155"/>
      <c r="E13" s="156">
        <v>46323706</v>
      </c>
      <c r="F13" s="60">
        <v>45980787</v>
      </c>
      <c r="G13" s="60">
        <v>60815</v>
      </c>
      <c r="H13" s="60">
        <v>55758</v>
      </c>
      <c r="I13" s="60">
        <v>47837</v>
      </c>
      <c r="J13" s="60">
        <v>164410</v>
      </c>
      <c r="K13" s="60">
        <v>45595</v>
      </c>
      <c r="L13" s="60">
        <v>57651</v>
      </c>
      <c r="M13" s="60">
        <v>71224</v>
      </c>
      <c r="N13" s="60">
        <v>174470</v>
      </c>
      <c r="O13" s="60">
        <v>51586</v>
      </c>
      <c r="P13" s="60">
        <v>40434</v>
      </c>
      <c r="Q13" s="60">
        <v>51786</v>
      </c>
      <c r="R13" s="60">
        <v>143806</v>
      </c>
      <c r="S13" s="60">
        <v>45597</v>
      </c>
      <c r="T13" s="60">
        <v>44399</v>
      </c>
      <c r="U13" s="60">
        <v>55475</v>
      </c>
      <c r="V13" s="60">
        <v>145471</v>
      </c>
      <c r="W13" s="60">
        <v>628157</v>
      </c>
      <c r="X13" s="60">
        <v>45980787</v>
      </c>
      <c r="Y13" s="60">
        <v>-45352630</v>
      </c>
      <c r="Z13" s="140">
        <v>-98.63</v>
      </c>
      <c r="AA13" s="155">
        <v>45980787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6075154</v>
      </c>
      <c r="D15" s="153">
        <f>SUM(D16:D18)</f>
        <v>0</v>
      </c>
      <c r="E15" s="154">
        <f t="shared" si="2"/>
        <v>13405155</v>
      </c>
      <c r="F15" s="100">
        <f t="shared" si="2"/>
        <v>24804506</v>
      </c>
      <c r="G15" s="100">
        <f t="shared" si="2"/>
        <v>274284</v>
      </c>
      <c r="H15" s="100">
        <f t="shared" si="2"/>
        <v>1049159</v>
      </c>
      <c r="I15" s="100">
        <f t="shared" si="2"/>
        <v>406945</v>
      </c>
      <c r="J15" s="100">
        <f t="shared" si="2"/>
        <v>1730388</v>
      </c>
      <c r="K15" s="100">
        <f t="shared" si="2"/>
        <v>461785</v>
      </c>
      <c r="L15" s="100">
        <f t="shared" si="2"/>
        <v>336989</v>
      </c>
      <c r="M15" s="100">
        <f t="shared" si="2"/>
        <v>536579</v>
      </c>
      <c r="N15" s="100">
        <f t="shared" si="2"/>
        <v>1335353</v>
      </c>
      <c r="O15" s="100">
        <f t="shared" si="2"/>
        <v>434034</v>
      </c>
      <c r="P15" s="100">
        <f t="shared" si="2"/>
        <v>423701</v>
      </c>
      <c r="Q15" s="100">
        <f t="shared" si="2"/>
        <v>3086171</v>
      </c>
      <c r="R15" s="100">
        <f t="shared" si="2"/>
        <v>3943906</v>
      </c>
      <c r="S15" s="100">
        <f t="shared" si="2"/>
        <v>745483</v>
      </c>
      <c r="T15" s="100">
        <f t="shared" si="2"/>
        <v>548783</v>
      </c>
      <c r="U15" s="100">
        <f t="shared" si="2"/>
        <v>721672</v>
      </c>
      <c r="V15" s="100">
        <f t="shared" si="2"/>
        <v>2015938</v>
      </c>
      <c r="W15" s="100">
        <f t="shared" si="2"/>
        <v>9025585</v>
      </c>
      <c r="X15" s="100">
        <f t="shared" si="2"/>
        <v>24804506</v>
      </c>
      <c r="Y15" s="100">
        <f t="shared" si="2"/>
        <v>-15778921</v>
      </c>
      <c r="Z15" s="137">
        <f>+IF(X15&lt;&gt;0,+(Y15/X15)*100,0)</f>
        <v>-63.6131233575061</v>
      </c>
      <c r="AA15" s="153">
        <f>SUM(AA16:AA18)</f>
        <v>24804506</v>
      </c>
    </row>
    <row r="16" spans="1:27" ht="13.5">
      <c r="A16" s="138" t="s">
        <v>85</v>
      </c>
      <c r="B16" s="136"/>
      <c r="C16" s="155">
        <v>1215944</v>
      </c>
      <c r="D16" s="155"/>
      <c r="E16" s="156">
        <v>2307276</v>
      </c>
      <c r="F16" s="60">
        <v>5257800</v>
      </c>
      <c r="G16" s="60">
        <v>122230</v>
      </c>
      <c r="H16" s="60">
        <v>814771</v>
      </c>
      <c r="I16" s="60">
        <v>170102</v>
      </c>
      <c r="J16" s="60">
        <v>1107103</v>
      </c>
      <c r="K16" s="60">
        <v>161729</v>
      </c>
      <c r="L16" s="60">
        <v>127198</v>
      </c>
      <c r="M16" s="60">
        <v>124686</v>
      </c>
      <c r="N16" s="60">
        <v>413613</v>
      </c>
      <c r="O16" s="60">
        <v>140437</v>
      </c>
      <c r="P16" s="60">
        <v>162359</v>
      </c>
      <c r="Q16" s="60">
        <v>2458938</v>
      </c>
      <c r="R16" s="60">
        <v>2761734</v>
      </c>
      <c r="S16" s="60">
        <v>579386</v>
      </c>
      <c r="T16" s="60">
        <v>243116</v>
      </c>
      <c r="U16" s="60">
        <v>210966</v>
      </c>
      <c r="V16" s="60">
        <v>1033468</v>
      </c>
      <c r="W16" s="60">
        <v>5315918</v>
      </c>
      <c r="X16" s="60">
        <v>5257800</v>
      </c>
      <c r="Y16" s="60">
        <v>58118</v>
      </c>
      <c r="Z16" s="140">
        <v>1.11</v>
      </c>
      <c r="AA16" s="155">
        <v>5257800</v>
      </c>
    </row>
    <row r="17" spans="1:27" ht="13.5">
      <c r="A17" s="138" t="s">
        <v>86</v>
      </c>
      <c r="B17" s="136"/>
      <c r="C17" s="155">
        <v>4859210</v>
      </c>
      <c r="D17" s="155"/>
      <c r="E17" s="156">
        <v>10787879</v>
      </c>
      <c r="F17" s="60">
        <v>19539106</v>
      </c>
      <c r="G17" s="60">
        <v>152054</v>
      </c>
      <c r="H17" s="60">
        <v>234388</v>
      </c>
      <c r="I17" s="60">
        <v>236843</v>
      </c>
      <c r="J17" s="60">
        <v>623285</v>
      </c>
      <c r="K17" s="60">
        <v>300056</v>
      </c>
      <c r="L17" s="60">
        <v>209791</v>
      </c>
      <c r="M17" s="60">
        <v>404348</v>
      </c>
      <c r="N17" s="60">
        <v>914195</v>
      </c>
      <c r="O17" s="60">
        <v>293597</v>
      </c>
      <c r="P17" s="60">
        <v>261342</v>
      </c>
      <c r="Q17" s="60">
        <v>627233</v>
      </c>
      <c r="R17" s="60">
        <v>1182172</v>
      </c>
      <c r="S17" s="60">
        <v>166097</v>
      </c>
      <c r="T17" s="60">
        <v>305667</v>
      </c>
      <c r="U17" s="60">
        <v>510706</v>
      </c>
      <c r="V17" s="60">
        <v>982470</v>
      </c>
      <c r="W17" s="60">
        <v>3702122</v>
      </c>
      <c r="X17" s="60">
        <v>19539106</v>
      </c>
      <c r="Y17" s="60">
        <v>-15836984</v>
      </c>
      <c r="Z17" s="140">
        <v>-81.05</v>
      </c>
      <c r="AA17" s="155">
        <v>19539106</v>
      </c>
    </row>
    <row r="18" spans="1:27" ht="13.5">
      <c r="A18" s="138" t="s">
        <v>87</v>
      </c>
      <c r="B18" s="136"/>
      <c r="C18" s="155"/>
      <c r="D18" s="155"/>
      <c r="E18" s="156">
        <v>310000</v>
      </c>
      <c r="F18" s="60">
        <v>7600</v>
      </c>
      <c r="G18" s="60"/>
      <c r="H18" s="60"/>
      <c r="I18" s="60"/>
      <c r="J18" s="60"/>
      <c r="K18" s="60"/>
      <c r="L18" s="60"/>
      <c r="M18" s="60">
        <v>7545</v>
      </c>
      <c r="N18" s="60">
        <v>7545</v>
      </c>
      <c r="O18" s="60"/>
      <c r="P18" s="60"/>
      <c r="Q18" s="60"/>
      <c r="R18" s="60"/>
      <c r="S18" s="60"/>
      <c r="T18" s="60"/>
      <c r="U18" s="60"/>
      <c r="V18" s="60"/>
      <c r="W18" s="60">
        <v>7545</v>
      </c>
      <c r="X18" s="60">
        <v>7600</v>
      </c>
      <c r="Y18" s="60">
        <v>-55</v>
      </c>
      <c r="Z18" s="140">
        <v>-0.72</v>
      </c>
      <c r="AA18" s="155">
        <v>7600</v>
      </c>
    </row>
    <row r="19" spans="1:27" ht="13.5">
      <c r="A19" s="135" t="s">
        <v>88</v>
      </c>
      <c r="B19" s="142"/>
      <c r="C19" s="153">
        <f aca="true" t="shared" si="3" ref="C19:Y19">SUM(C20:C23)</f>
        <v>395778888</v>
      </c>
      <c r="D19" s="153">
        <f>SUM(D20:D23)</f>
        <v>0</v>
      </c>
      <c r="E19" s="154">
        <f t="shared" si="3"/>
        <v>429723741</v>
      </c>
      <c r="F19" s="100">
        <f t="shared" si="3"/>
        <v>436498389</v>
      </c>
      <c r="G19" s="100">
        <f t="shared" si="3"/>
        <v>56907018</v>
      </c>
      <c r="H19" s="100">
        <f t="shared" si="3"/>
        <v>31077221</v>
      </c>
      <c r="I19" s="100">
        <f t="shared" si="3"/>
        <v>28703437</v>
      </c>
      <c r="J19" s="100">
        <f t="shared" si="3"/>
        <v>116687676</v>
      </c>
      <c r="K19" s="100">
        <f t="shared" si="3"/>
        <v>27745555</v>
      </c>
      <c r="L19" s="100">
        <f t="shared" si="3"/>
        <v>28008761</v>
      </c>
      <c r="M19" s="100">
        <f t="shared" si="3"/>
        <v>31932053</v>
      </c>
      <c r="N19" s="100">
        <f t="shared" si="3"/>
        <v>87686369</v>
      </c>
      <c r="O19" s="100">
        <f t="shared" si="3"/>
        <v>27809001</v>
      </c>
      <c r="P19" s="100">
        <f t="shared" si="3"/>
        <v>29925288</v>
      </c>
      <c r="Q19" s="100">
        <f t="shared" si="3"/>
        <v>26693103</v>
      </c>
      <c r="R19" s="100">
        <f t="shared" si="3"/>
        <v>84427392</v>
      </c>
      <c r="S19" s="100">
        <f t="shared" si="3"/>
        <v>31070200</v>
      </c>
      <c r="T19" s="100">
        <f t="shared" si="3"/>
        <v>29570542</v>
      </c>
      <c r="U19" s="100">
        <f t="shared" si="3"/>
        <v>33506299</v>
      </c>
      <c r="V19" s="100">
        <f t="shared" si="3"/>
        <v>94147041</v>
      </c>
      <c r="W19" s="100">
        <f t="shared" si="3"/>
        <v>382948478</v>
      </c>
      <c r="X19" s="100">
        <f t="shared" si="3"/>
        <v>436498389</v>
      </c>
      <c r="Y19" s="100">
        <f t="shared" si="3"/>
        <v>-53549911</v>
      </c>
      <c r="Z19" s="137">
        <f>+IF(X19&lt;&gt;0,+(Y19/X19)*100,0)</f>
        <v>-12.268066125669023</v>
      </c>
      <c r="AA19" s="153">
        <f>SUM(AA20:AA23)</f>
        <v>436498389</v>
      </c>
    </row>
    <row r="20" spans="1:27" ht="13.5">
      <c r="A20" s="138" t="s">
        <v>89</v>
      </c>
      <c r="B20" s="136"/>
      <c r="C20" s="155">
        <v>218199926</v>
      </c>
      <c r="D20" s="155"/>
      <c r="E20" s="156">
        <v>243855796</v>
      </c>
      <c r="F20" s="60">
        <v>233917207</v>
      </c>
      <c r="G20" s="60">
        <v>13636020</v>
      </c>
      <c r="H20" s="60">
        <v>21716484</v>
      </c>
      <c r="I20" s="60">
        <v>18330983</v>
      </c>
      <c r="J20" s="60">
        <v>53683487</v>
      </c>
      <c r="K20" s="60">
        <v>20302472</v>
      </c>
      <c r="L20" s="60">
        <v>17265116</v>
      </c>
      <c r="M20" s="60">
        <v>18709500</v>
      </c>
      <c r="N20" s="60">
        <v>56277088</v>
      </c>
      <c r="O20" s="60">
        <v>19257828</v>
      </c>
      <c r="P20" s="60">
        <v>18927223</v>
      </c>
      <c r="Q20" s="60">
        <v>15041241</v>
      </c>
      <c r="R20" s="60">
        <v>53226292</v>
      </c>
      <c r="S20" s="60">
        <v>25734302</v>
      </c>
      <c r="T20" s="60">
        <v>11839325</v>
      </c>
      <c r="U20" s="60">
        <v>19756655</v>
      </c>
      <c r="V20" s="60">
        <v>57330282</v>
      </c>
      <c r="W20" s="60">
        <v>220517149</v>
      </c>
      <c r="X20" s="60">
        <v>233917207</v>
      </c>
      <c r="Y20" s="60">
        <v>-13400058</v>
      </c>
      <c r="Z20" s="140">
        <v>-5.73</v>
      </c>
      <c r="AA20" s="155">
        <v>233917207</v>
      </c>
    </row>
    <row r="21" spans="1:27" ht="13.5">
      <c r="A21" s="138" t="s">
        <v>90</v>
      </c>
      <c r="B21" s="136"/>
      <c r="C21" s="155">
        <v>94124859</v>
      </c>
      <c r="D21" s="155"/>
      <c r="E21" s="156">
        <v>90883237</v>
      </c>
      <c r="F21" s="60">
        <v>108834476</v>
      </c>
      <c r="G21" s="60">
        <v>-526018</v>
      </c>
      <c r="H21" s="60">
        <v>6039095</v>
      </c>
      <c r="I21" s="60">
        <v>7047684</v>
      </c>
      <c r="J21" s="60">
        <v>12560761</v>
      </c>
      <c r="K21" s="60">
        <v>6170365</v>
      </c>
      <c r="L21" s="60">
        <v>7951553</v>
      </c>
      <c r="M21" s="60">
        <v>10368029</v>
      </c>
      <c r="N21" s="60">
        <v>24489947</v>
      </c>
      <c r="O21" s="60">
        <v>5809242</v>
      </c>
      <c r="P21" s="60">
        <v>8325494</v>
      </c>
      <c r="Q21" s="60">
        <v>8542003</v>
      </c>
      <c r="R21" s="60">
        <v>22676739</v>
      </c>
      <c r="S21" s="60">
        <v>8270802</v>
      </c>
      <c r="T21" s="60">
        <v>7898963</v>
      </c>
      <c r="U21" s="60">
        <v>10412517</v>
      </c>
      <c r="V21" s="60">
        <v>26582282</v>
      </c>
      <c r="W21" s="60">
        <v>86309729</v>
      </c>
      <c r="X21" s="60">
        <v>108834476</v>
      </c>
      <c r="Y21" s="60">
        <v>-22524747</v>
      </c>
      <c r="Z21" s="140">
        <v>-20.7</v>
      </c>
      <c r="AA21" s="155">
        <v>108834476</v>
      </c>
    </row>
    <row r="22" spans="1:27" ht="13.5">
      <c r="A22" s="138" t="s">
        <v>91</v>
      </c>
      <c r="B22" s="136"/>
      <c r="C22" s="157">
        <v>45309856</v>
      </c>
      <c r="D22" s="157"/>
      <c r="E22" s="158">
        <v>55804498</v>
      </c>
      <c r="F22" s="159">
        <v>54672826</v>
      </c>
      <c r="G22" s="159">
        <v>37249503</v>
      </c>
      <c r="H22" s="159">
        <v>319819</v>
      </c>
      <c r="I22" s="159">
        <v>320434</v>
      </c>
      <c r="J22" s="159">
        <v>37889756</v>
      </c>
      <c r="K22" s="159">
        <v>-1678803</v>
      </c>
      <c r="L22" s="159">
        <v>-201930</v>
      </c>
      <c r="M22" s="159">
        <v>-186605</v>
      </c>
      <c r="N22" s="159">
        <v>-2067338</v>
      </c>
      <c r="O22" s="159">
        <v>-191239</v>
      </c>
      <c r="P22" s="159">
        <v>-257939</v>
      </c>
      <c r="Q22" s="159">
        <v>60515</v>
      </c>
      <c r="R22" s="159">
        <v>-388663</v>
      </c>
      <c r="S22" s="159">
        <v>-5909573</v>
      </c>
      <c r="T22" s="159">
        <v>6781206</v>
      </c>
      <c r="U22" s="159">
        <v>289261</v>
      </c>
      <c r="V22" s="159">
        <v>1160894</v>
      </c>
      <c r="W22" s="159">
        <v>36594649</v>
      </c>
      <c r="X22" s="159">
        <v>54672826</v>
      </c>
      <c r="Y22" s="159">
        <v>-18078177</v>
      </c>
      <c r="Z22" s="141">
        <v>-33.07</v>
      </c>
      <c r="AA22" s="157">
        <v>54672826</v>
      </c>
    </row>
    <row r="23" spans="1:27" ht="13.5">
      <c r="A23" s="138" t="s">
        <v>92</v>
      </c>
      <c r="B23" s="136"/>
      <c r="C23" s="155">
        <v>38144247</v>
      </c>
      <c r="D23" s="155"/>
      <c r="E23" s="156">
        <v>39180210</v>
      </c>
      <c r="F23" s="60">
        <v>39073880</v>
      </c>
      <c r="G23" s="60">
        <v>6547513</v>
      </c>
      <c r="H23" s="60">
        <v>3001823</v>
      </c>
      <c r="I23" s="60">
        <v>3004336</v>
      </c>
      <c r="J23" s="60">
        <v>12553672</v>
      </c>
      <c r="K23" s="60">
        <v>2951521</v>
      </c>
      <c r="L23" s="60">
        <v>2994022</v>
      </c>
      <c r="M23" s="60">
        <v>3041129</v>
      </c>
      <c r="N23" s="60">
        <v>8986672</v>
      </c>
      <c r="O23" s="60">
        <v>2933170</v>
      </c>
      <c r="P23" s="60">
        <v>2930510</v>
      </c>
      <c r="Q23" s="60">
        <v>3049344</v>
      </c>
      <c r="R23" s="60">
        <v>8913024</v>
      </c>
      <c r="S23" s="60">
        <v>2974669</v>
      </c>
      <c r="T23" s="60">
        <v>3051048</v>
      </c>
      <c r="U23" s="60">
        <v>3047866</v>
      </c>
      <c r="V23" s="60">
        <v>9073583</v>
      </c>
      <c r="W23" s="60">
        <v>39526951</v>
      </c>
      <c r="X23" s="60">
        <v>39073880</v>
      </c>
      <c r="Y23" s="60">
        <v>453071</v>
      </c>
      <c r="Z23" s="140">
        <v>1.16</v>
      </c>
      <c r="AA23" s="155">
        <v>39073880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50000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628448239</v>
      </c>
      <c r="D25" s="168">
        <f>+D5+D9+D15+D19+D24</f>
        <v>0</v>
      </c>
      <c r="E25" s="169">
        <f t="shared" si="4"/>
        <v>724741257</v>
      </c>
      <c r="F25" s="73">
        <f t="shared" si="4"/>
        <v>726880936</v>
      </c>
      <c r="G25" s="73">
        <f t="shared" si="4"/>
        <v>207548173</v>
      </c>
      <c r="H25" s="73">
        <f t="shared" si="4"/>
        <v>36060482</v>
      </c>
      <c r="I25" s="73">
        <f t="shared" si="4"/>
        <v>34381376</v>
      </c>
      <c r="J25" s="73">
        <f t="shared" si="4"/>
        <v>277990031</v>
      </c>
      <c r="K25" s="73">
        <f t="shared" si="4"/>
        <v>27920246</v>
      </c>
      <c r="L25" s="73">
        <f t="shared" si="4"/>
        <v>42753271</v>
      </c>
      <c r="M25" s="73">
        <f t="shared" si="4"/>
        <v>39796490</v>
      </c>
      <c r="N25" s="73">
        <f t="shared" si="4"/>
        <v>110470007</v>
      </c>
      <c r="O25" s="73">
        <f t="shared" si="4"/>
        <v>34824939</v>
      </c>
      <c r="P25" s="73">
        <f t="shared" si="4"/>
        <v>31866198</v>
      </c>
      <c r="Q25" s="73">
        <f t="shared" si="4"/>
        <v>43379977</v>
      </c>
      <c r="R25" s="73">
        <f t="shared" si="4"/>
        <v>110071114</v>
      </c>
      <c r="S25" s="73">
        <f t="shared" si="4"/>
        <v>36610771</v>
      </c>
      <c r="T25" s="73">
        <f t="shared" si="4"/>
        <v>32448576</v>
      </c>
      <c r="U25" s="73">
        <f t="shared" si="4"/>
        <v>41535371</v>
      </c>
      <c r="V25" s="73">
        <f t="shared" si="4"/>
        <v>110594718</v>
      </c>
      <c r="W25" s="73">
        <f t="shared" si="4"/>
        <v>609125870</v>
      </c>
      <c r="X25" s="73">
        <f t="shared" si="4"/>
        <v>726880936</v>
      </c>
      <c r="Y25" s="73">
        <f t="shared" si="4"/>
        <v>-117755066</v>
      </c>
      <c r="Z25" s="170">
        <f>+IF(X25&lt;&gt;0,+(Y25/X25)*100,0)</f>
        <v>-16.200048751863264</v>
      </c>
      <c r="AA25" s="168">
        <f>+AA5+AA9+AA15+AA19+AA24</f>
        <v>726880936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118378229</v>
      </c>
      <c r="D28" s="153">
        <f>SUM(D29:D31)</f>
        <v>0</v>
      </c>
      <c r="E28" s="154">
        <f t="shared" si="5"/>
        <v>162299211</v>
      </c>
      <c r="F28" s="100">
        <f t="shared" si="5"/>
        <v>155513803</v>
      </c>
      <c r="G28" s="100">
        <f t="shared" si="5"/>
        <v>15680135</v>
      </c>
      <c r="H28" s="100">
        <f t="shared" si="5"/>
        <v>9439180</v>
      </c>
      <c r="I28" s="100">
        <f t="shared" si="5"/>
        <v>9447887</v>
      </c>
      <c r="J28" s="100">
        <f t="shared" si="5"/>
        <v>34567202</v>
      </c>
      <c r="K28" s="100">
        <f t="shared" si="5"/>
        <v>480239</v>
      </c>
      <c r="L28" s="100">
        <f t="shared" si="5"/>
        <v>16888663</v>
      </c>
      <c r="M28" s="100">
        <f t="shared" si="5"/>
        <v>11928930</v>
      </c>
      <c r="N28" s="100">
        <f t="shared" si="5"/>
        <v>29297832</v>
      </c>
      <c r="O28" s="100">
        <f t="shared" si="5"/>
        <v>9894799</v>
      </c>
      <c r="P28" s="100">
        <f t="shared" si="5"/>
        <v>13786006</v>
      </c>
      <c r="Q28" s="100">
        <f t="shared" si="5"/>
        <v>11896658</v>
      </c>
      <c r="R28" s="100">
        <f t="shared" si="5"/>
        <v>35577463</v>
      </c>
      <c r="S28" s="100">
        <f t="shared" si="5"/>
        <v>10304075</v>
      </c>
      <c r="T28" s="100">
        <f t="shared" si="5"/>
        <v>10124252</v>
      </c>
      <c r="U28" s="100">
        <f t="shared" si="5"/>
        <v>16335591</v>
      </c>
      <c r="V28" s="100">
        <f t="shared" si="5"/>
        <v>36763918</v>
      </c>
      <c r="W28" s="100">
        <f t="shared" si="5"/>
        <v>136206415</v>
      </c>
      <c r="X28" s="100">
        <f t="shared" si="5"/>
        <v>155513803</v>
      </c>
      <c r="Y28" s="100">
        <f t="shared" si="5"/>
        <v>-19307388</v>
      </c>
      <c r="Z28" s="137">
        <f>+IF(X28&lt;&gt;0,+(Y28/X28)*100,0)</f>
        <v>-12.415224647293849</v>
      </c>
      <c r="AA28" s="153">
        <f>SUM(AA29:AA31)</f>
        <v>155513803</v>
      </c>
    </row>
    <row r="29" spans="1:27" ht="13.5">
      <c r="A29" s="138" t="s">
        <v>75</v>
      </c>
      <c r="B29" s="136"/>
      <c r="C29" s="155">
        <v>50172871</v>
      </c>
      <c r="D29" s="155"/>
      <c r="E29" s="156">
        <v>64759747</v>
      </c>
      <c r="F29" s="60">
        <v>67231955</v>
      </c>
      <c r="G29" s="60">
        <v>6903993</v>
      </c>
      <c r="H29" s="60">
        <v>3129201</v>
      </c>
      <c r="I29" s="60">
        <v>3256844</v>
      </c>
      <c r="J29" s="60">
        <v>13290038</v>
      </c>
      <c r="K29" s="60">
        <v>3291196</v>
      </c>
      <c r="L29" s="60">
        <v>6898411</v>
      </c>
      <c r="M29" s="60">
        <v>5976607</v>
      </c>
      <c r="N29" s="60">
        <v>16166214</v>
      </c>
      <c r="O29" s="60">
        <v>4018132</v>
      </c>
      <c r="P29" s="60">
        <v>4775797</v>
      </c>
      <c r="Q29" s="60">
        <v>5383014</v>
      </c>
      <c r="R29" s="60">
        <v>14176943</v>
      </c>
      <c r="S29" s="60">
        <v>4355921</v>
      </c>
      <c r="T29" s="60">
        <v>4845878</v>
      </c>
      <c r="U29" s="60">
        <v>6889163</v>
      </c>
      <c r="V29" s="60">
        <v>16090962</v>
      </c>
      <c r="W29" s="60">
        <v>59724157</v>
      </c>
      <c r="X29" s="60">
        <v>67231955</v>
      </c>
      <c r="Y29" s="60">
        <v>-7507798</v>
      </c>
      <c r="Z29" s="140">
        <v>-11.17</v>
      </c>
      <c r="AA29" s="155">
        <v>67231955</v>
      </c>
    </row>
    <row r="30" spans="1:27" ht="13.5">
      <c r="A30" s="138" t="s">
        <v>76</v>
      </c>
      <c r="B30" s="136"/>
      <c r="C30" s="157">
        <v>34413363</v>
      </c>
      <c r="D30" s="157"/>
      <c r="E30" s="158">
        <v>56446868</v>
      </c>
      <c r="F30" s="159">
        <v>48946430</v>
      </c>
      <c r="G30" s="159">
        <v>7056413</v>
      </c>
      <c r="H30" s="159">
        <v>3033864</v>
      </c>
      <c r="I30" s="159">
        <v>3204997</v>
      </c>
      <c r="J30" s="159">
        <v>13295274</v>
      </c>
      <c r="K30" s="159">
        <v>-5412544</v>
      </c>
      <c r="L30" s="159">
        <v>7473996</v>
      </c>
      <c r="M30" s="159">
        <v>3353545</v>
      </c>
      <c r="N30" s="159">
        <v>5414997</v>
      </c>
      <c r="O30" s="159">
        <v>2778009</v>
      </c>
      <c r="P30" s="159">
        <v>4873590</v>
      </c>
      <c r="Q30" s="159">
        <v>2918755</v>
      </c>
      <c r="R30" s="159">
        <v>10570354</v>
      </c>
      <c r="S30" s="159">
        <v>3241040</v>
      </c>
      <c r="T30" s="159">
        <v>2698111</v>
      </c>
      <c r="U30" s="159">
        <v>4625519</v>
      </c>
      <c r="V30" s="159">
        <v>10564670</v>
      </c>
      <c r="W30" s="159">
        <v>39845295</v>
      </c>
      <c r="X30" s="159">
        <v>48946430</v>
      </c>
      <c r="Y30" s="159">
        <v>-9101135</v>
      </c>
      <c r="Z30" s="141">
        <v>-18.59</v>
      </c>
      <c r="AA30" s="157">
        <v>48946430</v>
      </c>
    </row>
    <row r="31" spans="1:27" ht="13.5">
      <c r="A31" s="138" t="s">
        <v>77</v>
      </c>
      <c r="B31" s="136"/>
      <c r="C31" s="155">
        <v>33791995</v>
      </c>
      <c r="D31" s="155"/>
      <c r="E31" s="156">
        <v>41092596</v>
      </c>
      <c r="F31" s="60">
        <v>39335418</v>
      </c>
      <c r="G31" s="60">
        <v>1719729</v>
      </c>
      <c r="H31" s="60">
        <v>3276115</v>
      </c>
      <c r="I31" s="60">
        <v>2986046</v>
      </c>
      <c r="J31" s="60">
        <v>7981890</v>
      </c>
      <c r="K31" s="60">
        <v>2601587</v>
      </c>
      <c r="L31" s="60">
        <v>2516256</v>
      </c>
      <c r="M31" s="60">
        <v>2598778</v>
      </c>
      <c r="N31" s="60">
        <v>7716621</v>
      </c>
      <c r="O31" s="60">
        <v>3098658</v>
      </c>
      <c r="P31" s="60">
        <v>4136619</v>
      </c>
      <c r="Q31" s="60">
        <v>3594889</v>
      </c>
      <c r="R31" s="60">
        <v>10830166</v>
      </c>
      <c r="S31" s="60">
        <v>2707114</v>
      </c>
      <c r="T31" s="60">
        <v>2580263</v>
      </c>
      <c r="U31" s="60">
        <v>4820909</v>
      </c>
      <c r="V31" s="60">
        <v>10108286</v>
      </c>
      <c r="W31" s="60">
        <v>36636963</v>
      </c>
      <c r="X31" s="60">
        <v>39335418</v>
      </c>
      <c r="Y31" s="60">
        <v>-2698455</v>
      </c>
      <c r="Z31" s="140">
        <v>-6.86</v>
      </c>
      <c r="AA31" s="155">
        <v>39335418</v>
      </c>
    </row>
    <row r="32" spans="1:27" ht="13.5">
      <c r="A32" s="135" t="s">
        <v>78</v>
      </c>
      <c r="B32" s="136"/>
      <c r="C32" s="153">
        <f aca="true" t="shared" si="6" ref="C32:Y32">SUM(C33:C37)</f>
        <v>82697750</v>
      </c>
      <c r="D32" s="153">
        <f>SUM(D33:D37)</f>
        <v>0</v>
      </c>
      <c r="E32" s="154">
        <f t="shared" si="6"/>
        <v>90426427</v>
      </c>
      <c r="F32" s="100">
        <f t="shared" si="6"/>
        <v>121280088</v>
      </c>
      <c r="G32" s="100">
        <f t="shared" si="6"/>
        <v>4401606</v>
      </c>
      <c r="H32" s="100">
        <f t="shared" si="6"/>
        <v>6070685</v>
      </c>
      <c r="I32" s="100">
        <f t="shared" si="6"/>
        <v>5224813</v>
      </c>
      <c r="J32" s="100">
        <f t="shared" si="6"/>
        <v>15697104</v>
      </c>
      <c r="K32" s="100">
        <f t="shared" si="6"/>
        <v>5460427</v>
      </c>
      <c r="L32" s="100">
        <f t="shared" si="6"/>
        <v>9714797</v>
      </c>
      <c r="M32" s="100">
        <f t="shared" si="6"/>
        <v>5624937</v>
      </c>
      <c r="N32" s="100">
        <f t="shared" si="6"/>
        <v>20800161</v>
      </c>
      <c r="O32" s="100">
        <f t="shared" si="6"/>
        <v>5748325</v>
      </c>
      <c r="P32" s="100">
        <f t="shared" si="6"/>
        <v>5930723</v>
      </c>
      <c r="Q32" s="100">
        <f t="shared" si="6"/>
        <v>30976585</v>
      </c>
      <c r="R32" s="100">
        <f t="shared" si="6"/>
        <v>42655633</v>
      </c>
      <c r="S32" s="100">
        <f t="shared" si="6"/>
        <v>10476215</v>
      </c>
      <c r="T32" s="100">
        <f t="shared" si="6"/>
        <v>11682342</v>
      </c>
      <c r="U32" s="100">
        <f t="shared" si="6"/>
        <v>8110921</v>
      </c>
      <c r="V32" s="100">
        <f t="shared" si="6"/>
        <v>30269478</v>
      </c>
      <c r="W32" s="100">
        <f t="shared" si="6"/>
        <v>109422376</v>
      </c>
      <c r="X32" s="100">
        <f t="shared" si="6"/>
        <v>121280088</v>
      </c>
      <c r="Y32" s="100">
        <f t="shared" si="6"/>
        <v>-11857712</v>
      </c>
      <c r="Z32" s="137">
        <f>+IF(X32&lt;&gt;0,+(Y32/X32)*100,0)</f>
        <v>-9.777130108942533</v>
      </c>
      <c r="AA32" s="153">
        <f>SUM(AA33:AA37)</f>
        <v>121280088</v>
      </c>
    </row>
    <row r="33" spans="1:27" ht="13.5">
      <c r="A33" s="138" t="s">
        <v>79</v>
      </c>
      <c r="B33" s="136"/>
      <c r="C33" s="155">
        <v>16558644</v>
      </c>
      <c r="D33" s="155"/>
      <c r="E33" s="156">
        <v>19664311</v>
      </c>
      <c r="F33" s="60">
        <v>17243157</v>
      </c>
      <c r="G33" s="60">
        <v>1367056</v>
      </c>
      <c r="H33" s="60">
        <v>1532890</v>
      </c>
      <c r="I33" s="60">
        <v>1238051</v>
      </c>
      <c r="J33" s="60">
        <v>4137997</v>
      </c>
      <c r="K33" s="60">
        <v>1362763</v>
      </c>
      <c r="L33" s="60">
        <v>1928331</v>
      </c>
      <c r="M33" s="60">
        <v>1258955</v>
      </c>
      <c r="N33" s="60">
        <v>4550049</v>
      </c>
      <c r="O33" s="60">
        <v>1085470</v>
      </c>
      <c r="P33" s="60">
        <v>1290761</v>
      </c>
      <c r="Q33" s="60">
        <v>1491240</v>
      </c>
      <c r="R33" s="60">
        <v>3867471</v>
      </c>
      <c r="S33" s="60">
        <v>1251880</v>
      </c>
      <c r="T33" s="60">
        <v>1309347</v>
      </c>
      <c r="U33" s="60">
        <v>1518807</v>
      </c>
      <c r="V33" s="60">
        <v>4080034</v>
      </c>
      <c r="W33" s="60">
        <v>16635551</v>
      </c>
      <c r="X33" s="60">
        <v>17243157</v>
      </c>
      <c r="Y33" s="60">
        <v>-607606</v>
      </c>
      <c r="Z33" s="140">
        <v>-3.52</v>
      </c>
      <c r="AA33" s="155">
        <v>17243157</v>
      </c>
    </row>
    <row r="34" spans="1:27" ht="13.5">
      <c r="A34" s="138" t="s">
        <v>80</v>
      </c>
      <c r="B34" s="136"/>
      <c r="C34" s="155">
        <v>28177488</v>
      </c>
      <c r="D34" s="155"/>
      <c r="E34" s="156">
        <v>31866822</v>
      </c>
      <c r="F34" s="60">
        <v>29137211</v>
      </c>
      <c r="G34" s="60">
        <v>1709328</v>
      </c>
      <c r="H34" s="60">
        <v>2295430</v>
      </c>
      <c r="I34" s="60">
        <v>1888302</v>
      </c>
      <c r="J34" s="60">
        <v>5893060</v>
      </c>
      <c r="K34" s="60">
        <v>2430386</v>
      </c>
      <c r="L34" s="60">
        <v>2968132</v>
      </c>
      <c r="M34" s="60">
        <v>2168954</v>
      </c>
      <c r="N34" s="60">
        <v>7567472</v>
      </c>
      <c r="O34" s="60">
        <v>2317250</v>
      </c>
      <c r="P34" s="60">
        <v>2085082</v>
      </c>
      <c r="Q34" s="60">
        <v>2382208</v>
      </c>
      <c r="R34" s="60">
        <v>6784540</v>
      </c>
      <c r="S34" s="60">
        <v>2256620</v>
      </c>
      <c r="T34" s="60">
        <v>2293439</v>
      </c>
      <c r="U34" s="60">
        <v>2960880</v>
      </c>
      <c r="V34" s="60">
        <v>7510939</v>
      </c>
      <c r="W34" s="60">
        <v>27756011</v>
      </c>
      <c r="X34" s="60">
        <v>29137211</v>
      </c>
      <c r="Y34" s="60">
        <v>-1381200</v>
      </c>
      <c r="Z34" s="140">
        <v>-4.74</v>
      </c>
      <c r="AA34" s="155">
        <v>29137211</v>
      </c>
    </row>
    <row r="35" spans="1:27" ht="13.5">
      <c r="A35" s="138" t="s">
        <v>81</v>
      </c>
      <c r="B35" s="136"/>
      <c r="C35" s="155">
        <v>16811782</v>
      </c>
      <c r="D35" s="155"/>
      <c r="E35" s="156">
        <v>21922157</v>
      </c>
      <c r="F35" s="60">
        <v>18933123</v>
      </c>
      <c r="G35" s="60">
        <v>1078857</v>
      </c>
      <c r="H35" s="60">
        <v>1837278</v>
      </c>
      <c r="I35" s="60">
        <v>1776112</v>
      </c>
      <c r="J35" s="60">
        <v>4692247</v>
      </c>
      <c r="K35" s="60">
        <v>1358090</v>
      </c>
      <c r="L35" s="60">
        <v>1924716</v>
      </c>
      <c r="M35" s="60">
        <v>1423316</v>
      </c>
      <c r="N35" s="60">
        <v>4706122</v>
      </c>
      <c r="O35" s="60">
        <v>1604688</v>
      </c>
      <c r="P35" s="60">
        <v>1753970</v>
      </c>
      <c r="Q35" s="60">
        <v>1177938</v>
      </c>
      <c r="R35" s="60">
        <v>4536596</v>
      </c>
      <c r="S35" s="60">
        <v>1824127</v>
      </c>
      <c r="T35" s="60">
        <v>1612732</v>
      </c>
      <c r="U35" s="60">
        <v>2769957</v>
      </c>
      <c r="V35" s="60">
        <v>6206816</v>
      </c>
      <c r="W35" s="60">
        <v>20141781</v>
      </c>
      <c r="X35" s="60">
        <v>18933123</v>
      </c>
      <c r="Y35" s="60">
        <v>1208658</v>
      </c>
      <c r="Z35" s="140">
        <v>6.38</v>
      </c>
      <c r="AA35" s="155">
        <v>18933123</v>
      </c>
    </row>
    <row r="36" spans="1:27" ht="13.5">
      <c r="A36" s="138" t="s">
        <v>82</v>
      </c>
      <c r="B36" s="136"/>
      <c r="C36" s="155">
        <v>21149836</v>
      </c>
      <c r="D36" s="155"/>
      <c r="E36" s="156">
        <v>16973137</v>
      </c>
      <c r="F36" s="60">
        <v>55966597</v>
      </c>
      <c r="G36" s="60">
        <v>246365</v>
      </c>
      <c r="H36" s="60">
        <v>405087</v>
      </c>
      <c r="I36" s="60">
        <v>322348</v>
      </c>
      <c r="J36" s="60">
        <v>973800</v>
      </c>
      <c r="K36" s="60">
        <v>309188</v>
      </c>
      <c r="L36" s="60">
        <v>2893618</v>
      </c>
      <c r="M36" s="60">
        <v>773712</v>
      </c>
      <c r="N36" s="60">
        <v>3976518</v>
      </c>
      <c r="O36" s="60">
        <v>740917</v>
      </c>
      <c r="P36" s="60">
        <v>800910</v>
      </c>
      <c r="Q36" s="60">
        <v>25925199</v>
      </c>
      <c r="R36" s="60">
        <v>27467026</v>
      </c>
      <c r="S36" s="60">
        <v>5143588</v>
      </c>
      <c r="T36" s="60">
        <v>6466824</v>
      </c>
      <c r="U36" s="60">
        <v>861277</v>
      </c>
      <c r="V36" s="60">
        <v>12471689</v>
      </c>
      <c r="W36" s="60">
        <v>44889033</v>
      </c>
      <c r="X36" s="60">
        <v>55966597</v>
      </c>
      <c r="Y36" s="60">
        <v>-11077564</v>
      </c>
      <c r="Z36" s="140">
        <v>-19.79</v>
      </c>
      <c r="AA36" s="155">
        <v>55966597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88852323</v>
      </c>
      <c r="D38" s="153">
        <f>SUM(D39:D41)</f>
        <v>0</v>
      </c>
      <c r="E38" s="154">
        <f t="shared" si="7"/>
        <v>104618662</v>
      </c>
      <c r="F38" s="100">
        <f t="shared" si="7"/>
        <v>98088441</v>
      </c>
      <c r="G38" s="100">
        <f t="shared" si="7"/>
        <v>3350461</v>
      </c>
      <c r="H38" s="100">
        <f t="shared" si="7"/>
        <v>10893689</v>
      </c>
      <c r="I38" s="100">
        <f t="shared" si="7"/>
        <v>7380823</v>
      </c>
      <c r="J38" s="100">
        <f t="shared" si="7"/>
        <v>21624973</v>
      </c>
      <c r="K38" s="100">
        <f t="shared" si="7"/>
        <v>8049236</v>
      </c>
      <c r="L38" s="100">
        <f t="shared" si="7"/>
        <v>10757660</v>
      </c>
      <c r="M38" s="100">
        <f t="shared" si="7"/>
        <v>7832130</v>
      </c>
      <c r="N38" s="100">
        <f t="shared" si="7"/>
        <v>26639026</v>
      </c>
      <c r="O38" s="100">
        <f t="shared" si="7"/>
        <v>6992456</v>
      </c>
      <c r="P38" s="100">
        <f t="shared" si="7"/>
        <v>6830691</v>
      </c>
      <c r="Q38" s="100">
        <f t="shared" si="7"/>
        <v>5811763</v>
      </c>
      <c r="R38" s="100">
        <f t="shared" si="7"/>
        <v>19634910</v>
      </c>
      <c r="S38" s="100">
        <f t="shared" si="7"/>
        <v>6881422</v>
      </c>
      <c r="T38" s="100">
        <f t="shared" si="7"/>
        <v>7568613</v>
      </c>
      <c r="U38" s="100">
        <f t="shared" si="7"/>
        <v>7986957</v>
      </c>
      <c r="V38" s="100">
        <f t="shared" si="7"/>
        <v>22436992</v>
      </c>
      <c r="W38" s="100">
        <f t="shared" si="7"/>
        <v>90335901</v>
      </c>
      <c r="X38" s="100">
        <f t="shared" si="7"/>
        <v>98088441</v>
      </c>
      <c r="Y38" s="100">
        <f t="shared" si="7"/>
        <v>-7752540</v>
      </c>
      <c r="Z38" s="137">
        <f>+IF(X38&lt;&gt;0,+(Y38/X38)*100,0)</f>
        <v>-7.90362240541676</v>
      </c>
      <c r="AA38" s="153">
        <f>SUM(AA39:AA41)</f>
        <v>98088441</v>
      </c>
    </row>
    <row r="39" spans="1:27" ht="13.5">
      <c r="A39" s="138" t="s">
        <v>85</v>
      </c>
      <c r="B39" s="136"/>
      <c r="C39" s="155">
        <v>17440130</v>
      </c>
      <c r="D39" s="155"/>
      <c r="E39" s="156">
        <v>30596307</v>
      </c>
      <c r="F39" s="60">
        <v>25400475</v>
      </c>
      <c r="G39" s="60">
        <v>1319880</v>
      </c>
      <c r="H39" s="60">
        <v>1714478</v>
      </c>
      <c r="I39" s="60">
        <v>1462159</v>
      </c>
      <c r="J39" s="60">
        <v>4496517</v>
      </c>
      <c r="K39" s="60">
        <v>1922404</v>
      </c>
      <c r="L39" s="60">
        <v>3449978</v>
      </c>
      <c r="M39" s="60">
        <v>1683175</v>
      </c>
      <c r="N39" s="60">
        <v>7055557</v>
      </c>
      <c r="O39" s="60">
        <v>1464514</v>
      </c>
      <c r="P39" s="60">
        <v>1245270</v>
      </c>
      <c r="Q39" s="60">
        <v>1674848</v>
      </c>
      <c r="R39" s="60">
        <v>4384632</v>
      </c>
      <c r="S39" s="60">
        <v>1699031</v>
      </c>
      <c r="T39" s="60">
        <v>2089004</v>
      </c>
      <c r="U39" s="60">
        <v>2028956</v>
      </c>
      <c r="V39" s="60">
        <v>5816991</v>
      </c>
      <c r="W39" s="60">
        <v>21753697</v>
      </c>
      <c r="X39" s="60">
        <v>25400475</v>
      </c>
      <c r="Y39" s="60">
        <v>-3646778</v>
      </c>
      <c r="Z39" s="140">
        <v>-14.36</v>
      </c>
      <c r="AA39" s="155">
        <v>25400475</v>
      </c>
    </row>
    <row r="40" spans="1:27" ht="13.5">
      <c r="A40" s="138" t="s">
        <v>86</v>
      </c>
      <c r="B40" s="136"/>
      <c r="C40" s="155">
        <v>70810182</v>
      </c>
      <c r="D40" s="155"/>
      <c r="E40" s="156">
        <v>73187175</v>
      </c>
      <c r="F40" s="60">
        <v>71700996</v>
      </c>
      <c r="G40" s="60">
        <v>1880041</v>
      </c>
      <c r="H40" s="60">
        <v>9089551</v>
      </c>
      <c r="I40" s="60">
        <v>5890179</v>
      </c>
      <c r="J40" s="60">
        <v>16859771</v>
      </c>
      <c r="K40" s="60">
        <v>6059385</v>
      </c>
      <c r="L40" s="60">
        <v>7257313</v>
      </c>
      <c r="M40" s="60">
        <v>6116616</v>
      </c>
      <c r="N40" s="60">
        <v>19433314</v>
      </c>
      <c r="O40" s="60">
        <v>5467837</v>
      </c>
      <c r="P40" s="60">
        <v>5535118</v>
      </c>
      <c r="Q40" s="60">
        <v>4106897</v>
      </c>
      <c r="R40" s="60">
        <v>15109852</v>
      </c>
      <c r="S40" s="60">
        <v>5155749</v>
      </c>
      <c r="T40" s="60">
        <v>5452658</v>
      </c>
      <c r="U40" s="60">
        <v>5930040</v>
      </c>
      <c r="V40" s="60">
        <v>16538447</v>
      </c>
      <c r="W40" s="60">
        <v>67941384</v>
      </c>
      <c r="X40" s="60">
        <v>71700996</v>
      </c>
      <c r="Y40" s="60">
        <v>-3759612</v>
      </c>
      <c r="Z40" s="140">
        <v>-5.24</v>
      </c>
      <c r="AA40" s="155">
        <v>71700996</v>
      </c>
    </row>
    <row r="41" spans="1:27" ht="13.5">
      <c r="A41" s="138" t="s">
        <v>87</v>
      </c>
      <c r="B41" s="136"/>
      <c r="C41" s="155">
        <v>602011</v>
      </c>
      <c r="D41" s="155"/>
      <c r="E41" s="156">
        <v>835180</v>
      </c>
      <c r="F41" s="60">
        <v>986970</v>
      </c>
      <c r="G41" s="60">
        <v>150540</v>
      </c>
      <c r="H41" s="60">
        <v>89660</v>
      </c>
      <c r="I41" s="60">
        <v>28485</v>
      </c>
      <c r="J41" s="60">
        <v>268685</v>
      </c>
      <c r="K41" s="60">
        <v>67447</v>
      </c>
      <c r="L41" s="60">
        <v>50369</v>
      </c>
      <c r="M41" s="60">
        <v>32339</v>
      </c>
      <c r="N41" s="60">
        <v>150155</v>
      </c>
      <c r="O41" s="60">
        <v>60105</v>
      </c>
      <c r="P41" s="60">
        <v>50303</v>
      </c>
      <c r="Q41" s="60">
        <v>30018</v>
      </c>
      <c r="R41" s="60">
        <v>140426</v>
      </c>
      <c r="S41" s="60">
        <v>26642</v>
      </c>
      <c r="T41" s="60">
        <v>26951</v>
      </c>
      <c r="U41" s="60">
        <v>27961</v>
      </c>
      <c r="V41" s="60">
        <v>81554</v>
      </c>
      <c r="W41" s="60">
        <v>640820</v>
      </c>
      <c r="X41" s="60">
        <v>986970</v>
      </c>
      <c r="Y41" s="60">
        <v>-346150</v>
      </c>
      <c r="Z41" s="140">
        <v>-35.07</v>
      </c>
      <c r="AA41" s="155">
        <v>986970</v>
      </c>
    </row>
    <row r="42" spans="1:27" ht="13.5">
      <c r="A42" s="135" t="s">
        <v>88</v>
      </c>
      <c r="B42" s="142"/>
      <c r="C42" s="153">
        <f aca="true" t="shared" si="8" ref="C42:Y42">SUM(C43:C46)</f>
        <v>305262171</v>
      </c>
      <c r="D42" s="153">
        <f>SUM(D43:D46)</f>
        <v>0</v>
      </c>
      <c r="E42" s="154">
        <f t="shared" si="8"/>
        <v>353993667</v>
      </c>
      <c r="F42" s="100">
        <f t="shared" si="8"/>
        <v>348570380</v>
      </c>
      <c r="G42" s="100">
        <f t="shared" si="8"/>
        <v>4775321</v>
      </c>
      <c r="H42" s="100">
        <f t="shared" si="8"/>
        <v>36197142</v>
      </c>
      <c r="I42" s="100">
        <f t="shared" si="8"/>
        <v>32419684</v>
      </c>
      <c r="J42" s="100">
        <f t="shared" si="8"/>
        <v>73392147</v>
      </c>
      <c r="K42" s="100">
        <f t="shared" si="8"/>
        <v>22988014</v>
      </c>
      <c r="L42" s="100">
        <f t="shared" si="8"/>
        <v>28796011</v>
      </c>
      <c r="M42" s="100">
        <f t="shared" si="8"/>
        <v>28970794</v>
      </c>
      <c r="N42" s="100">
        <f t="shared" si="8"/>
        <v>80754819</v>
      </c>
      <c r="O42" s="100">
        <f t="shared" si="8"/>
        <v>25507959</v>
      </c>
      <c r="P42" s="100">
        <f t="shared" si="8"/>
        <v>27409010</v>
      </c>
      <c r="Q42" s="100">
        <f t="shared" si="8"/>
        <v>27571408</v>
      </c>
      <c r="R42" s="100">
        <f t="shared" si="8"/>
        <v>80488377</v>
      </c>
      <c r="S42" s="100">
        <f t="shared" si="8"/>
        <v>28532733</v>
      </c>
      <c r="T42" s="100">
        <f t="shared" si="8"/>
        <v>27301867</v>
      </c>
      <c r="U42" s="100">
        <f t="shared" si="8"/>
        <v>45369043</v>
      </c>
      <c r="V42" s="100">
        <f t="shared" si="8"/>
        <v>101203643</v>
      </c>
      <c r="W42" s="100">
        <f t="shared" si="8"/>
        <v>335838986</v>
      </c>
      <c r="X42" s="100">
        <f t="shared" si="8"/>
        <v>348570380</v>
      </c>
      <c r="Y42" s="100">
        <f t="shared" si="8"/>
        <v>-12731394</v>
      </c>
      <c r="Z42" s="137">
        <f>+IF(X42&lt;&gt;0,+(Y42/X42)*100,0)</f>
        <v>-3.65246008567911</v>
      </c>
      <c r="AA42" s="153">
        <f>SUM(AA43:AA46)</f>
        <v>348570380</v>
      </c>
    </row>
    <row r="43" spans="1:27" ht="13.5">
      <c r="A43" s="138" t="s">
        <v>89</v>
      </c>
      <c r="B43" s="136"/>
      <c r="C43" s="155">
        <v>174065980</v>
      </c>
      <c r="D43" s="155"/>
      <c r="E43" s="156">
        <v>201639249</v>
      </c>
      <c r="F43" s="60">
        <v>201341717</v>
      </c>
      <c r="G43" s="60">
        <v>3038238</v>
      </c>
      <c r="H43" s="60">
        <v>23505613</v>
      </c>
      <c r="I43" s="60">
        <v>22206642</v>
      </c>
      <c r="J43" s="60">
        <v>48750493</v>
      </c>
      <c r="K43" s="60">
        <v>13197308</v>
      </c>
      <c r="L43" s="60">
        <v>14854062</v>
      </c>
      <c r="M43" s="60">
        <v>14769636</v>
      </c>
      <c r="N43" s="60">
        <v>42821006</v>
      </c>
      <c r="O43" s="60">
        <v>13091005</v>
      </c>
      <c r="P43" s="60">
        <v>13816049</v>
      </c>
      <c r="Q43" s="60">
        <v>13155721</v>
      </c>
      <c r="R43" s="60">
        <v>40062775</v>
      </c>
      <c r="S43" s="60">
        <v>14731696</v>
      </c>
      <c r="T43" s="60">
        <v>14477775</v>
      </c>
      <c r="U43" s="60">
        <v>26851652</v>
      </c>
      <c r="V43" s="60">
        <v>56061123</v>
      </c>
      <c r="W43" s="60">
        <v>187695397</v>
      </c>
      <c r="X43" s="60">
        <v>201341717</v>
      </c>
      <c r="Y43" s="60">
        <v>-13646320</v>
      </c>
      <c r="Z43" s="140">
        <v>-6.78</v>
      </c>
      <c r="AA43" s="155">
        <v>201341717</v>
      </c>
    </row>
    <row r="44" spans="1:27" ht="13.5">
      <c r="A44" s="138" t="s">
        <v>90</v>
      </c>
      <c r="B44" s="136"/>
      <c r="C44" s="155">
        <v>70915126</v>
      </c>
      <c r="D44" s="155"/>
      <c r="E44" s="156">
        <v>75816423</v>
      </c>
      <c r="F44" s="60">
        <v>74266371</v>
      </c>
      <c r="G44" s="60">
        <v>-1360650</v>
      </c>
      <c r="H44" s="60">
        <v>6129232</v>
      </c>
      <c r="I44" s="60">
        <v>5200186</v>
      </c>
      <c r="J44" s="60">
        <v>9968768</v>
      </c>
      <c r="K44" s="60">
        <v>4761853</v>
      </c>
      <c r="L44" s="60">
        <v>6972785</v>
      </c>
      <c r="M44" s="60">
        <v>6809176</v>
      </c>
      <c r="N44" s="60">
        <v>18543814</v>
      </c>
      <c r="O44" s="60">
        <v>6415761</v>
      </c>
      <c r="P44" s="60">
        <v>6673944</v>
      </c>
      <c r="Q44" s="60">
        <v>7532127</v>
      </c>
      <c r="R44" s="60">
        <v>20621832</v>
      </c>
      <c r="S44" s="60">
        <v>7097186</v>
      </c>
      <c r="T44" s="60">
        <v>6589913</v>
      </c>
      <c r="U44" s="60">
        <v>11667090</v>
      </c>
      <c r="V44" s="60">
        <v>25354189</v>
      </c>
      <c r="W44" s="60">
        <v>74488603</v>
      </c>
      <c r="X44" s="60">
        <v>74266371</v>
      </c>
      <c r="Y44" s="60">
        <v>222232</v>
      </c>
      <c r="Z44" s="140">
        <v>0.3</v>
      </c>
      <c r="AA44" s="155">
        <v>74266371</v>
      </c>
    </row>
    <row r="45" spans="1:27" ht="13.5">
      <c r="A45" s="138" t="s">
        <v>91</v>
      </c>
      <c r="B45" s="136"/>
      <c r="C45" s="157">
        <v>27325583</v>
      </c>
      <c r="D45" s="157"/>
      <c r="E45" s="158">
        <v>35862353</v>
      </c>
      <c r="F45" s="159">
        <v>31402089</v>
      </c>
      <c r="G45" s="159">
        <v>1370479</v>
      </c>
      <c r="H45" s="159">
        <v>3257155</v>
      </c>
      <c r="I45" s="159">
        <v>2506182</v>
      </c>
      <c r="J45" s="159">
        <v>7133816</v>
      </c>
      <c r="K45" s="159">
        <v>2364872</v>
      </c>
      <c r="L45" s="159">
        <v>3681576</v>
      </c>
      <c r="M45" s="159">
        <v>3014408</v>
      </c>
      <c r="N45" s="159">
        <v>9060856</v>
      </c>
      <c r="O45" s="159">
        <v>2568775</v>
      </c>
      <c r="P45" s="159">
        <v>2446241</v>
      </c>
      <c r="Q45" s="159">
        <v>2635670</v>
      </c>
      <c r="R45" s="159">
        <v>7650686</v>
      </c>
      <c r="S45" s="159">
        <v>3536069</v>
      </c>
      <c r="T45" s="159">
        <v>3044871</v>
      </c>
      <c r="U45" s="159">
        <v>2854396</v>
      </c>
      <c r="V45" s="159">
        <v>9435336</v>
      </c>
      <c r="W45" s="159">
        <v>33280694</v>
      </c>
      <c r="X45" s="159">
        <v>31402089</v>
      </c>
      <c r="Y45" s="159">
        <v>1878605</v>
      </c>
      <c r="Z45" s="141">
        <v>5.98</v>
      </c>
      <c r="AA45" s="157">
        <v>31402089</v>
      </c>
    </row>
    <row r="46" spans="1:27" ht="13.5">
      <c r="A46" s="138" t="s">
        <v>92</v>
      </c>
      <c r="B46" s="136"/>
      <c r="C46" s="155">
        <v>32955482</v>
      </c>
      <c r="D46" s="155"/>
      <c r="E46" s="156">
        <v>40675642</v>
      </c>
      <c r="F46" s="60">
        <v>41560203</v>
      </c>
      <c r="G46" s="60">
        <v>1727254</v>
      </c>
      <c r="H46" s="60">
        <v>3305142</v>
      </c>
      <c r="I46" s="60">
        <v>2506674</v>
      </c>
      <c r="J46" s="60">
        <v>7539070</v>
      </c>
      <c r="K46" s="60">
        <v>2663981</v>
      </c>
      <c r="L46" s="60">
        <v>3287588</v>
      </c>
      <c r="M46" s="60">
        <v>4377574</v>
      </c>
      <c r="N46" s="60">
        <v>10329143</v>
      </c>
      <c r="O46" s="60">
        <v>3432418</v>
      </c>
      <c r="P46" s="60">
        <v>4472776</v>
      </c>
      <c r="Q46" s="60">
        <v>4247890</v>
      </c>
      <c r="R46" s="60">
        <v>12153084</v>
      </c>
      <c r="S46" s="60">
        <v>3167782</v>
      </c>
      <c r="T46" s="60">
        <v>3189308</v>
      </c>
      <c r="U46" s="60">
        <v>3995905</v>
      </c>
      <c r="V46" s="60">
        <v>10352995</v>
      </c>
      <c r="W46" s="60">
        <v>40374292</v>
      </c>
      <c r="X46" s="60">
        <v>41560203</v>
      </c>
      <c r="Y46" s="60">
        <v>-1185911</v>
      </c>
      <c r="Z46" s="140">
        <v>-2.85</v>
      </c>
      <c r="AA46" s="155">
        <v>41560203</v>
      </c>
    </row>
    <row r="47" spans="1:27" ht="13.5">
      <c r="A47" s="135" t="s">
        <v>93</v>
      </c>
      <c r="B47" s="142" t="s">
        <v>94</v>
      </c>
      <c r="C47" s="153">
        <v>581</v>
      </c>
      <c r="D47" s="153"/>
      <c r="E47" s="154">
        <v>3220</v>
      </c>
      <c r="F47" s="100">
        <v>3220</v>
      </c>
      <c r="G47" s="100"/>
      <c r="H47" s="100">
        <v>98</v>
      </c>
      <c r="I47" s="100">
        <v>48</v>
      </c>
      <c r="J47" s="100">
        <v>146</v>
      </c>
      <c r="K47" s="100">
        <v>49</v>
      </c>
      <c r="L47" s="100">
        <v>48</v>
      </c>
      <c r="M47" s="100">
        <v>49</v>
      </c>
      <c r="N47" s="100">
        <v>146</v>
      </c>
      <c r="O47" s="100">
        <v>49</v>
      </c>
      <c r="P47" s="100">
        <v>44</v>
      </c>
      <c r="Q47" s="100">
        <v>49</v>
      </c>
      <c r="R47" s="100">
        <v>142</v>
      </c>
      <c r="S47" s="100">
        <v>48</v>
      </c>
      <c r="T47" s="100">
        <v>49</v>
      </c>
      <c r="U47" s="100">
        <v>47</v>
      </c>
      <c r="V47" s="100">
        <v>144</v>
      </c>
      <c r="W47" s="100">
        <v>578</v>
      </c>
      <c r="X47" s="100">
        <v>3220</v>
      </c>
      <c r="Y47" s="100">
        <v>-2642</v>
      </c>
      <c r="Z47" s="137">
        <v>-82.05</v>
      </c>
      <c r="AA47" s="153">
        <v>3220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595191054</v>
      </c>
      <c r="D48" s="168">
        <f>+D28+D32+D38+D42+D47</f>
        <v>0</v>
      </c>
      <c r="E48" s="169">
        <f t="shared" si="9"/>
        <v>711341187</v>
      </c>
      <c r="F48" s="73">
        <f t="shared" si="9"/>
        <v>723455932</v>
      </c>
      <c r="G48" s="73">
        <f t="shared" si="9"/>
        <v>28207523</v>
      </c>
      <c r="H48" s="73">
        <f t="shared" si="9"/>
        <v>62600794</v>
      </c>
      <c r="I48" s="73">
        <f t="shared" si="9"/>
        <v>54473255</v>
      </c>
      <c r="J48" s="73">
        <f t="shared" si="9"/>
        <v>145281572</v>
      </c>
      <c r="K48" s="73">
        <f t="shared" si="9"/>
        <v>36977965</v>
      </c>
      <c r="L48" s="73">
        <f t="shared" si="9"/>
        <v>66157179</v>
      </c>
      <c r="M48" s="73">
        <f t="shared" si="9"/>
        <v>54356840</v>
      </c>
      <c r="N48" s="73">
        <f t="shared" si="9"/>
        <v>157491984</v>
      </c>
      <c r="O48" s="73">
        <f t="shared" si="9"/>
        <v>48143588</v>
      </c>
      <c r="P48" s="73">
        <f t="shared" si="9"/>
        <v>53956474</v>
      </c>
      <c r="Q48" s="73">
        <f t="shared" si="9"/>
        <v>76256463</v>
      </c>
      <c r="R48" s="73">
        <f t="shared" si="9"/>
        <v>178356525</v>
      </c>
      <c r="S48" s="73">
        <f t="shared" si="9"/>
        <v>56194493</v>
      </c>
      <c r="T48" s="73">
        <f t="shared" si="9"/>
        <v>56677123</v>
      </c>
      <c r="U48" s="73">
        <f t="shared" si="9"/>
        <v>77802559</v>
      </c>
      <c r="V48" s="73">
        <f t="shared" si="9"/>
        <v>190674175</v>
      </c>
      <c r="W48" s="73">
        <f t="shared" si="9"/>
        <v>671804256</v>
      </c>
      <c r="X48" s="73">
        <f t="shared" si="9"/>
        <v>723455932</v>
      </c>
      <c r="Y48" s="73">
        <f t="shared" si="9"/>
        <v>-51651676</v>
      </c>
      <c r="Z48" s="170">
        <f>+IF(X48&lt;&gt;0,+(Y48/X48)*100,0)</f>
        <v>-7.139574605077673</v>
      </c>
      <c r="AA48" s="168">
        <f>+AA28+AA32+AA38+AA42+AA47</f>
        <v>723455932</v>
      </c>
    </row>
    <row r="49" spans="1:27" ht="13.5">
      <c r="A49" s="148" t="s">
        <v>49</v>
      </c>
      <c r="B49" s="149"/>
      <c r="C49" s="171">
        <f aca="true" t="shared" si="10" ref="C49:Y49">+C25-C48</f>
        <v>33257185</v>
      </c>
      <c r="D49" s="171">
        <f>+D25-D48</f>
        <v>0</v>
      </c>
      <c r="E49" s="172">
        <f t="shared" si="10"/>
        <v>13400070</v>
      </c>
      <c r="F49" s="173">
        <f t="shared" si="10"/>
        <v>3425004</v>
      </c>
      <c r="G49" s="173">
        <f t="shared" si="10"/>
        <v>179340650</v>
      </c>
      <c r="H49" s="173">
        <f t="shared" si="10"/>
        <v>-26540312</v>
      </c>
      <c r="I49" s="173">
        <f t="shared" si="10"/>
        <v>-20091879</v>
      </c>
      <c r="J49" s="173">
        <f t="shared" si="10"/>
        <v>132708459</v>
      </c>
      <c r="K49" s="173">
        <f t="shared" si="10"/>
        <v>-9057719</v>
      </c>
      <c r="L49" s="173">
        <f t="shared" si="10"/>
        <v>-23403908</v>
      </c>
      <c r="M49" s="173">
        <f t="shared" si="10"/>
        <v>-14560350</v>
      </c>
      <c r="N49" s="173">
        <f t="shared" si="10"/>
        <v>-47021977</v>
      </c>
      <c r="O49" s="173">
        <f t="shared" si="10"/>
        <v>-13318649</v>
      </c>
      <c r="P49" s="173">
        <f t="shared" si="10"/>
        <v>-22090276</v>
      </c>
      <c r="Q49" s="173">
        <f t="shared" si="10"/>
        <v>-32876486</v>
      </c>
      <c r="R49" s="173">
        <f t="shared" si="10"/>
        <v>-68285411</v>
      </c>
      <c r="S49" s="173">
        <f t="shared" si="10"/>
        <v>-19583722</v>
      </c>
      <c r="T49" s="173">
        <f t="shared" si="10"/>
        <v>-24228547</v>
      </c>
      <c r="U49" s="173">
        <f t="shared" si="10"/>
        <v>-36267188</v>
      </c>
      <c r="V49" s="173">
        <f t="shared" si="10"/>
        <v>-80079457</v>
      </c>
      <c r="W49" s="173">
        <f t="shared" si="10"/>
        <v>-62678386</v>
      </c>
      <c r="X49" s="173">
        <f>IF(F25=F48,0,X25-X48)</f>
        <v>3425004</v>
      </c>
      <c r="Y49" s="173">
        <f t="shared" si="10"/>
        <v>-66103390</v>
      </c>
      <c r="Z49" s="174">
        <f>+IF(X49&lt;&gt;0,+(Y49/X49)*100,0)</f>
        <v>-1930.023731359146</v>
      </c>
      <c r="AA49" s="171">
        <f>+AA25-AA48</f>
        <v>3425004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139237023</v>
      </c>
      <c r="D5" s="155"/>
      <c r="E5" s="156">
        <v>156845092</v>
      </c>
      <c r="F5" s="60">
        <v>143872212</v>
      </c>
      <c r="G5" s="60">
        <v>149646342</v>
      </c>
      <c r="H5" s="60">
        <v>-234864</v>
      </c>
      <c r="I5" s="60">
        <v>-43640</v>
      </c>
      <c r="J5" s="60">
        <v>149367838</v>
      </c>
      <c r="K5" s="60">
        <v>-16465543</v>
      </c>
      <c r="L5" s="60">
        <v>-762205</v>
      </c>
      <c r="M5" s="60">
        <v>-3094</v>
      </c>
      <c r="N5" s="60">
        <v>-17230842</v>
      </c>
      <c r="O5" s="60">
        <v>771482</v>
      </c>
      <c r="P5" s="60">
        <v>1780</v>
      </c>
      <c r="Q5" s="60">
        <v>-555213</v>
      </c>
      <c r="R5" s="60">
        <v>218049</v>
      </c>
      <c r="S5" s="60">
        <v>3997582</v>
      </c>
      <c r="T5" s="60">
        <v>-6935</v>
      </c>
      <c r="U5" s="60">
        <v>-6350244</v>
      </c>
      <c r="V5" s="60">
        <v>-2359597</v>
      </c>
      <c r="W5" s="60">
        <v>129995448</v>
      </c>
      <c r="X5" s="60">
        <v>143872212</v>
      </c>
      <c r="Y5" s="60">
        <v>-13876764</v>
      </c>
      <c r="Z5" s="140">
        <v>-9.65</v>
      </c>
      <c r="AA5" s="155">
        <v>143872212</v>
      </c>
    </row>
    <row r="6" spans="1:27" ht="13.5">
      <c r="A6" s="181" t="s">
        <v>102</v>
      </c>
      <c r="B6" s="182"/>
      <c r="C6" s="155">
        <v>5505928</v>
      </c>
      <c r="D6" s="155"/>
      <c r="E6" s="156">
        <v>4500000</v>
      </c>
      <c r="F6" s="60">
        <v>5000000</v>
      </c>
      <c r="G6" s="60">
        <v>472225</v>
      </c>
      <c r="H6" s="60">
        <v>458315</v>
      </c>
      <c r="I6" s="60">
        <v>468082</v>
      </c>
      <c r="J6" s="60">
        <v>1398622</v>
      </c>
      <c r="K6" s="60">
        <v>547098</v>
      </c>
      <c r="L6" s="60">
        <v>193605</v>
      </c>
      <c r="M6" s="60">
        <v>514161</v>
      </c>
      <c r="N6" s="60">
        <v>1254864</v>
      </c>
      <c r="O6" s="60">
        <v>509065</v>
      </c>
      <c r="P6" s="60">
        <v>467197</v>
      </c>
      <c r="Q6" s="60">
        <v>455024</v>
      </c>
      <c r="R6" s="60">
        <v>1431286</v>
      </c>
      <c r="S6" s="60">
        <v>487586</v>
      </c>
      <c r="T6" s="60">
        <v>488087</v>
      </c>
      <c r="U6" s="60">
        <v>261197</v>
      </c>
      <c r="V6" s="60">
        <v>1236870</v>
      </c>
      <c r="W6" s="60">
        <v>5321642</v>
      </c>
      <c r="X6" s="60">
        <v>5000000</v>
      </c>
      <c r="Y6" s="60">
        <v>321642</v>
      </c>
      <c r="Z6" s="140">
        <v>6.43</v>
      </c>
      <c r="AA6" s="155">
        <v>5000000</v>
      </c>
    </row>
    <row r="7" spans="1:27" ht="13.5">
      <c r="A7" s="183" t="s">
        <v>103</v>
      </c>
      <c r="B7" s="182"/>
      <c r="C7" s="155">
        <v>218091482</v>
      </c>
      <c r="D7" s="155"/>
      <c r="E7" s="156">
        <v>243681742</v>
      </c>
      <c r="F7" s="60">
        <v>232480777</v>
      </c>
      <c r="G7" s="60">
        <v>13619303</v>
      </c>
      <c r="H7" s="60">
        <v>21683377</v>
      </c>
      <c r="I7" s="60">
        <v>18322998</v>
      </c>
      <c r="J7" s="60">
        <v>53625678</v>
      </c>
      <c r="K7" s="60">
        <v>20223240</v>
      </c>
      <c r="L7" s="60">
        <v>17261378</v>
      </c>
      <c r="M7" s="60">
        <v>18591950</v>
      </c>
      <c r="N7" s="60">
        <v>56076568</v>
      </c>
      <c r="O7" s="60">
        <v>19241656</v>
      </c>
      <c r="P7" s="60">
        <v>18915276</v>
      </c>
      <c r="Q7" s="60">
        <v>15030397</v>
      </c>
      <c r="R7" s="60">
        <v>53187329</v>
      </c>
      <c r="S7" s="60">
        <v>25720221</v>
      </c>
      <c r="T7" s="60">
        <v>11672637</v>
      </c>
      <c r="U7" s="60">
        <v>19552782</v>
      </c>
      <c r="V7" s="60">
        <v>56945640</v>
      </c>
      <c r="W7" s="60">
        <v>219835215</v>
      </c>
      <c r="X7" s="60">
        <v>232480777</v>
      </c>
      <c r="Y7" s="60">
        <v>-12645562</v>
      </c>
      <c r="Z7" s="140">
        <v>-5.44</v>
      </c>
      <c r="AA7" s="155">
        <v>232480777</v>
      </c>
    </row>
    <row r="8" spans="1:27" ht="13.5">
      <c r="A8" s="183" t="s">
        <v>104</v>
      </c>
      <c r="B8" s="182"/>
      <c r="C8" s="155">
        <v>94076357</v>
      </c>
      <c r="D8" s="155"/>
      <c r="E8" s="156">
        <v>90820737</v>
      </c>
      <c r="F8" s="60">
        <v>99107077</v>
      </c>
      <c r="G8" s="60">
        <v>-544900</v>
      </c>
      <c r="H8" s="60">
        <v>5989295</v>
      </c>
      <c r="I8" s="60">
        <v>7018824</v>
      </c>
      <c r="J8" s="60">
        <v>12463219</v>
      </c>
      <c r="K8" s="60">
        <v>6132884</v>
      </c>
      <c r="L8" s="60">
        <v>7942625</v>
      </c>
      <c r="M8" s="60">
        <v>10278232</v>
      </c>
      <c r="N8" s="60">
        <v>24353741</v>
      </c>
      <c r="O8" s="60">
        <v>5761385</v>
      </c>
      <c r="P8" s="60">
        <v>8302873</v>
      </c>
      <c r="Q8" s="60">
        <v>8510439</v>
      </c>
      <c r="R8" s="60">
        <v>22574697</v>
      </c>
      <c r="S8" s="60">
        <v>8349092</v>
      </c>
      <c r="T8" s="60">
        <v>7882918</v>
      </c>
      <c r="U8" s="60">
        <v>10142204</v>
      </c>
      <c r="V8" s="60">
        <v>26374214</v>
      </c>
      <c r="W8" s="60">
        <v>85765871</v>
      </c>
      <c r="X8" s="60">
        <v>99107077</v>
      </c>
      <c r="Y8" s="60">
        <v>-13341206</v>
      </c>
      <c r="Z8" s="140">
        <v>-13.46</v>
      </c>
      <c r="AA8" s="155">
        <v>99107077</v>
      </c>
    </row>
    <row r="9" spans="1:27" ht="13.5">
      <c r="A9" s="183" t="s">
        <v>105</v>
      </c>
      <c r="B9" s="182"/>
      <c r="C9" s="155">
        <v>32869947</v>
      </c>
      <c r="D9" s="155"/>
      <c r="E9" s="156">
        <v>39377577</v>
      </c>
      <c r="F9" s="60">
        <v>33983844</v>
      </c>
      <c r="G9" s="60">
        <v>37175594</v>
      </c>
      <c r="H9" s="60">
        <v>205018</v>
      </c>
      <c r="I9" s="60">
        <v>237808</v>
      </c>
      <c r="J9" s="60">
        <v>37618420</v>
      </c>
      <c r="K9" s="60">
        <v>-1770977</v>
      </c>
      <c r="L9" s="60">
        <v>-278754</v>
      </c>
      <c r="M9" s="60">
        <v>-259004</v>
      </c>
      <c r="N9" s="60">
        <v>-2308735</v>
      </c>
      <c r="O9" s="60">
        <v>-245987</v>
      </c>
      <c r="P9" s="60">
        <v>-287668</v>
      </c>
      <c r="Q9" s="60">
        <v>-34876</v>
      </c>
      <c r="R9" s="60">
        <v>-568531</v>
      </c>
      <c r="S9" s="60">
        <v>-5916035</v>
      </c>
      <c r="T9" s="60">
        <v>6668550</v>
      </c>
      <c r="U9" s="60">
        <v>-98764</v>
      </c>
      <c r="V9" s="60">
        <v>653751</v>
      </c>
      <c r="W9" s="60">
        <v>35394905</v>
      </c>
      <c r="X9" s="60">
        <v>33983844</v>
      </c>
      <c r="Y9" s="60">
        <v>1411061</v>
      </c>
      <c r="Z9" s="140">
        <v>4.15</v>
      </c>
      <c r="AA9" s="155">
        <v>33983844</v>
      </c>
    </row>
    <row r="10" spans="1:27" ht="13.5">
      <c r="A10" s="183" t="s">
        <v>106</v>
      </c>
      <c r="B10" s="182"/>
      <c r="C10" s="155">
        <v>36641405</v>
      </c>
      <c r="D10" s="155"/>
      <c r="E10" s="156">
        <v>38420992</v>
      </c>
      <c r="F10" s="54">
        <v>38270662</v>
      </c>
      <c r="G10" s="54">
        <v>6449685</v>
      </c>
      <c r="H10" s="54">
        <v>2948479</v>
      </c>
      <c r="I10" s="54">
        <v>2934771</v>
      </c>
      <c r="J10" s="54">
        <v>12332935</v>
      </c>
      <c r="K10" s="54">
        <v>2893305</v>
      </c>
      <c r="L10" s="54">
        <v>2928480</v>
      </c>
      <c r="M10" s="54">
        <v>2934318</v>
      </c>
      <c r="N10" s="54">
        <v>8756103</v>
      </c>
      <c r="O10" s="54">
        <v>2882017</v>
      </c>
      <c r="P10" s="54">
        <v>2874232</v>
      </c>
      <c r="Q10" s="54">
        <v>2968870</v>
      </c>
      <c r="R10" s="54">
        <v>8725119</v>
      </c>
      <c r="S10" s="54">
        <v>2973999</v>
      </c>
      <c r="T10" s="54">
        <v>2945466</v>
      </c>
      <c r="U10" s="54">
        <v>2972964</v>
      </c>
      <c r="V10" s="54">
        <v>8892429</v>
      </c>
      <c r="W10" s="54">
        <v>38706586</v>
      </c>
      <c r="X10" s="54">
        <v>38270662</v>
      </c>
      <c r="Y10" s="54">
        <v>435924</v>
      </c>
      <c r="Z10" s="184">
        <v>1.14</v>
      </c>
      <c r="AA10" s="130">
        <v>38270662</v>
      </c>
    </row>
    <row r="11" spans="1:27" ht="13.5">
      <c r="A11" s="183" t="s">
        <v>107</v>
      </c>
      <c r="B11" s="185"/>
      <c r="C11" s="155">
        <v>-24828634</v>
      </c>
      <c r="D11" s="155"/>
      <c r="E11" s="156">
        <v>-11562238</v>
      </c>
      <c r="F11" s="60">
        <v>-19959419</v>
      </c>
      <c r="G11" s="60">
        <v>-11099692</v>
      </c>
      <c r="H11" s="60">
        <v>-288443</v>
      </c>
      <c r="I11" s="60">
        <v>-161381</v>
      </c>
      <c r="J11" s="60">
        <v>-11549516</v>
      </c>
      <c r="K11" s="60">
        <v>8504275</v>
      </c>
      <c r="L11" s="60">
        <v>-653729</v>
      </c>
      <c r="M11" s="60">
        <v>-714863</v>
      </c>
      <c r="N11" s="60">
        <v>7135683</v>
      </c>
      <c r="O11" s="60">
        <v>-750471</v>
      </c>
      <c r="P11" s="60">
        <v>-687311</v>
      </c>
      <c r="Q11" s="60">
        <v>-616673</v>
      </c>
      <c r="R11" s="60">
        <v>-2054455</v>
      </c>
      <c r="S11" s="60">
        <v>-4347829</v>
      </c>
      <c r="T11" s="60">
        <v>-657311</v>
      </c>
      <c r="U11" s="60">
        <v>3309628</v>
      </c>
      <c r="V11" s="60">
        <v>-1695512</v>
      </c>
      <c r="W11" s="60">
        <v>-8163800</v>
      </c>
      <c r="X11" s="60">
        <v>-19959419</v>
      </c>
      <c r="Y11" s="60">
        <v>11795619</v>
      </c>
      <c r="Z11" s="140">
        <v>-59.1</v>
      </c>
      <c r="AA11" s="155">
        <v>-19959419</v>
      </c>
    </row>
    <row r="12" spans="1:27" ht="13.5">
      <c r="A12" s="183" t="s">
        <v>108</v>
      </c>
      <c r="B12" s="185"/>
      <c r="C12" s="155">
        <v>9084778</v>
      </c>
      <c r="D12" s="155"/>
      <c r="E12" s="156">
        <v>10204325</v>
      </c>
      <c r="F12" s="60">
        <v>10614011</v>
      </c>
      <c r="G12" s="60">
        <v>615114</v>
      </c>
      <c r="H12" s="60">
        <v>839000</v>
      </c>
      <c r="I12" s="60">
        <v>977400</v>
      </c>
      <c r="J12" s="60">
        <v>2431514</v>
      </c>
      <c r="K12" s="60">
        <v>819157</v>
      </c>
      <c r="L12" s="60">
        <v>1493251</v>
      </c>
      <c r="M12" s="60">
        <v>1007910</v>
      </c>
      <c r="N12" s="60">
        <v>3320318</v>
      </c>
      <c r="O12" s="60">
        <v>1342058</v>
      </c>
      <c r="P12" s="60">
        <v>786110</v>
      </c>
      <c r="Q12" s="60">
        <v>1030068</v>
      </c>
      <c r="R12" s="60">
        <v>3158236</v>
      </c>
      <c r="S12" s="60">
        <v>950074</v>
      </c>
      <c r="T12" s="60">
        <v>696539</v>
      </c>
      <c r="U12" s="60">
        <v>632300</v>
      </c>
      <c r="V12" s="60">
        <v>2278913</v>
      </c>
      <c r="W12" s="60">
        <v>11188981</v>
      </c>
      <c r="X12" s="60">
        <v>10614011</v>
      </c>
      <c r="Y12" s="60">
        <v>574970</v>
      </c>
      <c r="Z12" s="140">
        <v>5.42</v>
      </c>
      <c r="AA12" s="155">
        <v>10614011</v>
      </c>
    </row>
    <row r="13" spans="1:27" ht="13.5">
      <c r="A13" s="181" t="s">
        <v>109</v>
      </c>
      <c r="B13" s="185"/>
      <c r="C13" s="155">
        <v>26896409</v>
      </c>
      <c r="D13" s="155"/>
      <c r="E13" s="156">
        <v>22500000</v>
      </c>
      <c r="F13" s="60">
        <v>25500000</v>
      </c>
      <c r="G13" s="60">
        <v>-4034259</v>
      </c>
      <c r="H13" s="60">
        <v>2341477</v>
      </c>
      <c r="I13" s="60">
        <v>3501413</v>
      </c>
      <c r="J13" s="60">
        <v>1808631</v>
      </c>
      <c r="K13" s="60">
        <v>5450261</v>
      </c>
      <c r="L13" s="60">
        <v>4055031</v>
      </c>
      <c r="M13" s="60">
        <v>2469835</v>
      </c>
      <c r="N13" s="60">
        <v>11975127</v>
      </c>
      <c r="O13" s="60">
        <v>2393991</v>
      </c>
      <c r="P13" s="60">
        <v>226835</v>
      </c>
      <c r="Q13" s="60">
        <v>3973657</v>
      </c>
      <c r="R13" s="60">
        <v>6594483</v>
      </c>
      <c r="S13" s="60">
        <v>2307871</v>
      </c>
      <c r="T13" s="60">
        <v>2094230</v>
      </c>
      <c r="U13" s="60">
        <v>1932447</v>
      </c>
      <c r="V13" s="60">
        <v>6334548</v>
      </c>
      <c r="W13" s="60">
        <v>26712789</v>
      </c>
      <c r="X13" s="60">
        <v>25500000</v>
      </c>
      <c r="Y13" s="60">
        <v>1212789</v>
      </c>
      <c r="Z13" s="140">
        <v>4.76</v>
      </c>
      <c r="AA13" s="155">
        <v>25500000</v>
      </c>
    </row>
    <row r="14" spans="1:27" ht="13.5">
      <c r="A14" s="181" t="s">
        <v>110</v>
      </c>
      <c r="B14" s="185"/>
      <c r="C14" s="155">
        <v>2316700</v>
      </c>
      <c r="D14" s="155"/>
      <c r="E14" s="156">
        <v>2243210</v>
      </c>
      <c r="F14" s="60">
        <v>2243210</v>
      </c>
      <c r="G14" s="60">
        <v>186366</v>
      </c>
      <c r="H14" s="60">
        <v>193175</v>
      </c>
      <c r="I14" s="60">
        <v>186019</v>
      </c>
      <c r="J14" s="60">
        <v>565560</v>
      </c>
      <c r="K14" s="60">
        <v>200444</v>
      </c>
      <c r="L14" s="60">
        <v>198754</v>
      </c>
      <c r="M14" s="60">
        <v>192426</v>
      </c>
      <c r="N14" s="60">
        <v>591624</v>
      </c>
      <c r="O14" s="60">
        <v>211490</v>
      </c>
      <c r="P14" s="60">
        <v>185124</v>
      </c>
      <c r="Q14" s="60">
        <v>191897</v>
      </c>
      <c r="R14" s="60">
        <v>588511</v>
      </c>
      <c r="S14" s="60">
        <v>184687</v>
      </c>
      <c r="T14" s="60">
        <v>180634</v>
      </c>
      <c r="U14" s="60">
        <v>189904</v>
      </c>
      <c r="V14" s="60">
        <v>555225</v>
      </c>
      <c r="W14" s="60">
        <v>2300920</v>
      </c>
      <c r="X14" s="60">
        <v>2243210</v>
      </c>
      <c r="Y14" s="60">
        <v>57710</v>
      </c>
      <c r="Z14" s="140">
        <v>2.57</v>
      </c>
      <c r="AA14" s="155">
        <v>2243210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2544116</v>
      </c>
      <c r="D16" s="155"/>
      <c r="E16" s="156">
        <v>2841476</v>
      </c>
      <c r="F16" s="60">
        <v>2858700</v>
      </c>
      <c r="G16" s="60">
        <v>114713</v>
      </c>
      <c r="H16" s="60">
        <v>262890</v>
      </c>
      <c r="I16" s="60">
        <v>93529</v>
      </c>
      <c r="J16" s="60">
        <v>471132</v>
      </c>
      <c r="K16" s="60">
        <v>175101</v>
      </c>
      <c r="L16" s="60">
        <v>203501</v>
      </c>
      <c r="M16" s="60">
        <v>57501</v>
      </c>
      <c r="N16" s="60">
        <v>436103</v>
      </c>
      <c r="O16" s="60">
        <v>232398</v>
      </c>
      <c r="P16" s="60">
        <v>146808</v>
      </c>
      <c r="Q16" s="60">
        <v>161612</v>
      </c>
      <c r="R16" s="60">
        <v>540818</v>
      </c>
      <c r="S16" s="60">
        <v>165679</v>
      </c>
      <c r="T16" s="60">
        <v>109191</v>
      </c>
      <c r="U16" s="60">
        <v>147943</v>
      </c>
      <c r="V16" s="60">
        <v>422813</v>
      </c>
      <c r="W16" s="60">
        <v>1870866</v>
      </c>
      <c r="X16" s="60">
        <v>2858700</v>
      </c>
      <c r="Y16" s="60">
        <v>-987834</v>
      </c>
      <c r="Z16" s="140">
        <v>-34.56</v>
      </c>
      <c r="AA16" s="155">
        <v>2858700</v>
      </c>
    </row>
    <row r="17" spans="1:27" ht="13.5">
      <c r="A17" s="181" t="s">
        <v>113</v>
      </c>
      <c r="B17" s="185"/>
      <c r="C17" s="155">
        <v>1366417</v>
      </c>
      <c r="D17" s="155"/>
      <c r="E17" s="156">
        <v>1313333</v>
      </c>
      <c r="F17" s="60">
        <v>1307000</v>
      </c>
      <c r="G17" s="60">
        <v>88470</v>
      </c>
      <c r="H17" s="60">
        <v>40506</v>
      </c>
      <c r="I17" s="60">
        <v>143104</v>
      </c>
      <c r="J17" s="60">
        <v>272080</v>
      </c>
      <c r="K17" s="60">
        <v>142008</v>
      </c>
      <c r="L17" s="60">
        <v>112487</v>
      </c>
      <c r="M17" s="60">
        <v>62149</v>
      </c>
      <c r="N17" s="60">
        <v>316644</v>
      </c>
      <c r="O17" s="60">
        <v>126479</v>
      </c>
      <c r="P17" s="60">
        <v>74586</v>
      </c>
      <c r="Q17" s="60">
        <v>115568</v>
      </c>
      <c r="R17" s="60">
        <v>316633</v>
      </c>
      <c r="S17" s="60">
        <v>153363</v>
      </c>
      <c r="T17" s="60">
        <v>108518</v>
      </c>
      <c r="U17" s="60">
        <v>110655</v>
      </c>
      <c r="V17" s="60">
        <v>372536</v>
      </c>
      <c r="W17" s="60">
        <v>1277893</v>
      </c>
      <c r="X17" s="60">
        <v>1307000</v>
      </c>
      <c r="Y17" s="60">
        <v>-29107</v>
      </c>
      <c r="Z17" s="140">
        <v>-2.23</v>
      </c>
      <c r="AA17" s="155">
        <v>1307000</v>
      </c>
    </row>
    <row r="18" spans="1:27" ht="13.5">
      <c r="A18" s="183" t="s">
        <v>114</v>
      </c>
      <c r="B18" s="182"/>
      <c r="C18" s="155">
        <v>2584859</v>
      </c>
      <c r="D18" s="155"/>
      <c r="E18" s="156">
        <v>2755000</v>
      </c>
      <c r="F18" s="60">
        <v>2755000</v>
      </c>
      <c r="G18" s="60">
        <v>202534</v>
      </c>
      <c r="H18" s="60">
        <v>223573</v>
      </c>
      <c r="I18" s="60">
        <v>205939</v>
      </c>
      <c r="J18" s="60">
        <v>632046</v>
      </c>
      <c r="K18" s="60">
        <v>258698</v>
      </c>
      <c r="L18" s="60">
        <v>232536</v>
      </c>
      <c r="M18" s="60">
        <v>240565</v>
      </c>
      <c r="N18" s="60">
        <v>731799</v>
      </c>
      <c r="O18" s="60">
        <v>229161</v>
      </c>
      <c r="P18" s="60">
        <v>230651</v>
      </c>
      <c r="Q18" s="60">
        <v>214058</v>
      </c>
      <c r="R18" s="60">
        <v>673870</v>
      </c>
      <c r="S18" s="60">
        <v>243048</v>
      </c>
      <c r="T18" s="60">
        <v>256782</v>
      </c>
      <c r="U18" s="60">
        <v>223207</v>
      </c>
      <c r="V18" s="60">
        <v>723037</v>
      </c>
      <c r="W18" s="60">
        <v>2760752</v>
      </c>
      <c r="X18" s="60">
        <v>2755000</v>
      </c>
      <c r="Y18" s="60">
        <v>5752</v>
      </c>
      <c r="Z18" s="140">
        <v>0.21</v>
      </c>
      <c r="AA18" s="155">
        <v>2755000</v>
      </c>
    </row>
    <row r="19" spans="1:27" ht="13.5">
      <c r="A19" s="181" t="s">
        <v>34</v>
      </c>
      <c r="B19" s="185"/>
      <c r="C19" s="155">
        <v>32170749</v>
      </c>
      <c r="D19" s="155"/>
      <c r="E19" s="156">
        <v>40679139</v>
      </c>
      <c r="F19" s="60">
        <v>76019438</v>
      </c>
      <c r="G19" s="60">
        <v>14265048</v>
      </c>
      <c r="H19" s="60">
        <v>159889</v>
      </c>
      <c r="I19" s="60">
        <v>0</v>
      </c>
      <c r="J19" s="60">
        <v>14424937</v>
      </c>
      <c r="K19" s="60">
        <v>238097</v>
      </c>
      <c r="L19" s="60">
        <v>9368950</v>
      </c>
      <c r="M19" s="60">
        <v>2855287</v>
      </c>
      <c r="N19" s="60">
        <v>12462334</v>
      </c>
      <c r="O19" s="60">
        <v>401267</v>
      </c>
      <c r="P19" s="60">
        <v>186529</v>
      </c>
      <c r="Q19" s="60">
        <v>10952949</v>
      </c>
      <c r="R19" s="60">
        <v>11540745</v>
      </c>
      <c r="S19" s="60">
        <v>736008</v>
      </c>
      <c r="T19" s="60">
        <v>0</v>
      </c>
      <c r="U19" s="60">
        <v>1565432</v>
      </c>
      <c r="V19" s="60">
        <v>2301440</v>
      </c>
      <c r="W19" s="60">
        <v>40729456</v>
      </c>
      <c r="X19" s="60">
        <v>76019438</v>
      </c>
      <c r="Y19" s="60">
        <v>-35289982</v>
      </c>
      <c r="Z19" s="140">
        <v>-46.42</v>
      </c>
      <c r="AA19" s="155">
        <v>76019438</v>
      </c>
    </row>
    <row r="20" spans="1:27" ht="13.5">
      <c r="A20" s="181" t="s">
        <v>35</v>
      </c>
      <c r="B20" s="185"/>
      <c r="C20" s="155">
        <v>7756367</v>
      </c>
      <c r="D20" s="155"/>
      <c r="E20" s="156">
        <v>10256420</v>
      </c>
      <c r="F20" s="54">
        <v>6117685</v>
      </c>
      <c r="G20" s="54">
        <v>391630</v>
      </c>
      <c r="H20" s="54">
        <v>1209235</v>
      </c>
      <c r="I20" s="54">
        <v>467010</v>
      </c>
      <c r="J20" s="54">
        <v>2067875</v>
      </c>
      <c r="K20" s="54">
        <v>572198</v>
      </c>
      <c r="L20" s="54">
        <v>457361</v>
      </c>
      <c r="M20" s="54">
        <v>1021117</v>
      </c>
      <c r="N20" s="54">
        <v>2050676</v>
      </c>
      <c r="O20" s="54">
        <v>585710</v>
      </c>
      <c r="P20" s="54">
        <v>447116</v>
      </c>
      <c r="Q20" s="54">
        <v>464476</v>
      </c>
      <c r="R20" s="54">
        <v>1497302</v>
      </c>
      <c r="S20" s="54">
        <v>437129</v>
      </c>
      <c r="T20" s="54">
        <v>627511</v>
      </c>
      <c r="U20" s="54">
        <v>1374614</v>
      </c>
      <c r="V20" s="54">
        <v>2439254</v>
      </c>
      <c r="W20" s="54">
        <v>8055107</v>
      </c>
      <c r="X20" s="54">
        <v>6117685</v>
      </c>
      <c r="Y20" s="54">
        <v>1937422</v>
      </c>
      <c r="Z20" s="184">
        <v>31.67</v>
      </c>
      <c r="AA20" s="130">
        <v>6117685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29560</v>
      </c>
      <c r="I21" s="82">
        <v>29500</v>
      </c>
      <c r="J21" s="60">
        <v>59060</v>
      </c>
      <c r="K21" s="60">
        <v>0</v>
      </c>
      <c r="L21" s="60">
        <v>0</v>
      </c>
      <c r="M21" s="60">
        <v>548000</v>
      </c>
      <c r="N21" s="60">
        <v>548000</v>
      </c>
      <c r="O21" s="60">
        <v>185870</v>
      </c>
      <c r="P21" s="82">
        <v>-3940</v>
      </c>
      <c r="Q21" s="60">
        <v>251814</v>
      </c>
      <c r="R21" s="60">
        <v>433744</v>
      </c>
      <c r="S21" s="60">
        <v>98360</v>
      </c>
      <c r="T21" s="60">
        <v>-752537</v>
      </c>
      <c r="U21" s="60">
        <v>252431</v>
      </c>
      <c r="V21" s="60">
        <v>-401746</v>
      </c>
      <c r="W21" s="82">
        <v>639058</v>
      </c>
      <c r="X21" s="60">
        <v>0</v>
      </c>
      <c r="Y21" s="60">
        <v>639058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586313903</v>
      </c>
      <c r="D22" s="188">
        <f>SUM(D5:D21)</f>
        <v>0</v>
      </c>
      <c r="E22" s="189">
        <f t="shared" si="0"/>
        <v>654876805</v>
      </c>
      <c r="F22" s="190">
        <f t="shared" si="0"/>
        <v>660170197</v>
      </c>
      <c r="G22" s="190">
        <f t="shared" si="0"/>
        <v>207548173</v>
      </c>
      <c r="H22" s="190">
        <f t="shared" si="0"/>
        <v>36060482</v>
      </c>
      <c r="I22" s="190">
        <f t="shared" si="0"/>
        <v>34381376</v>
      </c>
      <c r="J22" s="190">
        <f t="shared" si="0"/>
        <v>277990031</v>
      </c>
      <c r="K22" s="190">
        <f t="shared" si="0"/>
        <v>27920246</v>
      </c>
      <c r="L22" s="190">
        <f t="shared" si="0"/>
        <v>42753271</v>
      </c>
      <c r="M22" s="190">
        <f t="shared" si="0"/>
        <v>39796490</v>
      </c>
      <c r="N22" s="190">
        <f t="shared" si="0"/>
        <v>110470007</v>
      </c>
      <c r="O22" s="190">
        <f t="shared" si="0"/>
        <v>33877571</v>
      </c>
      <c r="P22" s="190">
        <f t="shared" si="0"/>
        <v>31866198</v>
      </c>
      <c r="Q22" s="190">
        <f t="shared" si="0"/>
        <v>43114067</v>
      </c>
      <c r="R22" s="190">
        <f t="shared" si="0"/>
        <v>108857836</v>
      </c>
      <c r="S22" s="190">
        <f t="shared" si="0"/>
        <v>36540835</v>
      </c>
      <c r="T22" s="190">
        <f t="shared" si="0"/>
        <v>32314280</v>
      </c>
      <c r="U22" s="190">
        <f t="shared" si="0"/>
        <v>36218700</v>
      </c>
      <c r="V22" s="190">
        <f t="shared" si="0"/>
        <v>105073815</v>
      </c>
      <c r="W22" s="190">
        <f t="shared" si="0"/>
        <v>602391689</v>
      </c>
      <c r="X22" s="190">
        <f t="shared" si="0"/>
        <v>660170197</v>
      </c>
      <c r="Y22" s="190">
        <f t="shared" si="0"/>
        <v>-57778508</v>
      </c>
      <c r="Z22" s="191">
        <f>+IF(X22&lt;&gt;0,+(Y22/X22)*100,0)</f>
        <v>-8.752062462462238</v>
      </c>
      <c r="AA22" s="188">
        <f>SUM(AA5:AA21)</f>
        <v>660170197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175340187</v>
      </c>
      <c r="D25" s="155"/>
      <c r="E25" s="156">
        <v>196673996</v>
      </c>
      <c r="F25" s="60">
        <v>196697996</v>
      </c>
      <c r="G25" s="60">
        <v>13179704</v>
      </c>
      <c r="H25" s="60">
        <v>15085019</v>
      </c>
      <c r="I25" s="60">
        <v>13826011</v>
      </c>
      <c r="J25" s="60">
        <v>42090734</v>
      </c>
      <c r="K25" s="60">
        <v>14886739</v>
      </c>
      <c r="L25" s="60">
        <v>24081848</v>
      </c>
      <c r="M25" s="60">
        <v>14002911</v>
      </c>
      <c r="N25" s="60">
        <v>52971498</v>
      </c>
      <c r="O25" s="60">
        <v>15146269</v>
      </c>
      <c r="P25" s="60">
        <v>19467658</v>
      </c>
      <c r="Q25" s="60">
        <v>15779442</v>
      </c>
      <c r="R25" s="60">
        <v>50393369</v>
      </c>
      <c r="S25" s="60">
        <v>15446491</v>
      </c>
      <c r="T25" s="60">
        <v>15434242</v>
      </c>
      <c r="U25" s="60">
        <v>19030586</v>
      </c>
      <c r="V25" s="60">
        <v>49911319</v>
      </c>
      <c r="W25" s="60">
        <v>195366920</v>
      </c>
      <c r="X25" s="60">
        <v>196697996</v>
      </c>
      <c r="Y25" s="60">
        <v>-1331076</v>
      </c>
      <c r="Z25" s="140">
        <v>-0.68</v>
      </c>
      <c r="AA25" s="155">
        <v>196697996</v>
      </c>
    </row>
    <row r="26" spans="1:27" ht="13.5">
      <c r="A26" s="183" t="s">
        <v>38</v>
      </c>
      <c r="B26" s="182"/>
      <c r="C26" s="155">
        <v>7580515</v>
      </c>
      <c r="D26" s="155"/>
      <c r="E26" s="156">
        <v>7881687</v>
      </c>
      <c r="F26" s="60">
        <v>8189687</v>
      </c>
      <c r="G26" s="60">
        <v>613053</v>
      </c>
      <c r="H26" s="60">
        <v>613053</v>
      </c>
      <c r="I26" s="60">
        <v>613052</v>
      </c>
      <c r="J26" s="60">
        <v>1839158</v>
      </c>
      <c r="K26" s="60">
        <v>613052</v>
      </c>
      <c r="L26" s="60">
        <v>613053</v>
      </c>
      <c r="M26" s="60">
        <v>613053</v>
      </c>
      <c r="N26" s="60">
        <v>1839158</v>
      </c>
      <c r="O26" s="60">
        <v>907391</v>
      </c>
      <c r="P26" s="60">
        <v>655732</v>
      </c>
      <c r="Q26" s="60">
        <v>654292</v>
      </c>
      <c r="R26" s="60">
        <v>2217415</v>
      </c>
      <c r="S26" s="60">
        <v>655732</v>
      </c>
      <c r="T26" s="60">
        <v>656824</v>
      </c>
      <c r="U26" s="60">
        <v>658412</v>
      </c>
      <c r="V26" s="60">
        <v>1970968</v>
      </c>
      <c r="W26" s="60">
        <v>7866699</v>
      </c>
      <c r="X26" s="60">
        <v>8189687</v>
      </c>
      <c r="Y26" s="60">
        <v>-322988</v>
      </c>
      <c r="Z26" s="140">
        <v>-3.94</v>
      </c>
      <c r="AA26" s="155">
        <v>8189687</v>
      </c>
    </row>
    <row r="27" spans="1:27" ht="13.5">
      <c r="A27" s="183" t="s">
        <v>118</v>
      </c>
      <c r="B27" s="182"/>
      <c r="C27" s="155">
        <v>9100591</v>
      </c>
      <c r="D27" s="155"/>
      <c r="E27" s="156">
        <v>16856804</v>
      </c>
      <c r="F27" s="60">
        <v>16856804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7023669</v>
      </c>
      <c r="M27" s="60">
        <v>1404734</v>
      </c>
      <c r="N27" s="60">
        <v>8428403</v>
      </c>
      <c r="O27" s="60">
        <v>1404734</v>
      </c>
      <c r="P27" s="60">
        <v>1404734</v>
      </c>
      <c r="Q27" s="60">
        <v>1404734</v>
      </c>
      <c r="R27" s="60">
        <v>4214202</v>
      </c>
      <c r="S27" s="60">
        <v>1404734</v>
      </c>
      <c r="T27" s="60">
        <v>1404734</v>
      </c>
      <c r="U27" s="60">
        <v>1404734</v>
      </c>
      <c r="V27" s="60">
        <v>4214202</v>
      </c>
      <c r="W27" s="60">
        <v>16856807</v>
      </c>
      <c r="X27" s="60">
        <v>16856804</v>
      </c>
      <c r="Y27" s="60">
        <v>3</v>
      </c>
      <c r="Z27" s="140">
        <v>0</v>
      </c>
      <c r="AA27" s="155">
        <v>16856804</v>
      </c>
    </row>
    <row r="28" spans="1:27" ht="13.5">
      <c r="A28" s="183" t="s">
        <v>39</v>
      </c>
      <c r="B28" s="182"/>
      <c r="C28" s="155">
        <v>92494085</v>
      </c>
      <c r="D28" s="155"/>
      <c r="E28" s="156">
        <v>99985871</v>
      </c>
      <c r="F28" s="60">
        <v>100015090</v>
      </c>
      <c r="G28" s="60">
        <v>0</v>
      </c>
      <c r="H28" s="60">
        <v>14648056</v>
      </c>
      <c r="I28" s="60">
        <v>7053230</v>
      </c>
      <c r="J28" s="60">
        <v>21701286</v>
      </c>
      <c r="K28" s="60">
        <v>7890168</v>
      </c>
      <c r="L28" s="60">
        <v>7326537</v>
      </c>
      <c r="M28" s="60">
        <v>7545213</v>
      </c>
      <c r="N28" s="60">
        <v>22761918</v>
      </c>
      <c r="O28" s="60">
        <v>7579348</v>
      </c>
      <c r="P28" s="60">
        <v>6822714</v>
      </c>
      <c r="Q28" s="60">
        <v>7628043</v>
      </c>
      <c r="R28" s="60">
        <v>22030105</v>
      </c>
      <c r="S28" s="60">
        <v>7714001</v>
      </c>
      <c r="T28" s="60">
        <v>7564676</v>
      </c>
      <c r="U28" s="60">
        <v>8259948</v>
      </c>
      <c r="V28" s="60">
        <v>23538625</v>
      </c>
      <c r="W28" s="60">
        <v>90031934</v>
      </c>
      <c r="X28" s="60">
        <v>100015090</v>
      </c>
      <c r="Y28" s="60">
        <v>-9983156</v>
      </c>
      <c r="Z28" s="140">
        <v>-9.98</v>
      </c>
      <c r="AA28" s="155">
        <v>100015090</v>
      </c>
    </row>
    <row r="29" spans="1:27" ht="13.5">
      <c r="A29" s="183" t="s">
        <v>40</v>
      </c>
      <c r="B29" s="182"/>
      <c r="C29" s="155">
        <v>9302609</v>
      </c>
      <c r="D29" s="155"/>
      <c r="E29" s="156">
        <v>9243394</v>
      </c>
      <c r="F29" s="60">
        <v>7874270</v>
      </c>
      <c r="G29" s="60">
        <v>0</v>
      </c>
      <c r="H29" s="60">
        <v>20125</v>
      </c>
      <c r="I29" s="60">
        <v>4163</v>
      </c>
      <c r="J29" s="60">
        <v>24288</v>
      </c>
      <c r="K29" s="60">
        <v>-10063</v>
      </c>
      <c r="L29" s="60">
        <v>0</v>
      </c>
      <c r="M29" s="60">
        <v>3971804</v>
      </c>
      <c r="N29" s="60">
        <v>3961741</v>
      </c>
      <c r="O29" s="60">
        <v>661894</v>
      </c>
      <c r="P29" s="60">
        <v>571624</v>
      </c>
      <c r="Q29" s="60">
        <v>661109</v>
      </c>
      <c r="R29" s="60">
        <v>1894627</v>
      </c>
      <c r="S29" s="60">
        <v>629644</v>
      </c>
      <c r="T29" s="60">
        <v>677174</v>
      </c>
      <c r="U29" s="60">
        <v>544471</v>
      </c>
      <c r="V29" s="60">
        <v>1851289</v>
      </c>
      <c r="W29" s="60">
        <v>7731945</v>
      </c>
      <c r="X29" s="60">
        <v>7874270</v>
      </c>
      <c r="Y29" s="60">
        <v>-142325</v>
      </c>
      <c r="Z29" s="140">
        <v>-1.81</v>
      </c>
      <c r="AA29" s="155">
        <v>7874270</v>
      </c>
    </row>
    <row r="30" spans="1:27" ht="13.5">
      <c r="A30" s="183" t="s">
        <v>119</v>
      </c>
      <c r="B30" s="182"/>
      <c r="C30" s="155">
        <v>183052748</v>
      </c>
      <c r="D30" s="155"/>
      <c r="E30" s="156">
        <v>202500000</v>
      </c>
      <c r="F30" s="60">
        <v>202500000</v>
      </c>
      <c r="G30" s="60">
        <v>-199109</v>
      </c>
      <c r="H30" s="60">
        <v>23555618</v>
      </c>
      <c r="I30" s="60">
        <v>22745049</v>
      </c>
      <c r="J30" s="60">
        <v>46101558</v>
      </c>
      <c r="K30" s="60">
        <v>13908222</v>
      </c>
      <c r="L30" s="60">
        <v>14384174</v>
      </c>
      <c r="M30" s="60">
        <v>13983936</v>
      </c>
      <c r="N30" s="60">
        <v>42276332</v>
      </c>
      <c r="O30" s="60">
        <v>14477372</v>
      </c>
      <c r="P30" s="60">
        <v>15081486</v>
      </c>
      <c r="Q30" s="60">
        <v>14885630</v>
      </c>
      <c r="R30" s="60">
        <v>44444488</v>
      </c>
      <c r="S30" s="60">
        <v>15717733</v>
      </c>
      <c r="T30" s="60">
        <v>14811746</v>
      </c>
      <c r="U30" s="60">
        <v>31718761</v>
      </c>
      <c r="V30" s="60">
        <v>62248240</v>
      </c>
      <c r="W30" s="60">
        <v>195070618</v>
      </c>
      <c r="X30" s="60">
        <v>202500000</v>
      </c>
      <c r="Y30" s="60">
        <v>-7429382</v>
      </c>
      <c r="Z30" s="140">
        <v>-3.67</v>
      </c>
      <c r="AA30" s="155">
        <v>202500000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/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19025297</v>
      </c>
      <c r="D33" s="155"/>
      <c r="E33" s="156">
        <v>26785422</v>
      </c>
      <c r="F33" s="60">
        <v>22931273</v>
      </c>
      <c r="G33" s="60">
        <v>4086732</v>
      </c>
      <c r="H33" s="60">
        <v>1487141</v>
      </c>
      <c r="I33" s="60">
        <v>1359625</v>
      </c>
      <c r="J33" s="60">
        <v>6933498</v>
      </c>
      <c r="K33" s="60">
        <v>759695</v>
      </c>
      <c r="L33" s="60">
        <v>1385236</v>
      </c>
      <c r="M33" s="60">
        <v>1122396</v>
      </c>
      <c r="N33" s="60">
        <v>3267327</v>
      </c>
      <c r="O33" s="60">
        <v>704306</v>
      </c>
      <c r="P33" s="60">
        <v>1176499</v>
      </c>
      <c r="Q33" s="60">
        <v>1414151</v>
      </c>
      <c r="R33" s="60">
        <v>3294956</v>
      </c>
      <c r="S33" s="60">
        <v>934192</v>
      </c>
      <c r="T33" s="60">
        <v>1482074</v>
      </c>
      <c r="U33" s="60">
        <v>2999358</v>
      </c>
      <c r="V33" s="60">
        <v>5415624</v>
      </c>
      <c r="W33" s="60">
        <v>18911405</v>
      </c>
      <c r="X33" s="60">
        <v>22931273</v>
      </c>
      <c r="Y33" s="60">
        <v>-4019868</v>
      </c>
      <c r="Z33" s="140">
        <v>-17.53</v>
      </c>
      <c r="AA33" s="155">
        <v>22931273</v>
      </c>
    </row>
    <row r="34" spans="1:27" ht="13.5">
      <c r="A34" s="183" t="s">
        <v>43</v>
      </c>
      <c r="B34" s="182"/>
      <c r="C34" s="155">
        <v>99057887</v>
      </c>
      <c r="D34" s="155"/>
      <c r="E34" s="156">
        <v>151414013</v>
      </c>
      <c r="F34" s="60">
        <v>168390812</v>
      </c>
      <c r="G34" s="60">
        <v>10527143</v>
      </c>
      <c r="H34" s="60">
        <v>7186765</v>
      </c>
      <c r="I34" s="60">
        <v>8865292</v>
      </c>
      <c r="J34" s="60">
        <v>26579200</v>
      </c>
      <c r="K34" s="60">
        <v>-1069848</v>
      </c>
      <c r="L34" s="60">
        <v>11342662</v>
      </c>
      <c r="M34" s="60">
        <v>11712793</v>
      </c>
      <c r="N34" s="60">
        <v>21985607</v>
      </c>
      <c r="O34" s="60">
        <v>7137334</v>
      </c>
      <c r="P34" s="60">
        <v>8776027</v>
      </c>
      <c r="Q34" s="60">
        <v>33586562</v>
      </c>
      <c r="R34" s="60">
        <v>49499923</v>
      </c>
      <c r="S34" s="60">
        <v>13691966</v>
      </c>
      <c r="T34" s="60">
        <v>14645653</v>
      </c>
      <c r="U34" s="60">
        <v>12151169</v>
      </c>
      <c r="V34" s="60">
        <v>40488788</v>
      </c>
      <c r="W34" s="60">
        <v>138553518</v>
      </c>
      <c r="X34" s="60">
        <v>168390812</v>
      </c>
      <c r="Y34" s="60">
        <v>-29837294</v>
      </c>
      <c r="Z34" s="140">
        <v>-17.72</v>
      </c>
      <c r="AA34" s="155">
        <v>168390812</v>
      </c>
    </row>
    <row r="35" spans="1:27" ht="13.5">
      <c r="A35" s="181" t="s">
        <v>122</v>
      </c>
      <c r="B35" s="185"/>
      <c r="C35" s="155">
        <v>237135</v>
      </c>
      <c r="D35" s="155"/>
      <c r="E35" s="156">
        <v>0</v>
      </c>
      <c r="F35" s="60">
        <v>0</v>
      </c>
      <c r="G35" s="60">
        <v>0</v>
      </c>
      <c r="H35" s="60">
        <v>5017</v>
      </c>
      <c r="I35" s="60">
        <v>6833</v>
      </c>
      <c r="J35" s="60">
        <v>11850</v>
      </c>
      <c r="K35" s="60">
        <v>0</v>
      </c>
      <c r="L35" s="60">
        <v>0</v>
      </c>
      <c r="M35" s="60">
        <v>0</v>
      </c>
      <c r="N35" s="60">
        <v>0</v>
      </c>
      <c r="O35" s="60">
        <v>124940</v>
      </c>
      <c r="P35" s="60">
        <v>0</v>
      </c>
      <c r="Q35" s="60">
        <v>242500</v>
      </c>
      <c r="R35" s="60">
        <v>367440</v>
      </c>
      <c r="S35" s="60">
        <v>0</v>
      </c>
      <c r="T35" s="60">
        <v>0</v>
      </c>
      <c r="U35" s="60">
        <v>1035120</v>
      </c>
      <c r="V35" s="60">
        <v>1035120</v>
      </c>
      <c r="W35" s="60">
        <v>1414410</v>
      </c>
      <c r="X35" s="60">
        <v>0</v>
      </c>
      <c r="Y35" s="60">
        <v>1414410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595191054</v>
      </c>
      <c r="D36" s="188">
        <f>SUM(D25:D35)</f>
        <v>0</v>
      </c>
      <c r="E36" s="189">
        <f t="shared" si="1"/>
        <v>711341187</v>
      </c>
      <c r="F36" s="190">
        <f t="shared" si="1"/>
        <v>723455932</v>
      </c>
      <c r="G36" s="190">
        <f t="shared" si="1"/>
        <v>28207523</v>
      </c>
      <c r="H36" s="190">
        <f t="shared" si="1"/>
        <v>62600794</v>
      </c>
      <c r="I36" s="190">
        <f t="shared" si="1"/>
        <v>54473255</v>
      </c>
      <c r="J36" s="190">
        <f t="shared" si="1"/>
        <v>145281572</v>
      </c>
      <c r="K36" s="190">
        <f t="shared" si="1"/>
        <v>36977965</v>
      </c>
      <c r="L36" s="190">
        <f t="shared" si="1"/>
        <v>66157179</v>
      </c>
      <c r="M36" s="190">
        <f t="shared" si="1"/>
        <v>54356840</v>
      </c>
      <c r="N36" s="190">
        <f t="shared" si="1"/>
        <v>157491984</v>
      </c>
      <c r="O36" s="190">
        <f t="shared" si="1"/>
        <v>48143588</v>
      </c>
      <c r="P36" s="190">
        <f t="shared" si="1"/>
        <v>53956474</v>
      </c>
      <c r="Q36" s="190">
        <f t="shared" si="1"/>
        <v>76256463</v>
      </c>
      <c r="R36" s="190">
        <f t="shared" si="1"/>
        <v>178356525</v>
      </c>
      <c r="S36" s="190">
        <f t="shared" si="1"/>
        <v>56194493</v>
      </c>
      <c r="T36" s="190">
        <f t="shared" si="1"/>
        <v>56677123</v>
      </c>
      <c r="U36" s="190">
        <f t="shared" si="1"/>
        <v>77802559</v>
      </c>
      <c r="V36" s="190">
        <f t="shared" si="1"/>
        <v>190674175</v>
      </c>
      <c r="W36" s="190">
        <f t="shared" si="1"/>
        <v>671804256</v>
      </c>
      <c r="X36" s="190">
        <f t="shared" si="1"/>
        <v>723455932</v>
      </c>
      <c r="Y36" s="190">
        <f t="shared" si="1"/>
        <v>-51651676</v>
      </c>
      <c r="Z36" s="191">
        <f>+IF(X36&lt;&gt;0,+(Y36/X36)*100,0)</f>
        <v>-7.139574605077673</v>
      </c>
      <c r="AA36" s="188">
        <f>SUM(AA25:AA35)</f>
        <v>723455932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-8877151</v>
      </c>
      <c r="D38" s="199">
        <f>+D22-D36</f>
        <v>0</v>
      </c>
      <c r="E38" s="200">
        <f t="shared" si="2"/>
        <v>-56464382</v>
      </c>
      <c r="F38" s="106">
        <f t="shared" si="2"/>
        <v>-63285735</v>
      </c>
      <c r="G38" s="106">
        <f t="shared" si="2"/>
        <v>179340650</v>
      </c>
      <c r="H38" s="106">
        <f t="shared" si="2"/>
        <v>-26540312</v>
      </c>
      <c r="I38" s="106">
        <f t="shared" si="2"/>
        <v>-20091879</v>
      </c>
      <c r="J38" s="106">
        <f t="shared" si="2"/>
        <v>132708459</v>
      </c>
      <c r="K38" s="106">
        <f t="shared" si="2"/>
        <v>-9057719</v>
      </c>
      <c r="L38" s="106">
        <f t="shared" si="2"/>
        <v>-23403908</v>
      </c>
      <c r="M38" s="106">
        <f t="shared" si="2"/>
        <v>-14560350</v>
      </c>
      <c r="N38" s="106">
        <f t="shared" si="2"/>
        <v>-47021977</v>
      </c>
      <c r="O38" s="106">
        <f t="shared" si="2"/>
        <v>-14266017</v>
      </c>
      <c r="P38" s="106">
        <f t="shared" si="2"/>
        <v>-22090276</v>
      </c>
      <c r="Q38" s="106">
        <f t="shared" si="2"/>
        <v>-33142396</v>
      </c>
      <c r="R38" s="106">
        <f t="shared" si="2"/>
        <v>-69498689</v>
      </c>
      <c r="S38" s="106">
        <f t="shared" si="2"/>
        <v>-19653658</v>
      </c>
      <c r="T38" s="106">
        <f t="shared" si="2"/>
        <v>-24362843</v>
      </c>
      <c r="U38" s="106">
        <f t="shared" si="2"/>
        <v>-41583859</v>
      </c>
      <c r="V38" s="106">
        <f t="shared" si="2"/>
        <v>-85600360</v>
      </c>
      <c r="W38" s="106">
        <f t="shared" si="2"/>
        <v>-69412567</v>
      </c>
      <c r="X38" s="106">
        <f>IF(F22=F36,0,X22-X36)</f>
        <v>-63285735</v>
      </c>
      <c r="Y38" s="106">
        <f t="shared" si="2"/>
        <v>-6126832</v>
      </c>
      <c r="Z38" s="201">
        <f>+IF(X38&lt;&gt;0,+(Y38/X38)*100,0)</f>
        <v>9.681221210435496</v>
      </c>
      <c r="AA38" s="199">
        <f>+AA22-AA36</f>
        <v>-63285735</v>
      </c>
    </row>
    <row r="39" spans="1:27" ht="13.5">
      <c r="A39" s="181" t="s">
        <v>46</v>
      </c>
      <c r="B39" s="185"/>
      <c r="C39" s="155">
        <v>42134336</v>
      </c>
      <c r="D39" s="155"/>
      <c r="E39" s="156">
        <v>69864452</v>
      </c>
      <c r="F39" s="60">
        <v>66710739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947368</v>
      </c>
      <c r="P39" s="60">
        <v>0</v>
      </c>
      <c r="Q39" s="60">
        <v>265910</v>
      </c>
      <c r="R39" s="60">
        <v>1213278</v>
      </c>
      <c r="S39" s="60">
        <v>69936</v>
      </c>
      <c r="T39" s="60">
        <v>134296</v>
      </c>
      <c r="U39" s="60">
        <v>5316671</v>
      </c>
      <c r="V39" s="60">
        <v>5520903</v>
      </c>
      <c r="W39" s="60">
        <v>6734181</v>
      </c>
      <c r="X39" s="60">
        <v>66710739</v>
      </c>
      <c r="Y39" s="60">
        <v>-59976558</v>
      </c>
      <c r="Z39" s="140">
        <v>-89.91</v>
      </c>
      <c r="AA39" s="155">
        <v>66710739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33257185</v>
      </c>
      <c r="D42" s="206">
        <f>SUM(D38:D41)</f>
        <v>0</v>
      </c>
      <c r="E42" s="207">
        <f t="shared" si="3"/>
        <v>13400070</v>
      </c>
      <c r="F42" s="88">
        <f t="shared" si="3"/>
        <v>3425004</v>
      </c>
      <c r="G42" s="88">
        <f t="shared" si="3"/>
        <v>179340650</v>
      </c>
      <c r="H42" s="88">
        <f t="shared" si="3"/>
        <v>-26540312</v>
      </c>
      <c r="I42" s="88">
        <f t="shared" si="3"/>
        <v>-20091879</v>
      </c>
      <c r="J42" s="88">
        <f t="shared" si="3"/>
        <v>132708459</v>
      </c>
      <c r="K42" s="88">
        <f t="shared" si="3"/>
        <v>-9057719</v>
      </c>
      <c r="L42" s="88">
        <f t="shared" si="3"/>
        <v>-23403908</v>
      </c>
      <c r="M42" s="88">
        <f t="shared" si="3"/>
        <v>-14560350</v>
      </c>
      <c r="N42" s="88">
        <f t="shared" si="3"/>
        <v>-47021977</v>
      </c>
      <c r="O42" s="88">
        <f t="shared" si="3"/>
        <v>-13318649</v>
      </c>
      <c r="P42" s="88">
        <f t="shared" si="3"/>
        <v>-22090276</v>
      </c>
      <c r="Q42" s="88">
        <f t="shared" si="3"/>
        <v>-32876486</v>
      </c>
      <c r="R42" s="88">
        <f t="shared" si="3"/>
        <v>-68285411</v>
      </c>
      <c r="S42" s="88">
        <f t="shared" si="3"/>
        <v>-19583722</v>
      </c>
      <c r="T42" s="88">
        <f t="shared" si="3"/>
        <v>-24228547</v>
      </c>
      <c r="U42" s="88">
        <f t="shared" si="3"/>
        <v>-36267188</v>
      </c>
      <c r="V42" s="88">
        <f t="shared" si="3"/>
        <v>-80079457</v>
      </c>
      <c r="W42" s="88">
        <f t="shared" si="3"/>
        <v>-62678386</v>
      </c>
      <c r="X42" s="88">
        <f t="shared" si="3"/>
        <v>3425004</v>
      </c>
      <c r="Y42" s="88">
        <f t="shared" si="3"/>
        <v>-66103390</v>
      </c>
      <c r="Z42" s="208">
        <f>+IF(X42&lt;&gt;0,+(Y42/X42)*100,0)</f>
        <v>-1930.023731359146</v>
      </c>
      <c r="AA42" s="206">
        <f>SUM(AA38:AA41)</f>
        <v>3425004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33257185</v>
      </c>
      <c r="D44" s="210">
        <f>+D42-D43</f>
        <v>0</v>
      </c>
      <c r="E44" s="211">
        <f t="shared" si="4"/>
        <v>13400070</v>
      </c>
      <c r="F44" s="77">
        <f t="shared" si="4"/>
        <v>3425004</v>
      </c>
      <c r="G44" s="77">
        <f t="shared" si="4"/>
        <v>179340650</v>
      </c>
      <c r="H44" s="77">
        <f t="shared" si="4"/>
        <v>-26540312</v>
      </c>
      <c r="I44" s="77">
        <f t="shared" si="4"/>
        <v>-20091879</v>
      </c>
      <c r="J44" s="77">
        <f t="shared" si="4"/>
        <v>132708459</v>
      </c>
      <c r="K44" s="77">
        <f t="shared" si="4"/>
        <v>-9057719</v>
      </c>
      <c r="L44" s="77">
        <f t="shared" si="4"/>
        <v>-23403908</v>
      </c>
      <c r="M44" s="77">
        <f t="shared" si="4"/>
        <v>-14560350</v>
      </c>
      <c r="N44" s="77">
        <f t="shared" si="4"/>
        <v>-47021977</v>
      </c>
      <c r="O44" s="77">
        <f t="shared" si="4"/>
        <v>-13318649</v>
      </c>
      <c r="P44" s="77">
        <f t="shared" si="4"/>
        <v>-22090276</v>
      </c>
      <c r="Q44" s="77">
        <f t="shared" si="4"/>
        <v>-32876486</v>
      </c>
      <c r="R44" s="77">
        <f t="shared" si="4"/>
        <v>-68285411</v>
      </c>
      <c r="S44" s="77">
        <f t="shared" si="4"/>
        <v>-19583722</v>
      </c>
      <c r="T44" s="77">
        <f t="shared" si="4"/>
        <v>-24228547</v>
      </c>
      <c r="U44" s="77">
        <f t="shared" si="4"/>
        <v>-36267188</v>
      </c>
      <c r="V44" s="77">
        <f t="shared" si="4"/>
        <v>-80079457</v>
      </c>
      <c r="W44" s="77">
        <f t="shared" si="4"/>
        <v>-62678386</v>
      </c>
      <c r="X44" s="77">
        <f t="shared" si="4"/>
        <v>3425004</v>
      </c>
      <c r="Y44" s="77">
        <f t="shared" si="4"/>
        <v>-66103390</v>
      </c>
      <c r="Z44" s="212">
        <f>+IF(X44&lt;&gt;0,+(Y44/X44)*100,0)</f>
        <v>-1930.023731359146</v>
      </c>
      <c r="AA44" s="210">
        <f>+AA42-AA43</f>
        <v>3425004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33257185</v>
      </c>
      <c r="D46" s="206">
        <f>SUM(D44:D45)</f>
        <v>0</v>
      </c>
      <c r="E46" s="207">
        <f t="shared" si="5"/>
        <v>13400070</v>
      </c>
      <c r="F46" s="88">
        <f t="shared" si="5"/>
        <v>3425004</v>
      </c>
      <c r="G46" s="88">
        <f t="shared" si="5"/>
        <v>179340650</v>
      </c>
      <c r="H46" s="88">
        <f t="shared" si="5"/>
        <v>-26540312</v>
      </c>
      <c r="I46" s="88">
        <f t="shared" si="5"/>
        <v>-20091879</v>
      </c>
      <c r="J46" s="88">
        <f t="shared" si="5"/>
        <v>132708459</v>
      </c>
      <c r="K46" s="88">
        <f t="shared" si="5"/>
        <v>-9057719</v>
      </c>
      <c r="L46" s="88">
        <f t="shared" si="5"/>
        <v>-23403908</v>
      </c>
      <c r="M46" s="88">
        <f t="shared" si="5"/>
        <v>-14560350</v>
      </c>
      <c r="N46" s="88">
        <f t="shared" si="5"/>
        <v>-47021977</v>
      </c>
      <c r="O46" s="88">
        <f t="shared" si="5"/>
        <v>-13318649</v>
      </c>
      <c r="P46" s="88">
        <f t="shared" si="5"/>
        <v>-22090276</v>
      </c>
      <c r="Q46" s="88">
        <f t="shared" si="5"/>
        <v>-32876486</v>
      </c>
      <c r="R46" s="88">
        <f t="shared" si="5"/>
        <v>-68285411</v>
      </c>
      <c r="S46" s="88">
        <f t="shared" si="5"/>
        <v>-19583722</v>
      </c>
      <c r="T46" s="88">
        <f t="shared" si="5"/>
        <v>-24228547</v>
      </c>
      <c r="U46" s="88">
        <f t="shared" si="5"/>
        <v>-36267188</v>
      </c>
      <c r="V46" s="88">
        <f t="shared" si="5"/>
        <v>-80079457</v>
      </c>
      <c r="W46" s="88">
        <f t="shared" si="5"/>
        <v>-62678386</v>
      </c>
      <c r="X46" s="88">
        <f t="shared" si="5"/>
        <v>3425004</v>
      </c>
      <c r="Y46" s="88">
        <f t="shared" si="5"/>
        <v>-66103390</v>
      </c>
      <c r="Z46" s="208">
        <f>+IF(X46&lt;&gt;0,+(Y46/X46)*100,0)</f>
        <v>-1930.023731359146</v>
      </c>
      <c r="AA46" s="206">
        <f>SUM(AA44:AA45)</f>
        <v>3425004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33257185</v>
      </c>
      <c r="D48" s="217">
        <f>SUM(D46:D47)</f>
        <v>0</v>
      </c>
      <c r="E48" s="218">
        <f t="shared" si="6"/>
        <v>13400070</v>
      </c>
      <c r="F48" s="219">
        <f t="shared" si="6"/>
        <v>3425004</v>
      </c>
      <c r="G48" s="219">
        <f t="shared" si="6"/>
        <v>179340650</v>
      </c>
      <c r="H48" s="220">
        <f t="shared" si="6"/>
        <v>-26540312</v>
      </c>
      <c r="I48" s="220">
        <f t="shared" si="6"/>
        <v>-20091879</v>
      </c>
      <c r="J48" s="220">
        <f t="shared" si="6"/>
        <v>132708459</v>
      </c>
      <c r="K48" s="220">
        <f t="shared" si="6"/>
        <v>-9057719</v>
      </c>
      <c r="L48" s="220">
        <f t="shared" si="6"/>
        <v>-23403908</v>
      </c>
      <c r="M48" s="219">
        <f t="shared" si="6"/>
        <v>-14560350</v>
      </c>
      <c r="N48" s="219">
        <f t="shared" si="6"/>
        <v>-47021977</v>
      </c>
      <c r="O48" s="220">
        <f t="shared" si="6"/>
        <v>-13318649</v>
      </c>
      <c r="P48" s="220">
        <f t="shared" si="6"/>
        <v>-22090276</v>
      </c>
      <c r="Q48" s="220">
        <f t="shared" si="6"/>
        <v>-32876486</v>
      </c>
      <c r="R48" s="220">
        <f t="shared" si="6"/>
        <v>-68285411</v>
      </c>
      <c r="S48" s="220">
        <f t="shared" si="6"/>
        <v>-19583722</v>
      </c>
      <c r="T48" s="219">
        <f t="shared" si="6"/>
        <v>-24228547</v>
      </c>
      <c r="U48" s="219">
        <f t="shared" si="6"/>
        <v>-36267188</v>
      </c>
      <c r="V48" s="220">
        <f t="shared" si="6"/>
        <v>-80079457</v>
      </c>
      <c r="W48" s="220">
        <f t="shared" si="6"/>
        <v>-62678386</v>
      </c>
      <c r="X48" s="220">
        <f t="shared" si="6"/>
        <v>3425004</v>
      </c>
      <c r="Y48" s="220">
        <f t="shared" si="6"/>
        <v>-66103390</v>
      </c>
      <c r="Z48" s="221">
        <f>+IF(X48&lt;&gt;0,+(Y48/X48)*100,0)</f>
        <v>-1930.023731359146</v>
      </c>
      <c r="AA48" s="222">
        <f>SUM(AA46:AA47)</f>
        <v>3425004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6119814</v>
      </c>
      <c r="D5" s="153">
        <f>SUM(D6:D8)</f>
        <v>0</v>
      </c>
      <c r="E5" s="154">
        <f t="shared" si="0"/>
        <v>25449903</v>
      </c>
      <c r="F5" s="100">
        <f t="shared" si="0"/>
        <v>20190200</v>
      </c>
      <c r="G5" s="100">
        <f t="shared" si="0"/>
        <v>0</v>
      </c>
      <c r="H5" s="100">
        <f t="shared" si="0"/>
        <v>1200551</v>
      </c>
      <c r="I5" s="100">
        <f t="shared" si="0"/>
        <v>479478</v>
      </c>
      <c r="J5" s="100">
        <f t="shared" si="0"/>
        <v>1680029</v>
      </c>
      <c r="K5" s="100">
        <f t="shared" si="0"/>
        <v>311791</v>
      </c>
      <c r="L5" s="100">
        <f t="shared" si="0"/>
        <v>134261</v>
      </c>
      <c r="M5" s="100">
        <f t="shared" si="0"/>
        <v>1218432</v>
      </c>
      <c r="N5" s="100">
        <f t="shared" si="0"/>
        <v>1664484</v>
      </c>
      <c r="O5" s="100">
        <f t="shared" si="0"/>
        <v>4471168</v>
      </c>
      <c r="P5" s="100">
        <f t="shared" si="0"/>
        <v>255461</v>
      </c>
      <c r="Q5" s="100">
        <f t="shared" si="0"/>
        <v>365674</v>
      </c>
      <c r="R5" s="100">
        <f t="shared" si="0"/>
        <v>5092303</v>
      </c>
      <c r="S5" s="100">
        <f t="shared" si="0"/>
        <v>5520234</v>
      </c>
      <c r="T5" s="100">
        <f t="shared" si="0"/>
        <v>867838</v>
      </c>
      <c r="U5" s="100">
        <f t="shared" si="0"/>
        <v>1615588</v>
      </c>
      <c r="V5" s="100">
        <f t="shared" si="0"/>
        <v>8003660</v>
      </c>
      <c r="W5" s="100">
        <f t="shared" si="0"/>
        <v>16440476</v>
      </c>
      <c r="X5" s="100">
        <f t="shared" si="0"/>
        <v>20190200</v>
      </c>
      <c r="Y5" s="100">
        <f t="shared" si="0"/>
        <v>-3749724</v>
      </c>
      <c r="Z5" s="137">
        <f>+IF(X5&lt;&gt;0,+(Y5/X5)*100,0)</f>
        <v>-18.572000277362285</v>
      </c>
      <c r="AA5" s="153">
        <f>SUM(AA6:AA8)</f>
        <v>20190200</v>
      </c>
    </row>
    <row r="6" spans="1:27" ht="13.5">
      <c r="A6" s="138" t="s">
        <v>75</v>
      </c>
      <c r="B6" s="136"/>
      <c r="C6" s="155">
        <v>145605</v>
      </c>
      <c r="D6" s="155"/>
      <c r="E6" s="156">
        <v>36800</v>
      </c>
      <c r="F6" s="60">
        <v>570880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>
        <v>28277</v>
      </c>
      <c r="T6" s="60">
        <v>246424</v>
      </c>
      <c r="U6" s="60">
        <v>167248</v>
      </c>
      <c r="V6" s="60">
        <v>441949</v>
      </c>
      <c r="W6" s="60">
        <v>441949</v>
      </c>
      <c r="X6" s="60">
        <v>570880</v>
      </c>
      <c r="Y6" s="60">
        <v>-128931</v>
      </c>
      <c r="Z6" s="140">
        <v>-22.58</v>
      </c>
      <c r="AA6" s="62">
        <v>570880</v>
      </c>
    </row>
    <row r="7" spans="1:27" ht="13.5">
      <c r="A7" s="138" t="s">
        <v>76</v>
      </c>
      <c r="B7" s="136"/>
      <c r="C7" s="157">
        <v>299201</v>
      </c>
      <c r="D7" s="157"/>
      <c r="E7" s="158">
        <v>190060</v>
      </c>
      <c r="F7" s="159">
        <v>166685</v>
      </c>
      <c r="G7" s="159"/>
      <c r="H7" s="159"/>
      <c r="I7" s="159">
        <v>26383</v>
      </c>
      <c r="J7" s="159">
        <v>26383</v>
      </c>
      <c r="K7" s="159">
        <v>74667</v>
      </c>
      <c r="L7" s="159">
        <v>4850</v>
      </c>
      <c r="M7" s="159">
        <v>3726</v>
      </c>
      <c r="N7" s="159">
        <v>83243</v>
      </c>
      <c r="O7" s="159">
        <v>5303</v>
      </c>
      <c r="P7" s="159">
        <v>3308</v>
      </c>
      <c r="Q7" s="159">
        <v>4054</v>
      </c>
      <c r="R7" s="159">
        <v>12665</v>
      </c>
      <c r="S7" s="159">
        <v>14143</v>
      </c>
      <c r="T7" s="159">
        <v>4829</v>
      </c>
      <c r="U7" s="159">
        <v>1043</v>
      </c>
      <c r="V7" s="159">
        <v>20015</v>
      </c>
      <c r="W7" s="159">
        <v>142306</v>
      </c>
      <c r="X7" s="159">
        <v>166685</v>
      </c>
      <c r="Y7" s="159">
        <v>-24379</v>
      </c>
      <c r="Z7" s="141">
        <v>-14.63</v>
      </c>
      <c r="AA7" s="225">
        <v>166685</v>
      </c>
    </row>
    <row r="8" spans="1:27" ht="13.5">
      <c r="A8" s="138" t="s">
        <v>77</v>
      </c>
      <c r="B8" s="136"/>
      <c r="C8" s="155">
        <v>5675008</v>
      </c>
      <c r="D8" s="155"/>
      <c r="E8" s="156">
        <v>25223043</v>
      </c>
      <c r="F8" s="60">
        <v>19452635</v>
      </c>
      <c r="G8" s="60"/>
      <c r="H8" s="60">
        <v>1200551</v>
      </c>
      <c r="I8" s="60">
        <v>453095</v>
      </c>
      <c r="J8" s="60">
        <v>1653646</v>
      </c>
      <c r="K8" s="60">
        <v>237124</v>
      </c>
      <c r="L8" s="60">
        <v>129411</v>
      </c>
      <c r="M8" s="60">
        <v>1214706</v>
      </c>
      <c r="N8" s="60">
        <v>1581241</v>
      </c>
      <c r="O8" s="60">
        <v>4465865</v>
      </c>
      <c r="P8" s="60">
        <v>252153</v>
      </c>
      <c r="Q8" s="60">
        <v>361620</v>
      </c>
      <c r="R8" s="60">
        <v>5079638</v>
      </c>
      <c r="S8" s="60">
        <v>5477814</v>
      </c>
      <c r="T8" s="60">
        <v>616585</v>
      </c>
      <c r="U8" s="60">
        <v>1447297</v>
      </c>
      <c r="V8" s="60">
        <v>7541696</v>
      </c>
      <c r="W8" s="60">
        <v>15856221</v>
      </c>
      <c r="X8" s="60">
        <v>19452635</v>
      </c>
      <c r="Y8" s="60">
        <v>-3596414</v>
      </c>
      <c r="Z8" s="140">
        <v>-18.49</v>
      </c>
      <c r="AA8" s="62">
        <v>19452635</v>
      </c>
    </row>
    <row r="9" spans="1:27" ht="13.5">
      <c r="A9" s="135" t="s">
        <v>78</v>
      </c>
      <c r="B9" s="136"/>
      <c r="C9" s="153">
        <f aca="true" t="shared" si="1" ref="C9:Y9">SUM(C10:C14)</f>
        <v>34474499</v>
      </c>
      <c r="D9" s="153">
        <f>SUM(D10:D14)</f>
        <v>0</v>
      </c>
      <c r="E9" s="154">
        <f t="shared" si="1"/>
        <v>56876448</v>
      </c>
      <c r="F9" s="100">
        <f t="shared" si="1"/>
        <v>30478144</v>
      </c>
      <c r="G9" s="100">
        <f t="shared" si="1"/>
        <v>1882922</v>
      </c>
      <c r="H9" s="100">
        <f t="shared" si="1"/>
        <v>2341275</v>
      </c>
      <c r="I9" s="100">
        <f t="shared" si="1"/>
        <v>2406708</v>
      </c>
      <c r="J9" s="100">
        <f t="shared" si="1"/>
        <v>6630905</v>
      </c>
      <c r="K9" s="100">
        <f t="shared" si="1"/>
        <v>4862996</v>
      </c>
      <c r="L9" s="100">
        <f t="shared" si="1"/>
        <v>5701053</v>
      </c>
      <c r="M9" s="100">
        <f t="shared" si="1"/>
        <v>8717397</v>
      </c>
      <c r="N9" s="100">
        <f t="shared" si="1"/>
        <v>19281446</v>
      </c>
      <c r="O9" s="100">
        <f t="shared" si="1"/>
        <v>401751</v>
      </c>
      <c r="P9" s="100">
        <f t="shared" si="1"/>
        <v>5152308</v>
      </c>
      <c r="Q9" s="100">
        <f t="shared" si="1"/>
        <v>-21389270</v>
      </c>
      <c r="R9" s="100">
        <f t="shared" si="1"/>
        <v>-15835211</v>
      </c>
      <c r="S9" s="100">
        <f t="shared" si="1"/>
        <v>3249330</v>
      </c>
      <c r="T9" s="100">
        <f t="shared" si="1"/>
        <v>2914381</v>
      </c>
      <c r="U9" s="100">
        <f t="shared" si="1"/>
        <v>3198216</v>
      </c>
      <c r="V9" s="100">
        <f t="shared" si="1"/>
        <v>9361927</v>
      </c>
      <c r="W9" s="100">
        <f t="shared" si="1"/>
        <v>19439067</v>
      </c>
      <c r="X9" s="100">
        <f t="shared" si="1"/>
        <v>30478144</v>
      </c>
      <c r="Y9" s="100">
        <f t="shared" si="1"/>
        <v>-11039077</v>
      </c>
      <c r="Z9" s="137">
        <f>+IF(X9&lt;&gt;0,+(Y9/X9)*100,0)</f>
        <v>-36.21964972670252</v>
      </c>
      <c r="AA9" s="102">
        <f>SUM(AA10:AA14)</f>
        <v>30478144</v>
      </c>
    </row>
    <row r="10" spans="1:27" ht="13.5">
      <c r="A10" s="138" t="s">
        <v>79</v>
      </c>
      <c r="B10" s="136"/>
      <c r="C10" s="155">
        <v>3553568</v>
      </c>
      <c r="D10" s="155"/>
      <c r="E10" s="156">
        <v>6440798</v>
      </c>
      <c r="F10" s="60">
        <v>9372312</v>
      </c>
      <c r="G10" s="60">
        <v>580856</v>
      </c>
      <c r="H10" s="60">
        <v>373945</v>
      </c>
      <c r="I10" s="60">
        <v>19610</v>
      </c>
      <c r="J10" s="60">
        <v>974411</v>
      </c>
      <c r="K10" s="60">
        <v>1891548</v>
      </c>
      <c r="L10" s="60"/>
      <c r="M10" s="60">
        <v>2009766</v>
      </c>
      <c r="N10" s="60">
        <v>3901314</v>
      </c>
      <c r="O10" s="60"/>
      <c r="P10" s="60">
        <v>547426</v>
      </c>
      <c r="Q10" s="60">
        <v>122957</v>
      </c>
      <c r="R10" s="60">
        <v>670383</v>
      </c>
      <c r="S10" s="60">
        <v>358840</v>
      </c>
      <c r="T10" s="60">
        <v>947863</v>
      </c>
      <c r="U10" s="60">
        <v>244131</v>
      </c>
      <c r="V10" s="60">
        <v>1550834</v>
      </c>
      <c r="W10" s="60">
        <v>7096942</v>
      </c>
      <c r="X10" s="60">
        <v>9372312</v>
      </c>
      <c r="Y10" s="60">
        <v>-2275370</v>
      </c>
      <c r="Z10" s="140">
        <v>-24.28</v>
      </c>
      <c r="AA10" s="62">
        <v>9372312</v>
      </c>
    </row>
    <row r="11" spans="1:27" ht="13.5">
      <c r="A11" s="138" t="s">
        <v>80</v>
      </c>
      <c r="B11" s="136"/>
      <c r="C11" s="155">
        <v>4149089</v>
      </c>
      <c r="D11" s="155"/>
      <c r="E11" s="156">
        <v>5746650</v>
      </c>
      <c r="F11" s="60">
        <v>5741910</v>
      </c>
      <c r="G11" s="60">
        <v>42039</v>
      </c>
      <c r="H11" s="60">
        <v>54300</v>
      </c>
      <c r="I11" s="60">
        <v>37500</v>
      </c>
      <c r="J11" s="60">
        <v>133839</v>
      </c>
      <c r="K11" s="60">
        <v>116157</v>
      </c>
      <c r="L11" s="60">
        <v>142507</v>
      </c>
      <c r="M11" s="60">
        <v>560964</v>
      </c>
      <c r="N11" s="60">
        <v>819628</v>
      </c>
      <c r="O11" s="60">
        <v>66153</v>
      </c>
      <c r="P11" s="60">
        <v>185271</v>
      </c>
      <c r="Q11" s="60">
        <v>4410</v>
      </c>
      <c r="R11" s="60">
        <v>255834</v>
      </c>
      <c r="S11" s="60">
        <v>17100</v>
      </c>
      <c r="T11" s="60">
        <v>82333</v>
      </c>
      <c r="U11" s="60">
        <v>183938</v>
      </c>
      <c r="V11" s="60">
        <v>283371</v>
      </c>
      <c r="W11" s="60">
        <v>1492672</v>
      </c>
      <c r="X11" s="60">
        <v>5741910</v>
      </c>
      <c r="Y11" s="60">
        <v>-4249238</v>
      </c>
      <c r="Z11" s="140">
        <v>-74</v>
      </c>
      <c r="AA11" s="62">
        <v>5741910</v>
      </c>
    </row>
    <row r="12" spans="1:27" ht="13.5">
      <c r="A12" s="138" t="s">
        <v>81</v>
      </c>
      <c r="B12" s="136"/>
      <c r="C12" s="155">
        <v>924981</v>
      </c>
      <c r="D12" s="155"/>
      <c r="E12" s="156">
        <v>4002000</v>
      </c>
      <c r="F12" s="60">
        <v>5043196</v>
      </c>
      <c r="G12" s="60"/>
      <c r="H12" s="60">
        <v>130339</v>
      </c>
      <c r="I12" s="60">
        <v>510280</v>
      </c>
      <c r="J12" s="60">
        <v>640619</v>
      </c>
      <c r="K12" s="60">
        <v>13205</v>
      </c>
      <c r="L12" s="60">
        <v>311575</v>
      </c>
      <c r="M12" s="60">
        <v>82233</v>
      </c>
      <c r="N12" s="60">
        <v>407013</v>
      </c>
      <c r="O12" s="60">
        <v>29922</v>
      </c>
      <c r="P12" s="60">
        <v>513170</v>
      </c>
      <c r="Q12" s="60"/>
      <c r="R12" s="60">
        <v>543092</v>
      </c>
      <c r="S12" s="60">
        <v>168598</v>
      </c>
      <c r="T12" s="60">
        <v>808284</v>
      </c>
      <c r="U12" s="60">
        <v>749215</v>
      </c>
      <c r="V12" s="60">
        <v>1726097</v>
      </c>
      <c r="W12" s="60">
        <v>3316821</v>
      </c>
      <c r="X12" s="60">
        <v>5043196</v>
      </c>
      <c r="Y12" s="60">
        <v>-1726375</v>
      </c>
      <c r="Z12" s="140">
        <v>-34.23</v>
      </c>
      <c r="AA12" s="62">
        <v>5043196</v>
      </c>
    </row>
    <row r="13" spans="1:27" ht="13.5">
      <c r="A13" s="138" t="s">
        <v>82</v>
      </c>
      <c r="B13" s="136"/>
      <c r="C13" s="155">
        <v>25846861</v>
      </c>
      <c r="D13" s="155"/>
      <c r="E13" s="156">
        <v>40687000</v>
      </c>
      <c r="F13" s="60">
        <v>10320726</v>
      </c>
      <c r="G13" s="60">
        <v>1260027</v>
      </c>
      <c r="H13" s="60">
        <v>1782691</v>
      </c>
      <c r="I13" s="60">
        <v>1839318</v>
      </c>
      <c r="J13" s="60">
        <v>4882036</v>
      </c>
      <c r="K13" s="60">
        <v>2842086</v>
      </c>
      <c r="L13" s="60">
        <v>5246971</v>
      </c>
      <c r="M13" s="60">
        <v>6064434</v>
      </c>
      <c r="N13" s="60">
        <v>14153491</v>
      </c>
      <c r="O13" s="60">
        <v>305676</v>
      </c>
      <c r="P13" s="60">
        <v>3906441</v>
      </c>
      <c r="Q13" s="60">
        <v>-21516637</v>
      </c>
      <c r="R13" s="60">
        <v>-17304520</v>
      </c>
      <c r="S13" s="60">
        <v>2704792</v>
      </c>
      <c r="T13" s="60">
        <v>1075901</v>
      </c>
      <c r="U13" s="60">
        <v>2020932</v>
      </c>
      <c r="V13" s="60">
        <v>5801625</v>
      </c>
      <c r="W13" s="60">
        <v>7532632</v>
      </c>
      <c r="X13" s="60">
        <v>10320726</v>
      </c>
      <c r="Y13" s="60">
        <v>-2788094</v>
      </c>
      <c r="Z13" s="140">
        <v>-27.01</v>
      </c>
      <c r="AA13" s="62">
        <v>10320726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17947777</v>
      </c>
      <c r="D15" s="153">
        <f>SUM(D16:D18)</f>
        <v>0</v>
      </c>
      <c r="E15" s="154">
        <f t="shared" si="2"/>
        <v>33687629</v>
      </c>
      <c r="F15" s="100">
        <f t="shared" si="2"/>
        <v>48160160</v>
      </c>
      <c r="G15" s="100">
        <f t="shared" si="2"/>
        <v>314616</v>
      </c>
      <c r="H15" s="100">
        <f t="shared" si="2"/>
        <v>74349</v>
      </c>
      <c r="I15" s="100">
        <f t="shared" si="2"/>
        <v>360493</v>
      </c>
      <c r="J15" s="100">
        <f t="shared" si="2"/>
        <v>749458</v>
      </c>
      <c r="K15" s="100">
        <f t="shared" si="2"/>
        <v>1726256</v>
      </c>
      <c r="L15" s="100">
        <f t="shared" si="2"/>
        <v>1391132</v>
      </c>
      <c r="M15" s="100">
        <f t="shared" si="2"/>
        <v>1381080</v>
      </c>
      <c r="N15" s="100">
        <f t="shared" si="2"/>
        <v>4498468</v>
      </c>
      <c r="O15" s="100">
        <f t="shared" si="2"/>
        <v>1798944</v>
      </c>
      <c r="P15" s="100">
        <f t="shared" si="2"/>
        <v>3402258</v>
      </c>
      <c r="Q15" s="100">
        <f t="shared" si="2"/>
        <v>2840150</v>
      </c>
      <c r="R15" s="100">
        <f t="shared" si="2"/>
        <v>8041352</v>
      </c>
      <c r="S15" s="100">
        <f t="shared" si="2"/>
        <v>4262169</v>
      </c>
      <c r="T15" s="100">
        <f t="shared" si="2"/>
        <v>5197039</v>
      </c>
      <c r="U15" s="100">
        <f t="shared" si="2"/>
        <v>9191372</v>
      </c>
      <c r="V15" s="100">
        <f t="shared" si="2"/>
        <v>18650580</v>
      </c>
      <c r="W15" s="100">
        <f t="shared" si="2"/>
        <v>31939858</v>
      </c>
      <c r="X15" s="100">
        <f t="shared" si="2"/>
        <v>48160160</v>
      </c>
      <c r="Y15" s="100">
        <f t="shared" si="2"/>
        <v>-16220302</v>
      </c>
      <c r="Z15" s="137">
        <f>+IF(X15&lt;&gt;0,+(Y15/X15)*100,0)</f>
        <v>-33.6799171763549</v>
      </c>
      <c r="AA15" s="102">
        <f>SUM(AA16:AA18)</f>
        <v>48160160</v>
      </c>
    </row>
    <row r="16" spans="1:27" ht="13.5">
      <c r="A16" s="138" t="s">
        <v>85</v>
      </c>
      <c r="B16" s="136"/>
      <c r="C16" s="155">
        <v>835342</v>
      </c>
      <c r="D16" s="155"/>
      <c r="E16" s="156">
        <v>581950</v>
      </c>
      <c r="F16" s="60">
        <v>577744</v>
      </c>
      <c r="G16" s="60"/>
      <c r="H16" s="60"/>
      <c r="I16" s="60"/>
      <c r="J16" s="60"/>
      <c r="K16" s="60">
        <v>3959</v>
      </c>
      <c r="L16" s="60">
        <v>154003</v>
      </c>
      <c r="M16" s="60">
        <v>2917</v>
      </c>
      <c r="N16" s="60">
        <v>160879</v>
      </c>
      <c r="O16" s="60">
        <v>7878</v>
      </c>
      <c r="P16" s="60"/>
      <c r="Q16" s="60">
        <v>18930</v>
      </c>
      <c r="R16" s="60">
        <v>26808</v>
      </c>
      <c r="S16" s="60">
        <v>41816</v>
      </c>
      <c r="T16" s="60">
        <v>200377</v>
      </c>
      <c r="U16" s="60">
        <v>84943</v>
      </c>
      <c r="V16" s="60">
        <v>327136</v>
      </c>
      <c r="W16" s="60">
        <v>514823</v>
      </c>
      <c r="X16" s="60">
        <v>577744</v>
      </c>
      <c r="Y16" s="60">
        <v>-62921</v>
      </c>
      <c r="Z16" s="140">
        <v>-10.89</v>
      </c>
      <c r="AA16" s="62">
        <v>577744</v>
      </c>
    </row>
    <row r="17" spans="1:27" ht="13.5">
      <c r="A17" s="138" t="s">
        <v>86</v>
      </c>
      <c r="B17" s="136"/>
      <c r="C17" s="155">
        <v>17112435</v>
      </c>
      <c r="D17" s="155"/>
      <c r="E17" s="156">
        <v>33084679</v>
      </c>
      <c r="F17" s="60">
        <v>47569178</v>
      </c>
      <c r="G17" s="60">
        <v>314616</v>
      </c>
      <c r="H17" s="60">
        <v>74349</v>
      </c>
      <c r="I17" s="60">
        <v>360493</v>
      </c>
      <c r="J17" s="60">
        <v>749458</v>
      </c>
      <c r="K17" s="60">
        <v>1722297</v>
      </c>
      <c r="L17" s="60">
        <v>1237129</v>
      </c>
      <c r="M17" s="60">
        <v>1367927</v>
      </c>
      <c r="N17" s="60">
        <v>4327353</v>
      </c>
      <c r="O17" s="60">
        <v>1791066</v>
      </c>
      <c r="P17" s="60">
        <v>3402258</v>
      </c>
      <c r="Q17" s="60">
        <v>2821220</v>
      </c>
      <c r="R17" s="60">
        <v>8014544</v>
      </c>
      <c r="S17" s="60">
        <v>4218413</v>
      </c>
      <c r="T17" s="60">
        <v>4996662</v>
      </c>
      <c r="U17" s="60">
        <v>9106429</v>
      </c>
      <c r="V17" s="60">
        <v>18321504</v>
      </c>
      <c r="W17" s="60">
        <v>31412859</v>
      </c>
      <c r="X17" s="60">
        <v>47569178</v>
      </c>
      <c r="Y17" s="60">
        <v>-16156319</v>
      </c>
      <c r="Z17" s="140">
        <v>-33.96</v>
      </c>
      <c r="AA17" s="62">
        <v>47569178</v>
      </c>
    </row>
    <row r="18" spans="1:27" ht="13.5">
      <c r="A18" s="138" t="s">
        <v>87</v>
      </c>
      <c r="B18" s="136"/>
      <c r="C18" s="155"/>
      <c r="D18" s="155"/>
      <c r="E18" s="156">
        <v>21000</v>
      </c>
      <c r="F18" s="60">
        <v>13238</v>
      </c>
      <c r="G18" s="60"/>
      <c r="H18" s="60"/>
      <c r="I18" s="60"/>
      <c r="J18" s="60"/>
      <c r="K18" s="60"/>
      <c r="L18" s="60"/>
      <c r="M18" s="60">
        <v>10236</v>
      </c>
      <c r="N18" s="60">
        <v>10236</v>
      </c>
      <c r="O18" s="60"/>
      <c r="P18" s="60"/>
      <c r="Q18" s="60"/>
      <c r="R18" s="60"/>
      <c r="S18" s="60">
        <v>1940</v>
      </c>
      <c r="T18" s="60"/>
      <c r="U18" s="60"/>
      <c r="V18" s="60">
        <v>1940</v>
      </c>
      <c r="W18" s="60">
        <v>12176</v>
      </c>
      <c r="X18" s="60">
        <v>13238</v>
      </c>
      <c r="Y18" s="60">
        <v>-1062</v>
      </c>
      <c r="Z18" s="140">
        <v>-8.02</v>
      </c>
      <c r="AA18" s="62">
        <v>13238</v>
      </c>
    </row>
    <row r="19" spans="1:27" ht="13.5">
      <c r="A19" s="135" t="s">
        <v>88</v>
      </c>
      <c r="B19" s="142"/>
      <c r="C19" s="153">
        <f aca="true" t="shared" si="3" ref="C19:Y19">SUM(C20:C23)</f>
        <v>46378540</v>
      </c>
      <c r="D19" s="153">
        <f>SUM(D20:D23)</f>
        <v>0</v>
      </c>
      <c r="E19" s="154">
        <f t="shared" si="3"/>
        <v>81922823</v>
      </c>
      <c r="F19" s="100">
        <f t="shared" si="3"/>
        <v>97715751</v>
      </c>
      <c r="G19" s="100">
        <f t="shared" si="3"/>
        <v>2046050</v>
      </c>
      <c r="H19" s="100">
        <f t="shared" si="3"/>
        <v>5239193</v>
      </c>
      <c r="I19" s="100">
        <f t="shared" si="3"/>
        <v>2666924</v>
      </c>
      <c r="J19" s="100">
        <f t="shared" si="3"/>
        <v>9952167</v>
      </c>
      <c r="K19" s="100">
        <f t="shared" si="3"/>
        <v>6250274</v>
      </c>
      <c r="L19" s="100">
        <f t="shared" si="3"/>
        <v>8640554</v>
      </c>
      <c r="M19" s="100">
        <f t="shared" si="3"/>
        <v>5177421</v>
      </c>
      <c r="N19" s="100">
        <f t="shared" si="3"/>
        <v>20068249</v>
      </c>
      <c r="O19" s="100">
        <f t="shared" si="3"/>
        <v>2805828</v>
      </c>
      <c r="P19" s="100">
        <f t="shared" si="3"/>
        <v>4151423</v>
      </c>
      <c r="Q19" s="100">
        <f t="shared" si="3"/>
        <v>7115236</v>
      </c>
      <c r="R19" s="100">
        <f t="shared" si="3"/>
        <v>14072487</v>
      </c>
      <c r="S19" s="100">
        <f t="shared" si="3"/>
        <v>6308026</v>
      </c>
      <c r="T19" s="100">
        <f t="shared" si="3"/>
        <v>9345702</v>
      </c>
      <c r="U19" s="100">
        <f t="shared" si="3"/>
        <v>9560305</v>
      </c>
      <c r="V19" s="100">
        <f t="shared" si="3"/>
        <v>25214033</v>
      </c>
      <c r="W19" s="100">
        <f t="shared" si="3"/>
        <v>69306936</v>
      </c>
      <c r="X19" s="100">
        <f t="shared" si="3"/>
        <v>97715751</v>
      </c>
      <c r="Y19" s="100">
        <f t="shared" si="3"/>
        <v>-28408815</v>
      </c>
      <c r="Z19" s="137">
        <f>+IF(X19&lt;&gt;0,+(Y19/X19)*100,0)</f>
        <v>-29.07291271803253</v>
      </c>
      <c r="AA19" s="102">
        <f>SUM(AA20:AA23)</f>
        <v>97715751</v>
      </c>
    </row>
    <row r="20" spans="1:27" ht="13.5">
      <c r="A20" s="138" t="s">
        <v>89</v>
      </c>
      <c r="B20" s="136"/>
      <c r="C20" s="155">
        <v>11668026</v>
      </c>
      <c r="D20" s="155"/>
      <c r="E20" s="156">
        <v>19539045</v>
      </c>
      <c r="F20" s="60">
        <v>16556698</v>
      </c>
      <c r="G20" s="60">
        <v>31222</v>
      </c>
      <c r="H20" s="60">
        <v>816509</v>
      </c>
      <c r="I20" s="60">
        <v>60472</v>
      </c>
      <c r="J20" s="60">
        <v>908203</v>
      </c>
      <c r="K20" s="60">
        <v>302968</v>
      </c>
      <c r="L20" s="60">
        <v>2300448</v>
      </c>
      <c r="M20" s="60">
        <v>1113272</v>
      </c>
      <c r="N20" s="60">
        <v>3716688</v>
      </c>
      <c r="O20" s="60">
        <v>413108</v>
      </c>
      <c r="P20" s="60">
        <v>1212672</v>
      </c>
      <c r="Q20" s="60">
        <v>1601379</v>
      </c>
      <c r="R20" s="60">
        <v>3227159</v>
      </c>
      <c r="S20" s="60">
        <v>1382750</v>
      </c>
      <c r="T20" s="60">
        <v>1045418</v>
      </c>
      <c r="U20" s="60">
        <v>1343651</v>
      </c>
      <c r="V20" s="60">
        <v>3771819</v>
      </c>
      <c r="W20" s="60">
        <v>11623869</v>
      </c>
      <c r="X20" s="60">
        <v>16556698</v>
      </c>
      <c r="Y20" s="60">
        <v>-4932829</v>
      </c>
      <c r="Z20" s="140">
        <v>-29.79</v>
      </c>
      <c r="AA20" s="62">
        <v>16556698</v>
      </c>
    </row>
    <row r="21" spans="1:27" ht="13.5">
      <c r="A21" s="138" t="s">
        <v>90</v>
      </c>
      <c r="B21" s="136"/>
      <c r="C21" s="155">
        <v>5495100</v>
      </c>
      <c r="D21" s="155"/>
      <c r="E21" s="156">
        <v>13671257</v>
      </c>
      <c r="F21" s="60">
        <v>25512093</v>
      </c>
      <c r="G21" s="60">
        <v>187620</v>
      </c>
      <c r="H21" s="60">
        <v>246857</v>
      </c>
      <c r="I21" s="60">
        <v>1165746</v>
      </c>
      <c r="J21" s="60">
        <v>1600223</v>
      </c>
      <c r="K21" s="60">
        <v>471979</v>
      </c>
      <c r="L21" s="60">
        <v>539458</v>
      </c>
      <c r="M21" s="60">
        <v>908339</v>
      </c>
      <c r="N21" s="60">
        <v>1919776</v>
      </c>
      <c r="O21" s="60">
        <v>266917</v>
      </c>
      <c r="P21" s="60">
        <v>321215</v>
      </c>
      <c r="Q21" s="60">
        <v>1003908</v>
      </c>
      <c r="R21" s="60">
        <v>1592040</v>
      </c>
      <c r="S21" s="60">
        <v>1307828</v>
      </c>
      <c r="T21" s="60">
        <v>1355678</v>
      </c>
      <c r="U21" s="60">
        <v>4167273</v>
      </c>
      <c r="V21" s="60">
        <v>6830779</v>
      </c>
      <c r="W21" s="60">
        <v>11942818</v>
      </c>
      <c r="X21" s="60">
        <v>25512093</v>
      </c>
      <c r="Y21" s="60">
        <v>-13569275</v>
      </c>
      <c r="Z21" s="140">
        <v>-53.19</v>
      </c>
      <c r="AA21" s="62">
        <v>25512093</v>
      </c>
    </row>
    <row r="22" spans="1:27" ht="13.5">
      <c r="A22" s="138" t="s">
        <v>91</v>
      </c>
      <c r="B22" s="136"/>
      <c r="C22" s="157">
        <v>18283062</v>
      </c>
      <c r="D22" s="157"/>
      <c r="E22" s="158">
        <v>38672521</v>
      </c>
      <c r="F22" s="159">
        <v>36615567</v>
      </c>
      <c r="G22" s="159">
        <v>1827208</v>
      </c>
      <c r="H22" s="159">
        <v>4175827</v>
      </c>
      <c r="I22" s="159">
        <v>1440706</v>
      </c>
      <c r="J22" s="159">
        <v>7443741</v>
      </c>
      <c r="K22" s="159">
        <v>3628085</v>
      </c>
      <c r="L22" s="159">
        <v>3668139</v>
      </c>
      <c r="M22" s="159">
        <v>2404804</v>
      </c>
      <c r="N22" s="159">
        <v>9701028</v>
      </c>
      <c r="O22" s="159">
        <v>1492873</v>
      </c>
      <c r="P22" s="159">
        <v>2060005</v>
      </c>
      <c r="Q22" s="159">
        <v>2468794</v>
      </c>
      <c r="R22" s="159">
        <v>6021672</v>
      </c>
      <c r="S22" s="159">
        <v>2815830</v>
      </c>
      <c r="T22" s="159">
        <v>1446910</v>
      </c>
      <c r="U22" s="159">
        <v>3459496</v>
      </c>
      <c r="V22" s="159">
        <v>7722236</v>
      </c>
      <c r="W22" s="159">
        <v>30888677</v>
      </c>
      <c r="X22" s="159">
        <v>36615567</v>
      </c>
      <c r="Y22" s="159">
        <v>-5726890</v>
      </c>
      <c r="Z22" s="141">
        <v>-15.64</v>
      </c>
      <c r="AA22" s="225">
        <v>36615567</v>
      </c>
    </row>
    <row r="23" spans="1:27" ht="13.5">
      <c r="A23" s="138" t="s">
        <v>92</v>
      </c>
      <c r="B23" s="136"/>
      <c r="C23" s="155">
        <v>10932352</v>
      </c>
      <c r="D23" s="155"/>
      <c r="E23" s="156">
        <v>10040000</v>
      </c>
      <c r="F23" s="60">
        <v>19031393</v>
      </c>
      <c r="G23" s="60"/>
      <c r="H23" s="60"/>
      <c r="I23" s="60"/>
      <c r="J23" s="60"/>
      <c r="K23" s="60">
        <v>1847242</v>
      </c>
      <c r="L23" s="60">
        <v>2132509</v>
      </c>
      <c r="M23" s="60">
        <v>751006</v>
      </c>
      <c r="N23" s="60">
        <v>4730757</v>
      </c>
      <c r="O23" s="60">
        <v>632930</v>
      </c>
      <c r="P23" s="60">
        <v>557531</v>
      </c>
      <c r="Q23" s="60">
        <v>2041155</v>
      </c>
      <c r="R23" s="60">
        <v>3231616</v>
      </c>
      <c r="S23" s="60">
        <v>801618</v>
      </c>
      <c r="T23" s="60">
        <v>5497696</v>
      </c>
      <c r="U23" s="60">
        <v>589885</v>
      </c>
      <c r="V23" s="60">
        <v>6889199</v>
      </c>
      <c r="W23" s="60">
        <v>14851572</v>
      </c>
      <c r="X23" s="60">
        <v>19031393</v>
      </c>
      <c r="Y23" s="60">
        <v>-4179821</v>
      </c>
      <c r="Z23" s="140">
        <v>-21.96</v>
      </c>
      <c r="AA23" s="62">
        <v>19031393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104920630</v>
      </c>
      <c r="D25" s="217">
        <f>+D5+D9+D15+D19+D24</f>
        <v>0</v>
      </c>
      <c r="E25" s="230">
        <f t="shared" si="4"/>
        <v>197936803</v>
      </c>
      <c r="F25" s="219">
        <f t="shared" si="4"/>
        <v>196544255</v>
      </c>
      <c r="G25" s="219">
        <f t="shared" si="4"/>
        <v>4243588</v>
      </c>
      <c r="H25" s="219">
        <f t="shared" si="4"/>
        <v>8855368</v>
      </c>
      <c r="I25" s="219">
        <f t="shared" si="4"/>
        <v>5913603</v>
      </c>
      <c r="J25" s="219">
        <f t="shared" si="4"/>
        <v>19012559</v>
      </c>
      <c r="K25" s="219">
        <f t="shared" si="4"/>
        <v>13151317</v>
      </c>
      <c r="L25" s="219">
        <f t="shared" si="4"/>
        <v>15867000</v>
      </c>
      <c r="M25" s="219">
        <f t="shared" si="4"/>
        <v>16494330</v>
      </c>
      <c r="N25" s="219">
        <f t="shared" si="4"/>
        <v>45512647</v>
      </c>
      <c r="O25" s="219">
        <f t="shared" si="4"/>
        <v>9477691</v>
      </c>
      <c r="P25" s="219">
        <f t="shared" si="4"/>
        <v>12961450</v>
      </c>
      <c r="Q25" s="219">
        <f t="shared" si="4"/>
        <v>-11068210</v>
      </c>
      <c r="R25" s="219">
        <f t="shared" si="4"/>
        <v>11370931</v>
      </c>
      <c r="S25" s="219">
        <f t="shared" si="4"/>
        <v>19339759</v>
      </c>
      <c r="T25" s="219">
        <f t="shared" si="4"/>
        <v>18324960</v>
      </c>
      <c r="U25" s="219">
        <f t="shared" si="4"/>
        <v>23565481</v>
      </c>
      <c r="V25" s="219">
        <f t="shared" si="4"/>
        <v>61230200</v>
      </c>
      <c r="W25" s="219">
        <f t="shared" si="4"/>
        <v>137126337</v>
      </c>
      <c r="X25" s="219">
        <f t="shared" si="4"/>
        <v>196544255</v>
      </c>
      <c r="Y25" s="219">
        <f t="shared" si="4"/>
        <v>-59417918</v>
      </c>
      <c r="Z25" s="231">
        <f>+IF(X25&lt;&gt;0,+(Y25/X25)*100,0)</f>
        <v>-30.231317623605943</v>
      </c>
      <c r="AA25" s="232">
        <f>+AA5+AA9+AA15+AA19+AA24</f>
        <v>196544255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14446834</v>
      </c>
      <c r="D28" s="155"/>
      <c r="E28" s="156">
        <v>17474300</v>
      </c>
      <c r="F28" s="60">
        <v>18450776</v>
      </c>
      <c r="G28" s="60"/>
      <c r="H28" s="60">
        <v>997117</v>
      </c>
      <c r="I28" s="60">
        <v>-31833</v>
      </c>
      <c r="J28" s="60">
        <v>965284</v>
      </c>
      <c r="K28" s="60">
        <v>3070155</v>
      </c>
      <c r="L28" s="60">
        <v>1392394</v>
      </c>
      <c r="M28" s="60">
        <v>694514</v>
      </c>
      <c r="N28" s="60">
        <v>5157063</v>
      </c>
      <c r="O28" s="60">
        <v>18419</v>
      </c>
      <c r="P28" s="60">
        <v>3304703</v>
      </c>
      <c r="Q28" s="60">
        <v>1123211</v>
      </c>
      <c r="R28" s="60">
        <v>4446333</v>
      </c>
      <c r="S28" s="60">
        <v>2906967</v>
      </c>
      <c r="T28" s="60">
        <v>2025654</v>
      </c>
      <c r="U28" s="60">
        <v>896944</v>
      </c>
      <c r="V28" s="60">
        <v>5829565</v>
      </c>
      <c r="W28" s="60">
        <v>16398245</v>
      </c>
      <c r="X28" s="60">
        <v>18450776</v>
      </c>
      <c r="Y28" s="60">
        <v>-2052531</v>
      </c>
      <c r="Z28" s="140">
        <v>-11.12</v>
      </c>
      <c r="AA28" s="155">
        <v>18450776</v>
      </c>
    </row>
    <row r="29" spans="1:27" ht="13.5">
      <c r="A29" s="234" t="s">
        <v>134</v>
      </c>
      <c r="B29" s="136"/>
      <c r="C29" s="155">
        <v>19112889</v>
      </c>
      <c r="D29" s="155"/>
      <c r="E29" s="156">
        <v>52390152</v>
      </c>
      <c r="F29" s="60">
        <v>48259963</v>
      </c>
      <c r="G29" s="60">
        <v>1840883</v>
      </c>
      <c r="H29" s="60">
        <v>3433223</v>
      </c>
      <c r="I29" s="60">
        <v>2399423</v>
      </c>
      <c r="J29" s="60">
        <v>7673529</v>
      </c>
      <c r="K29" s="60">
        <v>5588074</v>
      </c>
      <c r="L29" s="60">
        <v>6890467</v>
      </c>
      <c r="M29" s="60">
        <v>10509286</v>
      </c>
      <c r="N29" s="60">
        <v>22987827</v>
      </c>
      <c r="O29" s="60">
        <v>341313</v>
      </c>
      <c r="P29" s="60">
        <v>4387085</v>
      </c>
      <c r="Q29" s="60">
        <v>-19759619</v>
      </c>
      <c r="R29" s="60">
        <v>-15031221</v>
      </c>
      <c r="S29" s="60">
        <v>3234977</v>
      </c>
      <c r="T29" s="60">
        <v>2050819</v>
      </c>
      <c r="U29" s="60">
        <v>9191046</v>
      </c>
      <c r="V29" s="60">
        <v>14476842</v>
      </c>
      <c r="W29" s="60">
        <v>30106977</v>
      </c>
      <c r="X29" s="60">
        <v>48259963</v>
      </c>
      <c r="Y29" s="60">
        <v>-18152986</v>
      </c>
      <c r="Z29" s="140">
        <v>-37.62</v>
      </c>
      <c r="AA29" s="62">
        <v>48259963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33559723</v>
      </c>
      <c r="D32" s="210">
        <f>SUM(D28:D31)</f>
        <v>0</v>
      </c>
      <c r="E32" s="211">
        <f t="shared" si="5"/>
        <v>69864452</v>
      </c>
      <c r="F32" s="77">
        <f t="shared" si="5"/>
        <v>66710739</v>
      </c>
      <c r="G32" s="77">
        <f t="shared" si="5"/>
        <v>1840883</v>
      </c>
      <c r="H32" s="77">
        <f t="shared" si="5"/>
        <v>4430340</v>
      </c>
      <c r="I32" s="77">
        <f t="shared" si="5"/>
        <v>2367590</v>
      </c>
      <c r="J32" s="77">
        <f t="shared" si="5"/>
        <v>8638813</v>
      </c>
      <c r="K32" s="77">
        <f t="shared" si="5"/>
        <v>8658229</v>
      </c>
      <c r="L32" s="77">
        <f t="shared" si="5"/>
        <v>8282861</v>
      </c>
      <c r="M32" s="77">
        <f t="shared" si="5"/>
        <v>11203800</v>
      </c>
      <c r="N32" s="77">
        <f t="shared" si="5"/>
        <v>28144890</v>
      </c>
      <c r="O32" s="77">
        <f t="shared" si="5"/>
        <v>359732</v>
      </c>
      <c r="P32" s="77">
        <f t="shared" si="5"/>
        <v>7691788</v>
      </c>
      <c r="Q32" s="77">
        <f t="shared" si="5"/>
        <v>-18636408</v>
      </c>
      <c r="R32" s="77">
        <f t="shared" si="5"/>
        <v>-10584888</v>
      </c>
      <c r="S32" s="77">
        <f t="shared" si="5"/>
        <v>6141944</v>
      </c>
      <c r="T32" s="77">
        <f t="shared" si="5"/>
        <v>4076473</v>
      </c>
      <c r="U32" s="77">
        <f t="shared" si="5"/>
        <v>10087990</v>
      </c>
      <c r="V32" s="77">
        <f t="shared" si="5"/>
        <v>20306407</v>
      </c>
      <c r="W32" s="77">
        <f t="shared" si="5"/>
        <v>46505222</v>
      </c>
      <c r="X32" s="77">
        <f t="shared" si="5"/>
        <v>66710739</v>
      </c>
      <c r="Y32" s="77">
        <f t="shared" si="5"/>
        <v>-20205517</v>
      </c>
      <c r="Z32" s="212">
        <f>+IF(X32&lt;&gt;0,+(Y32/X32)*100,0)</f>
        <v>-30.288252390668312</v>
      </c>
      <c r="AA32" s="79">
        <f>SUM(AA28:AA31)</f>
        <v>66710739</v>
      </c>
    </row>
    <row r="33" spans="1:27" ht="13.5">
      <c r="A33" s="237" t="s">
        <v>51</v>
      </c>
      <c r="B33" s="136" t="s">
        <v>137</v>
      </c>
      <c r="C33" s="155">
        <v>9099613</v>
      </c>
      <c r="D33" s="155"/>
      <c r="E33" s="156"/>
      <c r="F33" s="60">
        <v>500000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89882</v>
      </c>
      <c r="V33" s="60">
        <v>89882</v>
      </c>
      <c r="W33" s="60">
        <v>89882</v>
      </c>
      <c r="X33" s="60">
        <v>500000</v>
      </c>
      <c r="Y33" s="60">
        <v>-410118</v>
      </c>
      <c r="Z33" s="140">
        <v>-82.02</v>
      </c>
      <c r="AA33" s="62">
        <v>500000</v>
      </c>
    </row>
    <row r="34" spans="1:27" ht="13.5">
      <c r="A34" s="237" t="s">
        <v>52</v>
      </c>
      <c r="B34" s="136" t="s">
        <v>138</v>
      </c>
      <c r="C34" s="155">
        <v>1729288</v>
      </c>
      <c r="D34" s="155"/>
      <c r="E34" s="156">
        <v>600000</v>
      </c>
      <c r="F34" s="60">
        <v>8756588</v>
      </c>
      <c r="G34" s="60"/>
      <c r="H34" s="60">
        <v>816509</v>
      </c>
      <c r="I34" s="60"/>
      <c r="J34" s="60">
        <v>816509</v>
      </c>
      <c r="K34" s="60"/>
      <c r="L34" s="60">
        <v>492441</v>
      </c>
      <c r="M34" s="60">
        <v>35101</v>
      </c>
      <c r="N34" s="60">
        <v>527542</v>
      </c>
      <c r="O34" s="60"/>
      <c r="P34" s="60">
        <v>2448839</v>
      </c>
      <c r="Q34" s="60">
        <v>333305</v>
      </c>
      <c r="R34" s="60">
        <v>2782144</v>
      </c>
      <c r="S34" s="60">
        <v>664100</v>
      </c>
      <c r="T34" s="60">
        <v>941029</v>
      </c>
      <c r="U34" s="60">
        <v>495556</v>
      </c>
      <c r="V34" s="60">
        <v>2100685</v>
      </c>
      <c r="W34" s="60">
        <v>6226880</v>
      </c>
      <c r="X34" s="60">
        <v>8756588</v>
      </c>
      <c r="Y34" s="60">
        <v>-2529708</v>
      </c>
      <c r="Z34" s="140">
        <v>-28.89</v>
      </c>
      <c r="AA34" s="62">
        <v>8756588</v>
      </c>
    </row>
    <row r="35" spans="1:27" ht="13.5">
      <c r="A35" s="237" t="s">
        <v>53</v>
      </c>
      <c r="B35" s="136"/>
      <c r="C35" s="155">
        <v>60532006</v>
      </c>
      <c r="D35" s="155"/>
      <c r="E35" s="156">
        <v>127472351</v>
      </c>
      <c r="F35" s="60">
        <v>120576928</v>
      </c>
      <c r="G35" s="60">
        <v>2402705</v>
      </c>
      <c r="H35" s="60">
        <v>3608519</v>
      </c>
      <c r="I35" s="60">
        <v>3546013</v>
      </c>
      <c r="J35" s="60">
        <v>9557237</v>
      </c>
      <c r="K35" s="60">
        <v>4493088</v>
      </c>
      <c r="L35" s="60">
        <v>7091698</v>
      </c>
      <c r="M35" s="60">
        <v>5255429</v>
      </c>
      <c r="N35" s="60">
        <v>16840215</v>
      </c>
      <c r="O35" s="60">
        <v>9117959</v>
      </c>
      <c r="P35" s="60">
        <v>2820823</v>
      </c>
      <c r="Q35" s="60">
        <v>7234893</v>
      </c>
      <c r="R35" s="60">
        <v>19173675</v>
      </c>
      <c r="S35" s="60">
        <v>12533715</v>
      </c>
      <c r="T35" s="60">
        <v>13307458</v>
      </c>
      <c r="U35" s="60">
        <v>12892053</v>
      </c>
      <c r="V35" s="60">
        <v>38733226</v>
      </c>
      <c r="W35" s="60">
        <v>84304353</v>
      </c>
      <c r="X35" s="60">
        <v>120576928</v>
      </c>
      <c r="Y35" s="60">
        <v>-36272575</v>
      </c>
      <c r="Z35" s="140">
        <v>-30.08</v>
      </c>
      <c r="AA35" s="62">
        <v>120576928</v>
      </c>
    </row>
    <row r="36" spans="1:27" ht="13.5">
      <c r="A36" s="238" t="s">
        <v>139</v>
      </c>
      <c r="B36" s="149"/>
      <c r="C36" s="222">
        <f aca="true" t="shared" si="6" ref="C36:Y36">SUM(C32:C35)</f>
        <v>104920630</v>
      </c>
      <c r="D36" s="222">
        <f>SUM(D32:D35)</f>
        <v>0</v>
      </c>
      <c r="E36" s="218">
        <f t="shared" si="6"/>
        <v>197936803</v>
      </c>
      <c r="F36" s="220">
        <f t="shared" si="6"/>
        <v>196544255</v>
      </c>
      <c r="G36" s="220">
        <f t="shared" si="6"/>
        <v>4243588</v>
      </c>
      <c r="H36" s="220">
        <f t="shared" si="6"/>
        <v>8855368</v>
      </c>
      <c r="I36" s="220">
        <f t="shared" si="6"/>
        <v>5913603</v>
      </c>
      <c r="J36" s="220">
        <f t="shared" si="6"/>
        <v>19012559</v>
      </c>
      <c r="K36" s="220">
        <f t="shared" si="6"/>
        <v>13151317</v>
      </c>
      <c r="L36" s="220">
        <f t="shared" si="6"/>
        <v>15867000</v>
      </c>
      <c r="M36" s="220">
        <f t="shared" si="6"/>
        <v>16494330</v>
      </c>
      <c r="N36" s="220">
        <f t="shared" si="6"/>
        <v>45512647</v>
      </c>
      <c r="O36" s="220">
        <f t="shared" si="6"/>
        <v>9477691</v>
      </c>
      <c r="P36" s="220">
        <f t="shared" si="6"/>
        <v>12961450</v>
      </c>
      <c r="Q36" s="220">
        <f t="shared" si="6"/>
        <v>-11068210</v>
      </c>
      <c r="R36" s="220">
        <f t="shared" si="6"/>
        <v>11370931</v>
      </c>
      <c r="S36" s="220">
        <f t="shared" si="6"/>
        <v>19339759</v>
      </c>
      <c r="T36" s="220">
        <f t="shared" si="6"/>
        <v>18324960</v>
      </c>
      <c r="U36" s="220">
        <f t="shared" si="6"/>
        <v>23565481</v>
      </c>
      <c r="V36" s="220">
        <f t="shared" si="6"/>
        <v>61230200</v>
      </c>
      <c r="W36" s="220">
        <f t="shared" si="6"/>
        <v>137126337</v>
      </c>
      <c r="X36" s="220">
        <f t="shared" si="6"/>
        <v>196544255</v>
      </c>
      <c r="Y36" s="220">
        <f t="shared" si="6"/>
        <v>-59417918</v>
      </c>
      <c r="Z36" s="221">
        <f>+IF(X36&lt;&gt;0,+(Y36/X36)*100,0)</f>
        <v>-30.231317623605943</v>
      </c>
      <c r="AA36" s="239">
        <f>SUM(AA32:AA35)</f>
        <v>196544255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69034885</v>
      </c>
      <c r="D6" s="155"/>
      <c r="E6" s="59">
        <v>30000000</v>
      </c>
      <c r="F6" s="60">
        <v>17280000</v>
      </c>
      <c r="G6" s="60">
        <v>56072938</v>
      </c>
      <c r="H6" s="60"/>
      <c r="I6" s="60">
        <v>8174054</v>
      </c>
      <c r="J6" s="60">
        <v>8174054</v>
      </c>
      <c r="K6" s="60">
        <v>63070350</v>
      </c>
      <c r="L6" s="60">
        <v>-40368798</v>
      </c>
      <c r="M6" s="60">
        <v>14602608</v>
      </c>
      <c r="N6" s="60">
        <v>14602608</v>
      </c>
      <c r="O6" s="60">
        <v>69137</v>
      </c>
      <c r="P6" s="60">
        <v>10192092</v>
      </c>
      <c r="Q6" s="60">
        <v>-30612915</v>
      </c>
      <c r="R6" s="60">
        <v>-30612915</v>
      </c>
      <c r="S6" s="60">
        <v>12632436</v>
      </c>
      <c r="T6" s="60">
        <v>91826196</v>
      </c>
      <c r="U6" s="60"/>
      <c r="V6" s="60"/>
      <c r="W6" s="60"/>
      <c r="X6" s="60">
        <v>17280000</v>
      </c>
      <c r="Y6" s="60">
        <v>-17280000</v>
      </c>
      <c r="Z6" s="140">
        <v>-100</v>
      </c>
      <c r="AA6" s="62">
        <v>17280000</v>
      </c>
    </row>
    <row r="7" spans="1:27" ht="13.5">
      <c r="A7" s="249" t="s">
        <v>144</v>
      </c>
      <c r="B7" s="182"/>
      <c r="C7" s="155">
        <v>430000000</v>
      </c>
      <c r="D7" s="155"/>
      <c r="E7" s="59">
        <v>232114000</v>
      </c>
      <c r="F7" s="60">
        <v>352414000</v>
      </c>
      <c r="G7" s="60">
        <v>-50000000</v>
      </c>
      <c r="H7" s="60">
        <v>110000000</v>
      </c>
      <c r="I7" s="60">
        <v>3195737</v>
      </c>
      <c r="J7" s="60">
        <v>3195737</v>
      </c>
      <c r="K7" s="60">
        <v>-57351759</v>
      </c>
      <c r="L7" s="60">
        <v>40000000</v>
      </c>
      <c r="M7" s="60">
        <v>-35000000</v>
      </c>
      <c r="N7" s="60">
        <v>-35000000</v>
      </c>
      <c r="O7" s="60">
        <v>4531699</v>
      </c>
      <c r="P7" s="60">
        <v>-4531699</v>
      </c>
      <c r="Q7" s="60">
        <v>20000000</v>
      </c>
      <c r="R7" s="60">
        <v>20000000</v>
      </c>
      <c r="S7" s="60">
        <v>-20000000</v>
      </c>
      <c r="T7" s="60">
        <v>-110000000</v>
      </c>
      <c r="U7" s="60">
        <v>65000000</v>
      </c>
      <c r="V7" s="60">
        <v>65000000</v>
      </c>
      <c r="W7" s="60">
        <v>65000000</v>
      </c>
      <c r="X7" s="60">
        <v>352414000</v>
      </c>
      <c r="Y7" s="60">
        <v>-287414000</v>
      </c>
      <c r="Z7" s="140">
        <v>-81.56</v>
      </c>
      <c r="AA7" s="62">
        <v>352414000</v>
      </c>
    </row>
    <row r="8" spans="1:27" ht="13.5">
      <c r="A8" s="249" t="s">
        <v>145</v>
      </c>
      <c r="B8" s="182"/>
      <c r="C8" s="155">
        <v>86071941</v>
      </c>
      <c r="D8" s="155"/>
      <c r="E8" s="59">
        <v>82716032</v>
      </c>
      <c r="F8" s="60">
        <v>82716000</v>
      </c>
      <c r="G8" s="60">
        <v>42534860</v>
      </c>
      <c r="H8" s="60">
        <v>-3302577</v>
      </c>
      <c r="I8" s="60">
        <v>-19646085</v>
      </c>
      <c r="J8" s="60">
        <v>-19646085</v>
      </c>
      <c r="K8" s="60">
        <v>-7151484</v>
      </c>
      <c r="L8" s="60">
        <v>-9064430</v>
      </c>
      <c r="M8" s="60">
        <v>4337146</v>
      </c>
      <c r="N8" s="60">
        <v>4337146</v>
      </c>
      <c r="O8" s="60">
        <v>-3435247</v>
      </c>
      <c r="P8" s="60">
        <v>2220724</v>
      </c>
      <c r="Q8" s="60">
        <v>-4296237</v>
      </c>
      <c r="R8" s="60">
        <v>-4296237</v>
      </c>
      <c r="S8" s="60">
        <v>-1357848</v>
      </c>
      <c r="T8" s="60">
        <v>337415</v>
      </c>
      <c r="U8" s="60">
        <v>4583970</v>
      </c>
      <c r="V8" s="60">
        <v>4583970</v>
      </c>
      <c r="W8" s="60">
        <v>4583970</v>
      </c>
      <c r="X8" s="60">
        <v>82716000</v>
      </c>
      <c r="Y8" s="60">
        <v>-78132030</v>
      </c>
      <c r="Z8" s="140">
        <v>-94.46</v>
      </c>
      <c r="AA8" s="62">
        <v>82716000</v>
      </c>
    </row>
    <row r="9" spans="1:27" ht="13.5">
      <c r="A9" s="249" t="s">
        <v>146</v>
      </c>
      <c r="B9" s="182"/>
      <c r="C9" s="155">
        <v>35462388</v>
      </c>
      <c r="D9" s="155"/>
      <c r="E9" s="59">
        <v>31963000</v>
      </c>
      <c r="F9" s="60">
        <v>32179000</v>
      </c>
      <c r="G9" s="60">
        <v>9852225</v>
      </c>
      <c r="H9" s="60">
        <v>-3536725</v>
      </c>
      <c r="I9" s="60">
        <v>-3282328</v>
      </c>
      <c r="J9" s="60">
        <v>-3282328</v>
      </c>
      <c r="K9" s="60">
        <v>-3589821</v>
      </c>
      <c r="L9" s="60">
        <v>-2436854</v>
      </c>
      <c r="M9" s="60">
        <v>-3543104</v>
      </c>
      <c r="N9" s="60">
        <v>-3543104</v>
      </c>
      <c r="O9" s="60">
        <v>-1043211</v>
      </c>
      <c r="P9" s="60">
        <v>-5971882</v>
      </c>
      <c r="Q9" s="60">
        <v>1131743</v>
      </c>
      <c r="R9" s="60">
        <v>1131743</v>
      </c>
      <c r="S9" s="60">
        <v>-3170199</v>
      </c>
      <c r="T9" s="60">
        <v>-6690751</v>
      </c>
      <c r="U9" s="60">
        <v>-1623689</v>
      </c>
      <c r="V9" s="60">
        <v>-1623689</v>
      </c>
      <c r="W9" s="60">
        <v>-1623689</v>
      </c>
      <c r="X9" s="60">
        <v>32179000</v>
      </c>
      <c r="Y9" s="60">
        <v>-33802689</v>
      </c>
      <c r="Z9" s="140">
        <v>-105.05</v>
      </c>
      <c r="AA9" s="62">
        <v>32179000</v>
      </c>
    </row>
    <row r="10" spans="1:27" ht="13.5">
      <c r="A10" s="249" t="s">
        <v>147</v>
      </c>
      <c r="B10" s="182"/>
      <c r="C10" s="155">
        <v>333312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13986224</v>
      </c>
      <c r="D11" s="155"/>
      <c r="E11" s="59">
        <v>4207000</v>
      </c>
      <c r="F11" s="60">
        <v>20102000</v>
      </c>
      <c r="G11" s="60">
        <v>-1044537</v>
      </c>
      <c r="H11" s="60">
        <v>-402579</v>
      </c>
      <c r="I11" s="60">
        <v>364067</v>
      </c>
      <c r="J11" s="60">
        <v>364067</v>
      </c>
      <c r="K11" s="60">
        <v>-164192</v>
      </c>
      <c r="L11" s="60">
        <v>323481</v>
      </c>
      <c r="M11" s="60">
        <v>-10267</v>
      </c>
      <c r="N11" s="60">
        <v>-10267</v>
      </c>
      <c r="O11" s="60">
        <v>-102405</v>
      </c>
      <c r="P11" s="60">
        <v>275207</v>
      </c>
      <c r="Q11" s="60">
        <v>156584</v>
      </c>
      <c r="R11" s="60">
        <v>156584</v>
      </c>
      <c r="S11" s="60">
        <v>-881766</v>
      </c>
      <c r="T11" s="60">
        <v>102418</v>
      </c>
      <c r="U11" s="60">
        <v>140608</v>
      </c>
      <c r="V11" s="60">
        <v>140608</v>
      </c>
      <c r="W11" s="60">
        <v>140608</v>
      </c>
      <c r="X11" s="60">
        <v>20102000</v>
      </c>
      <c r="Y11" s="60">
        <v>-19961392</v>
      </c>
      <c r="Z11" s="140">
        <v>-99.3</v>
      </c>
      <c r="AA11" s="62">
        <v>20102000</v>
      </c>
    </row>
    <row r="12" spans="1:27" ht="13.5">
      <c r="A12" s="250" t="s">
        <v>56</v>
      </c>
      <c r="B12" s="251"/>
      <c r="C12" s="168">
        <f aca="true" t="shared" si="0" ref="C12:Y12">SUM(C6:C11)</f>
        <v>634888750</v>
      </c>
      <c r="D12" s="168">
        <f>SUM(D6:D11)</f>
        <v>0</v>
      </c>
      <c r="E12" s="72">
        <f t="shared" si="0"/>
        <v>381000032</v>
      </c>
      <c r="F12" s="73">
        <f t="shared" si="0"/>
        <v>504691000</v>
      </c>
      <c r="G12" s="73">
        <f t="shared" si="0"/>
        <v>57415486</v>
      </c>
      <c r="H12" s="73">
        <f t="shared" si="0"/>
        <v>102758119</v>
      </c>
      <c r="I12" s="73">
        <f t="shared" si="0"/>
        <v>-11194555</v>
      </c>
      <c r="J12" s="73">
        <f t="shared" si="0"/>
        <v>-11194555</v>
      </c>
      <c r="K12" s="73">
        <f t="shared" si="0"/>
        <v>-5186906</v>
      </c>
      <c r="L12" s="73">
        <f t="shared" si="0"/>
        <v>-11546601</v>
      </c>
      <c r="M12" s="73">
        <f t="shared" si="0"/>
        <v>-19613617</v>
      </c>
      <c r="N12" s="73">
        <f t="shared" si="0"/>
        <v>-19613617</v>
      </c>
      <c r="O12" s="73">
        <f t="shared" si="0"/>
        <v>19973</v>
      </c>
      <c r="P12" s="73">
        <f t="shared" si="0"/>
        <v>2184442</v>
      </c>
      <c r="Q12" s="73">
        <f t="shared" si="0"/>
        <v>-13620825</v>
      </c>
      <c r="R12" s="73">
        <f t="shared" si="0"/>
        <v>-13620825</v>
      </c>
      <c r="S12" s="73">
        <f t="shared" si="0"/>
        <v>-12777377</v>
      </c>
      <c r="T12" s="73">
        <f t="shared" si="0"/>
        <v>-24424722</v>
      </c>
      <c r="U12" s="73">
        <f t="shared" si="0"/>
        <v>68100889</v>
      </c>
      <c r="V12" s="73">
        <f t="shared" si="0"/>
        <v>68100889</v>
      </c>
      <c r="W12" s="73">
        <f t="shared" si="0"/>
        <v>68100889</v>
      </c>
      <c r="X12" s="73">
        <f t="shared" si="0"/>
        <v>504691000</v>
      </c>
      <c r="Y12" s="73">
        <f t="shared" si="0"/>
        <v>-436590111</v>
      </c>
      <c r="Z12" s="170">
        <f>+IF(X12&lt;&gt;0,+(Y12/X12)*100,0)</f>
        <v>-86.50641897715632</v>
      </c>
      <c r="AA12" s="74">
        <f>SUM(AA6:AA11)</f>
        <v>504691000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3860000</v>
      </c>
      <c r="D17" s="155"/>
      <c r="E17" s="59">
        <v>1114000</v>
      </c>
      <c r="F17" s="60">
        <v>1114000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>
        <v>-395000</v>
      </c>
      <c r="T17" s="60"/>
      <c r="U17" s="60"/>
      <c r="V17" s="60"/>
      <c r="W17" s="60"/>
      <c r="X17" s="60">
        <v>1114000</v>
      </c>
      <c r="Y17" s="60">
        <v>-1114000</v>
      </c>
      <c r="Z17" s="140">
        <v>-100</v>
      </c>
      <c r="AA17" s="62">
        <v>1114000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1947716073</v>
      </c>
      <c r="D19" s="155"/>
      <c r="E19" s="59">
        <v>2125921000</v>
      </c>
      <c r="F19" s="60">
        <v>2076153000</v>
      </c>
      <c r="G19" s="60">
        <v>4316696</v>
      </c>
      <c r="H19" s="60">
        <v>-5736862</v>
      </c>
      <c r="I19" s="60">
        <v>-1530348</v>
      </c>
      <c r="J19" s="60">
        <v>-1530348</v>
      </c>
      <c r="K19" s="60">
        <v>5221160</v>
      </c>
      <c r="L19" s="60">
        <v>8355478</v>
      </c>
      <c r="M19" s="60">
        <v>7066905</v>
      </c>
      <c r="N19" s="60">
        <v>7066905</v>
      </c>
      <c r="O19" s="60">
        <v>1204236</v>
      </c>
      <c r="P19" s="60">
        <v>5877423</v>
      </c>
      <c r="Q19" s="60">
        <v>-19278310</v>
      </c>
      <c r="R19" s="60">
        <v>-19278310</v>
      </c>
      <c r="S19" s="60">
        <v>11625799</v>
      </c>
      <c r="T19" s="60">
        <v>10499067</v>
      </c>
      <c r="U19" s="60">
        <v>18041092</v>
      </c>
      <c r="V19" s="60">
        <v>18041092</v>
      </c>
      <c r="W19" s="60">
        <v>18041092</v>
      </c>
      <c r="X19" s="60">
        <v>2076153000</v>
      </c>
      <c r="Y19" s="60">
        <v>-2058111908</v>
      </c>
      <c r="Z19" s="140">
        <v>-99.13</v>
      </c>
      <c r="AA19" s="62">
        <v>2076153000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990054</v>
      </c>
      <c r="D22" s="155"/>
      <c r="E22" s="59"/>
      <c r="F22" s="60">
        <v>2586000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2586000</v>
      </c>
      <c r="Y22" s="60">
        <v>-2586000</v>
      </c>
      <c r="Z22" s="140">
        <v>-100</v>
      </c>
      <c r="AA22" s="62">
        <v>2586000</v>
      </c>
    </row>
    <row r="23" spans="1:27" ht="13.5">
      <c r="A23" s="249" t="s">
        <v>158</v>
      </c>
      <c r="B23" s="182"/>
      <c r="C23" s="155">
        <v>194586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1952760713</v>
      </c>
      <c r="D24" s="168">
        <f>SUM(D15:D23)</f>
        <v>0</v>
      </c>
      <c r="E24" s="76">
        <f t="shared" si="1"/>
        <v>2127035000</v>
      </c>
      <c r="F24" s="77">
        <f t="shared" si="1"/>
        <v>2079853000</v>
      </c>
      <c r="G24" s="77">
        <f t="shared" si="1"/>
        <v>4316696</v>
      </c>
      <c r="H24" s="77">
        <f t="shared" si="1"/>
        <v>-5736862</v>
      </c>
      <c r="I24" s="77">
        <f t="shared" si="1"/>
        <v>-1530348</v>
      </c>
      <c r="J24" s="77">
        <f t="shared" si="1"/>
        <v>-1530348</v>
      </c>
      <c r="K24" s="77">
        <f t="shared" si="1"/>
        <v>5221160</v>
      </c>
      <c r="L24" s="77">
        <f t="shared" si="1"/>
        <v>8355478</v>
      </c>
      <c r="M24" s="77">
        <f t="shared" si="1"/>
        <v>7066905</v>
      </c>
      <c r="N24" s="77">
        <f t="shared" si="1"/>
        <v>7066905</v>
      </c>
      <c r="O24" s="77">
        <f t="shared" si="1"/>
        <v>1204236</v>
      </c>
      <c r="P24" s="77">
        <f t="shared" si="1"/>
        <v>5877423</v>
      </c>
      <c r="Q24" s="77">
        <f t="shared" si="1"/>
        <v>-19278310</v>
      </c>
      <c r="R24" s="77">
        <f t="shared" si="1"/>
        <v>-19278310</v>
      </c>
      <c r="S24" s="77">
        <f t="shared" si="1"/>
        <v>11230799</v>
      </c>
      <c r="T24" s="77">
        <f t="shared" si="1"/>
        <v>10499067</v>
      </c>
      <c r="U24" s="77">
        <f t="shared" si="1"/>
        <v>18041092</v>
      </c>
      <c r="V24" s="77">
        <f t="shared" si="1"/>
        <v>18041092</v>
      </c>
      <c r="W24" s="77">
        <f t="shared" si="1"/>
        <v>18041092</v>
      </c>
      <c r="X24" s="77">
        <f t="shared" si="1"/>
        <v>2079853000</v>
      </c>
      <c r="Y24" s="77">
        <f t="shared" si="1"/>
        <v>-2061811908</v>
      </c>
      <c r="Z24" s="212">
        <f>+IF(X24&lt;&gt;0,+(Y24/X24)*100,0)</f>
        <v>-99.13257850434623</v>
      </c>
      <c r="AA24" s="79">
        <f>SUM(AA15:AA23)</f>
        <v>2079853000</v>
      </c>
    </row>
    <row r="25" spans="1:27" ht="13.5">
      <c r="A25" s="250" t="s">
        <v>159</v>
      </c>
      <c r="B25" s="251"/>
      <c r="C25" s="168">
        <f aca="true" t="shared" si="2" ref="C25:Y25">+C12+C24</f>
        <v>2587649463</v>
      </c>
      <c r="D25" s="168">
        <f>+D12+D24</f>
        <v>0</v>
      </c>
      <c r="E25" s="72">
        <f t="shared" si="2"/>
        <v>2508035032</v>
      </c>
      <c r="F25" s="73">
        <f t="shared" si="2"/>
        <v>2584544000</v>
      </c>
      <c r="G25" s="73">
        <f t="shared" si="2"/>
        <v>61732182</v>
      </c>
      <c r="H25" s="73">
        <f t="shared" si="2"/>
        <v>97021257</v>
      </c>
      <c r="I25" s="73">
        <f t="shared" si="2"/>
        <v>-12724903</v>
      </c>
      <c r="J25" s="73">
        <f t="shared" si="2"/>
        <v>-12724903</v>
      </c>
      <c r="K25" s="73">
        <f t="shared" si="2"/>
        <v>34254</v>
      </c>
      <c r="L25" s="73">
        <f t="shared" si="2"/>
        <v>-3191123</v>
      </c>
      <c r="M25" s="73">
        <f t="shared" si="2"/>
        <v>-12546712</v>
      </c>
      <c r="N25" s="73">
        <f t="shared" si="2"/>
        <v>-12546712</v>
      </c>
      <c r="O25" s="73">
        <f t="shared" si="2"/>
        <v>1224209</v>
      </c>
      <c r="P25" s="73">
        <f t="shared" si="2"/>
        <v>8061865</v>
      </c>
      <c r="Q25" s="73">
        <f t="shared" si="2"/>
        <v>-32899135</v>
      </c>
      <c r="R25" s="73">
        <f t="shared" si="2"/>
        <v>-32899135</v>
      </c>
      <c r="S25" s="73">
        <f t="shared" si="2"/>
        <v>-1546578</v>
      </c>
      <c r="T25" s="73">
        <f t="shared" si="2"/>
        <v>-13925655</v>
      </c>
      <c r="U25" s="73">
        <f t="shared" si="2"/>
        <v>86141981</v>
      </c>
      <c r="V25" s="73">
        <f t="shared" si="2"/>
        <v>86141981</v>
      </c>
      <c r="W25" s="73">
        <f t="shared" si="2"/>
        <v>86141981</v>
      </c>
      <c r="X25" s="73">
        <f t="shared" si="2"/>
        <v>2584544000</v>
      </c>
      <c r="Y25" s="73">
        <f t="shared" si="2"/>
        <v>-2498402019</v>
      </c>
      <c r="Z25" s="170">
        <f>+IF(X25&lt;&gt;0,+(Y25/X25)*100,0)</f>
        <v>-96.6670336817636</v>
      </c>
      <c r="AA25" s="74">
        <f>+AA12+AA24</f>
        <v>2584544000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119088134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99972659</v>
      </c>
      <c r="V29" s="60">
        <v>99972659</v>
      </c>
      <c r="W29" s="60">
        <v>99972659</v>
      </c>
      <c r="X29" s="60"/>
      <c r="Y29" s="60">
        <v>99972659</v>
      </c>
      <c r="Z29" s="140"/>
      <c r="AA29" s="62"/>
    </row>
    <row r="30" spans="1:27" ht="13.5">
      <c r="A30" s="249" t="s">
        <v>52</v>
      </c>
      <c r="B30" s="182"/>
      <c r="C30" s="155">
        <v>12158252</v>
      </c>
      <c r="D30" s="155"/>
      <c r="E30" s="59">
        <v>14059000</v>
      </c>
      <c r="F30" s="60">
        <v>12158000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6122957</v>
      </c>
      <c r="U30" s="60">
        <v>-6112179</v>
      </c>
      <c r="V30" s="60">
        <v>-6112179</v>
      </c>
      <c r="W30" s="60">
        <v>-6112179</v>
      </c>
      <c r="X30" s="60">
        <v>12158000</v>
      </c>
      <c r="Y30" s="60">
        <v>-18270179</v>
      </c>
      <c r="Z30" s="140">
        <v>-150.27</v>
      </c>
      <c r="AA30" s="62">
        <v>12158000</v>
      </c>
    </row>
    <row r="31" spans="1:27" ht="13.5">
      <c r="A31" s="249" t="s">
        <v>163</v>
      </c>
      <c r="B31" s="182"/>
      <c r="C31" s="155">
        <v>12264799</v>
      </c>
      <c r="D31" s="155"/>
      <c r="E31" s="59">
        <v>11016000</v>
      </c>
      <c r="F31" s="60">
        <v>12794000</v>
      </c>
      <c r="G31" s="60">
        <v>21769</v>
      </c>
      <c r="H31" s="60">
        <v>47698</v>
      </c>
      <c r="I31" s="60">
        <v>76549</v>
      </c>
      <c r="J31" s="60">
        <v>76549</v>
      </c>
      <c r="K31" s="60">
        <v>42456</v>
      </c>
      <c r="L31" s="60">
        <v>204747</v>
      </c>
      <c r="M31" s="60">
        <v>81600</v>
      </c>
      <c r="N31" s="60">
        <v>81600</v>
      </c>
      <c r="O31" s="60">
        <v>54605</v>
      </c>
      <c r="P31" s="60">
        <v>81208</v>
      </c>
      <c r="Q31" s="60">
        <v>70767</v>
      </c>
      <c r="R31" s="60">
        <v>70767</v>
      </c>
      <c r="S31" s="60">
        <v>28517</v>
      </c>
      <c r="T31" s="60">
        <v>66086</v>
      </c>
      <c r="U31" s="60">
        <v>102153</v>
      </c>
      <c r="V31" s="60">
        <v>102153</v>
      </c>
      <c r="W31" s="60">
        <v>102153</v>
      </c>
      <c r="X31" s="60">
        <v>12794000</v>
      </c>
      <c r="Y31" s="60">
        <v>-12691847</v>
      </c>
      <c r="Z31" s="140">
        <v>-99.2</v>
      </c>
      <c r="AA31" s="62">
        <v>12794000</v>
      </c>
    </row>
    <row r="32" spans="1:27" ht="13.5">
      <c r="A32" s="249" t="s">
        <v>164</v>
      </c>
      <c r="B32" s="182"/>
      <c r="C32" s="155">
        <v>121007540</v>
      </c>
      <c r="D32" s="155"/>
      <c r="E32" s="59">
        <v>73864000</v>
      </c>
      <c r="F32" s="60">
        <v>76179000</v>
      </c>
      <c r="G32" s="60">
        <v>-117511518</v>
      </c>
      <c r="H32" s="60">
        <v>4648712</v>
      </c>
      <c r="I32" s="60">
        <v>7706498</v>
      </c>
      <c r="J32" s="60">
        <v>7706498</v>
      </c>
      <c r="K32" s="60">
        <v>9440547</v>
      </c>
      <c r="L32" s="60">
        <v>17062710</v>
      </c>
      <c r="M32" s="60">
        <v>4876014</v>
      </c>
      <c r="N32" s="60">
        <v>4876014</v>
      </c>
      <c r="O32" s="60">
        <v>15084682</v>
      </c>
      <c r="P32" s="60">
        <v>29625442</v>
      </c>
      <c r="Q32" s="60">
        <v>-534945</v>
      </c>
      <c r="R32" s="60">
        <v>-534945</v>
      </c>
      <c r="S32" s="60">
        <v>17684604</v>
      </c>
      <c r="T32" s="60">
        <v>8900520</v>
      </c>
      <c r="U32" s="60">
        <v>33144450</v>
      </c>
      <c r="V32" s="60">
        <v>33144450</v>
      </c>
      <c r="W32" s="60">
        <v>33144450</v>
      </c>
      <c r="X32" s="60">
        <v>76179000</v>
      </c>
      <c r="Y32" s="60">
        <v>-43034550</v>
      </c>
      <c r="Z32" s="140">
        <v>-56.49</v>
      </c>
      <c r="AA32" s="62">
        <v>76179000</v>
      </c>
    </row>
    <row r="33" spans="1:27" ht="13.5">
      <c r="A33" s="249" t="s">
        <v>165</v>
      </c>
      <c r="B33" s="182"/>
      <c r="C33" s="155">
        <v>2248000</v>
      </c>
      <c r="D33" s="155"/>
      <c r="E33" s="59">
        <v>400000</v>
      </c>
      <c r="F33" s="60">
        <v>2248000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2248000</v>
      </c>
      <c r="Y33" s="60">
        <v>-2248000</v>
      </c>
      <c r="Z33" s="140">
        <v>-100</v>
      </c>
      <c r="AA33" s="62">
        <v>2248000</v>
      </c>
    </row>
    <row r="34" spans="1:27" ht="13.5">
      <c r="A34" s="250" t="s">
        <v>58</v>
      </c>
      <c r="B34" s="251"/>
      <c r="C34" s="168">
        <f aca="true" t="shared" si="3" ref="C34:Y34">SUM(C29:C33)</f>
        <v>147678591</v>
      </c>
      <c r="D34" s="168">
        <f>SUM(D29:D33)</f>
        <v>0</v>
      </c>
      <c r="E34" s="72">
        <f t="shared" si="3"/>
        <v>99339000</v>
      </c>
      <c r="F34" s="73">
        <f t="shared" si="3"/>
        <v>103379000</v>
      </c>
      <c r="G34" s="73">
        <f t="shared" si="3"/>
        <v>-117489749</v>
      </c>
      <c r="H34" s="73">
        <f t="shared" si="3"/>
        <v>123784544</v>
      </c>
      <c r="I34" s="73">
        <f t="shared" si="3"/>
        <v>7783047</v>
      </c>
      <c r="J34" s="73">
        <f t="shared" si="3"/>
        <v>7783047</v>
      </c>
      <c r="K34" s="73">
        <f t="shared" si="3"/>
        <v>9483003</v>
      </c>
      <c r="L34" s="73">
        <f t="shared" si="3"/>
        <v>17267457</v>
      </c>
      <c r="M34" s="73">
        <f t="shared" si="3"/>
        <v>4957614</v>
      </c>
      <c r="N34" s="73">
        <f t="shared" si="3"/>
        <v>4957614</v>
      </c>
      <c r="O34" s="73">
        <f t="shared" si="3"/>
        <v>15139287</v>
      </c>
      <c r="P34" s="73">
        <f t="shared" si="3"/>
        <v>29706650</v>
      </c>
      <c r="Q34" s="73">
        <f t="shared" si="3"/>
        <v>-464178</v>
      </c>
      <c r="R34" s="73">
        <f t="shared" si="3"/>
        <v>-464178</v>
      </c>
      <c r="S34" s="73">
        <f t="shared" si="3"/>
        <v>17713121</v>
      </c>
      <c r="T34" s="73">
        <f t="shared" si="3"/>
        <v>15089563</v>
      </c>
      <c r="U34" s="73">
        <f t="shared" si="3"/>
        <v>127107083</v>
      </c>
      <c r="V34" s="73">
        <f t="shared" si="3"/>
        <v>127107083</v>
      </c>
      <c r="W34" s="73">
        <f t="shared" si="3"/>
        <v>127107083</v>
      </c>
      <c r="X34" s="73">
        <f t="shared" si="3"/>
        <v>103379000</v>
      </c>
      <c r="Y34" s="73">
        <f t="shared" si="3"/>
        <v>23728083</v>
      </c>
      <c r="Z34" s="170">
        <f>+IF(X34&lt;&gt;0,+(Y34/X34)*100,0)</f>
        <v>22.95251743584287</v>
      </c>
      <c r="AA34" s="74">
        <f>SUM(AA29:AA33)</f>
        <v>103379000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66484069</v>
      </c>
      <c r="D37" s="155"/>
      <c r="E37" s="59">
        <v>53661242</v>
      </c>
      <c r="F37" s="60">
        <v>54672000</v>
      </c>
      <c r="G37" s="60"/>
      <c r="H37" s="60">
        <v>-49065</v>
      </c>
      <c r="I37" s="60">
        <v>-35187</v>
      </c>
      <c r="J37" s="60">
        <v>-35187</v>
      </c>
      <c r="K37" s="60">
        <v>-2004</v>
      </c>
      <c r="L37" s="60">
        <v>-25620</v>
      </c>
      <c r="M37" s="60">
        <v>-5785626</v>
      </c>
      <c r="N37" s="60">
        <v>-5785626</v>
      </c>
      <c r="O37" s="60">
        <v>-25954</v>
      </c>
      <c r="P37" s="60"/>
      <c r="Q37" s="60">
        <v>-63845</v>
      </c>
      <c r="R37" s="60">
        <v>-63845</v>
      </c>
      <c r="S37" s="60">
        <v>-26464</v>
      </c>
      <c r="T37" s="60">
        <v>-6149593</v>
      </c>
      <c r="U37" s="60"/>
      <c r="V37" s="60"/>
      <c r="W37" s="60"/>
      <c r="X37" s="60">
        <v>54672000</v>
      </c>
      <c r="Y37" s="60">
        <v>-54672000</v>
      </c>
      <c r="Z37" s="140">
        <v>-100</v>
      </c>
      <c r="AA37" s="62">
        <v>54672000</v>
      </c>
    </row>
    <row r="38" spans="1:27" ht="13.5">
      <c r="A38" s="249" t="s">
        <v>165</v>
      </c>
      <c r="B38" s="182"/>
      <c r="C38" s="155">
        <v>110488800</v>
      </c>
      <c r="D38" s="155"/>
      <c r="E38" s="59">
        <v>127677000</v>
      </c>
      <c r="F38" s="60">
        <v>127677000</v>
      </c>
      <c r="G38" s="60">
        <v>-177157</v>
      </c>
      <c r="H38" s="60">
        <v>-184749</v>
      </c>
      <c r="I38" s="60">
        <v>-288</v>
      </c>
      <c r="J38" s="60">
        <v>-288</v>
      </c>
      <c r="K38" s="60">
        <v>-359715</v>
      </c>
      <c r="L38" s="60">
        <v>3099920</v>
      </c>
      <c r="M38" s="60">
        <v>2858902</v>
      </c>
      <c r="N38" s="60">
        <v>2858902</v>
      </c>
      <c r="O38" s="60">
        <v>861472</v>
      </c>
      <c r="P38" s="60">
        <v>854888</v>
      </c>
      <c r="Q38" s="60">
        <v>865535</v>
      </c>
      <c r="R38" s="60">
        <v>865535</v>
      </c>
      <c r="S38" s="60">
        <v>862408</v>
      </c>
      <c r="T38" s="60">
        <v>860704</v>
      </c>
      <c r="U38" s="60">
        <v>1014635</v>
      </c>
      <c r="V38" s="60">
        <v>1014635</v>
      </c>
      <c r="W38" s="60">
        <v>1014635</v>
      </c>
      <c r="X38" s="60">
        <v>127677000</v>
      </c>
      <c r="Y38" s="60">
        <v>-126662365</v>
      </c>
      <c r="Z38" s="140">
        <v>-99.21</v>
      </c>
      <c r="AA38" s="62">
        <v>127677000</v>
      </c>
    </row>
    <row r="39" spans="1:27" ht="13.5">
      <c r="A39" s="250" t="s">
        <v>59</v>
      </c>
      <c r="B39" s="253"/>
      <c r="C39" s="168">
        <f aca="true" t="shared" si="4" ref="C39:Y39">SUM(C37:C38)</f>
        <v>176972869</v>
      </c>
      <c r="D39" s="168">
        <f>SUM(D37:D38)</f>
        <v>0</v>
      </c>
      <c r="E39" s="76">
        <f t="shared" si="4"/>
        <v>181338242</v>
      </c>
      <c r="F39" s="77">
        <f t="shared" si="4"/>
        <v>182349000</v>
      </c>
      <c r="G39" s="77">
        <f t="shared" si="4"/>
        <v>-177157</v>
      </c>
      <c r="H39" s="77">
        <f t="shared" si="4"/>
        <v>-233814</v>
      </c>
      <c r="I39" s="77">
        <f t="shared" si="4"/>
        <v>-35475</v>
      </c>
      <c r="J39" s="77">
        <f t="shared" si="4"/>
        <v>-35475</v>
      </c>
      <c r="K39" s="77">
        <f t="shared" si="4"/>
        <v>-361719</v>
      </c>
      <c r="L39" s="77">
        <f t="shared" si="4"/>
        <v>3074300</v>
      </c>
      <c r="M39" s="77">
        <f t="shared" si="4"/>
        <v>-2926724</v>
      </c>
      <c r="N39" s="77">
        <f t="shared" si="4"/>
        <v>-2926724</v>
      </c>
      <c r="O39" s="77">
        <f t="shared" si="4"/>
        <v>835518</v>
      </c>
      <c r="P39" s="77">
        <f t="shared" si="4"/>
        <v>854888</v>
      </c>
      <c r="Q39" s="77">
        <f t="shared" si="4"/>
        <v>801690</v>
      </c>
      <c r="R39" s="77">
        <f t="shared" si="4"/>
        <v>801690</v>
      </c>
      <c r="S39" s="77">
        <f t="shared" si="4"/>
        <v>835944</v>
      </c>
      <c r="T39" s="77">
        <f t="shared" si="4"/>
        <v>-5288889</v>
      </c>
      <c r="U39" s="77">
        <f t="shared" si="4"/>
        <v>1014635</v>
      </c>
      <c r="V39" s="77">
        <f t="shared" si="4"/>
        <v>1014635</v>
      </c>
      <c r="W39" s="77">
        <f t="shared" si="4"/>
        <v>1014635</v>
      </c>
      <c r="X39" s="77">
        <f t="shared" si="4"/>
        <v>182349000</v>
      </c>
      <c r="Y39" s="77">
        <f t="shared" si="4"/>
        <v>-181334365</v>
      </c>
      <c r="Z39" s="212">
        <f>+IF(X39&lt;&gt;0,+(Y39/X39)*100,0)</f>
        <v>-99.44357523210986</v>
      </c>
      <c r="AA39" s="79">
        <f>SUM(AA37:AA38)</f>
        <v>182349000</v>
      </c>
    </row>
    <row r="40" spans="1:27" ht="13.5">
      <c r="A40" s="250" t="s">
        <v>167</v>
      </c>
      <c r="B40" s="251"/>
      <c r="C40" s="168">
        <f aca="true" t="shared" si="5" ref="C40:Y40">+C34+C39</f>
        <v>324651460</v>
      </c>
      <c r="D40" s="168">
        <f>+D34+D39</f>
        <v>0</v>
      </c>
      <c r="E40" s="72">
        <f t="shared" si="5"/>
        <v>280677242</v>
      </c>
      <c r="F40" s="73">
        <f t="shared" si="5"/>
        <v>285728000</v>
      </c>
      <c r="G40" s="73">
        <f t="shared" si="5"/>
        <v>-117666906</v>
      </c>
      <c r="H40" s="73">
        <f t="shared" si="5"/>
        <v>123550730</v>
      </c>
      <c r="I40" s="73">
        <f t="shared" si="5"/>
        <v>7747572</v>
      </c>
      <c r="J40" s="73">
        <f t="shared" si="5"/>
        <v>7747572</v>
      </c>
      <c r="K40" s="73">
        <f t="shared" si="5"/>
        <v>9121284</v>
      </c>
      <c r="L40" s="73">
        <f t="shared" si="5"/>
        <v>20341757</v>
      </c>
      <c r="M40" s="73">
        <f t="shared" si="5"/>
        <v>2030890</v>
      </c>
      <c r="N40" s="73">
        <f t="shared" si="5"/>
        <v>2030890</v>
      </c>
      <c r="O40" s="73">
        <f t="shared" si="5"/>
        <v>15974805</v>
      </c>
      <c r="P40" s="73">
        <f t="shared" si="5"/>
        <v>30561538</v>
      </c>
      <c r="Q40" s="73">
        <f t="shared" si="5"/>
        <v>337512</v>
      </c>
      <c r="R40" s="73">
        <f t="shared" si="5"/>
        <v>337512</v>
      </c>
      <c r="S40" s="73">
        <f t="shared" si="5"/>
        <v>18549065</v>
      </c>
      <c r="T40" s="73">
        <f t="shared" si="5"/>
        <v>9800674</v>
      </c>
      <c r="U40" s="73">
        <f t="shared" si="5"/>
        <v>128121718</v>
      </c>
      <c r="V40" s="73">
        <f t="shared" si="5"/>
        <v>128121718</v>
      </c>
      <c r="W40" s="73">
        <f t="shared" si="5"/>
        <v>128121718</v>
      </c>
      <c r="X40" s="73">
        <f t="shared" si="5"/>
        <v>285728000</v>
      </c>
      <c r="Y40" s="73">
        <f t="shared" si="5"/>
        <v>-157606282</v>
      </c>
      <c r="Z40" s="170">
        <f>+IF(X40&lt;&gt;0,+(Y40/X40)*100,0)</f>
        <v>-55.15955104155</v>
      </c>
      <c r="AA40" s="74">
        <f>+AA34+AA39</f>
        <v>285728000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2262998003</v>
      </c>
      <c r="D42" s="257">
        <f>+D25-D40</f>
        <v>0</v>
      </c>
      <c r="E42" s="258">
        <f t="shared" si="6"/>
        <v>2227357790</v>
      </c>
      <c r="F42" s="259">
        <f t="shared" si="6"/>
        <v>2298816000</v>
      </c>
      <c r="G42" s="259">
        <f t="shared" si="6"/>
        <v>179399088</v>
      </c>
      <c r="H42" s="259">
        <f t="shared" si="6"/>
        <v>-26529473</v>
      </c>
      <c r="I42" s="259">
        <f t="shared" si="6"/>
        <v>-20472475</v>
      </c>
      <c r="J42" s="259">
        <f t="shared" si="6"/>
        <v>-20472475</v>
      </c>
      <c r="K42" s="259">
        <f t="shared" si="6"/>
        <v>-9087030</v>
      </c>
      <c r="L42" s="259">
        <f t="shared" si="6"/>
        <v>-23532880</v>
      </c>
      <c r="M42" s="259">
        <f t="shared" si="6"/>
        <v>-14577602</v>
      </c>
      <c r="N42" s="259">
        <f t="shared" si="6"/>
        <v>-14577602</v>
      </c>
      <c r="O42" s="259">
        <f t="shared" si="6"/>
        <v>-14750596</v>
      </c>
      <c r="P42" s="259">
        <f t="shared" si="6"/>
        <v>-22499673</v>
      </c>
      <c r="Q42" s="259">
        <f t="shared" si="6"/>
        <v>-33236647</v>
      </c>
      <c r="R42" s="259">
        <f t="shared" si="6"/>
        <v>-33236647</v>
      </c>
      <c r="S42" s="259">
        <f t="shared" si="6"/>
        <v>-20095643</v>
      </c>
      <c r="T42" s="259">
        <f t="shared" si="6"/>
        <v>-23726329</v>
      </c>
      <c r="U42" s="259">
        <f t="shared" si="6"/>
        <v>-41979737</v>
      </c>
      <c r="V42" s="259">
        <f t="shared" si="6"/>
        <v>-41979737</v>
      </c>
      <c r="W42" s="259">
        <f t="shared" si="6"/>
        <v>-41979737</v>
      </c>
      <c r="X42" s="259">
        <f t="shared" si="6"/>
        <v>2298816000</v>
      </c>
      <c r="Y42" s="259">
        <f t="shared" si="6"/>
        <v>-2340795737</v>
      </c>
      <c r="Z42" s="260">
        <f>+IF(X42&lt;&gt;0,+(Y42/X42)*100,0)</f>
        <v>-101.8261460247362</v>
      </c>
      <c r="AA42" s="261">
        <f>+AA25-AA40</f>
        <v>2298816000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2241368083</v>
      </c>
      <c r="D45" s="155"/>
      <c r="E45" s="59">
        <v>2067485000</v>
      </c>
      <c r="F45" s="60">
        <v>2042673000</v>
      </c>
      <c r="G45" s="60">
        <v>179388193</v>
      </c>
      <c r="H45" s="60">
        <v>-26540312</v>
      </c>
      <c r="I45" s="60">
        <v>-20483253</v>
      </c>
      <c r="J45" s="60">
        <v>-20483253</v>
      </c>
      <c r="K45" s="60">
        <v>-9097752</v>
      </c>
      <c r="L45" s="60">
        <v>-23542990</v>
      </c>
      <c r="M45" s="60">
        <v>-14587597</v>
      </c>
      <c r="N45" s="60">
        <v>-14587597</v>
      </c>
      <c r="O45" s="60">
        <v>-14760536</v>
      </c>
      <c r="P45" s="60">
        <v>-22509560</v>
      </c>
      <c r="Q45" s="60">
        <v>-33246480</v>
      </c>
      <c r="R45" s="60">
        <v>-33246480</v>
      </c>
      <c r="S45" s="60">
        <v>-20105339</v>
      </c>
      <c r="T45" s="60">
        <v>-23735943</v>
      </c>
      <c r="U45" s="60">
        <v>-43232238</v>
      </c>
      <c r="V45" s="60">
        <v>-43232238</v>
      </c>
      <c r="W45" s="60">
        <v>-43232238</v>
      </c>
      <c r="X45" s="60">
        <v>2042673000</v>
      </c>
      <c r="Y45" s="60">
        <v>-2085905238</v>
      </c>
      <c r="Z45" s="139">
        <v>-102.12</v>
      </c>
      <c r="AA45" s="62">
        <v>2042673000</v>
      </c>
    </row>
    <row r="46" spans="1:27" ht="13.5">
      <c r="A46" s="249" t="s">
        <v>171</v>
      </c>
      <c r="B46" s="182"/>
      <c r="C46" s="155">
        <v>21629920</v>
      </c>
      <c r="D46" s="155"/>
      <c r="E46" s="59">
        <v>159872790</v>
      </c>
      <c r="F46" s="60">
        <v>256143000</v>
      </c>
      <c r="G46" s="60">
        <v>10895</v>
      </c>
      <c r="H46" s="60">
        <v>10839</v>
      </c>
      <c r="I46" s="60">
        <v>10778</v>
      </c>
      <c r="J46" s="60">
        <v>10778</v>
      </c>
      <c r="K46" s="60">
        <v>10722</v>
      </c>
      <c r="L46" s="60">
        <v>10110</v>
      </c>
      <c r="M46" s="60">
        <v>9995</v>
      </c>
      <c r="N46" s="60">
        <v>9995</v>
      </c>
      <c r="O46" s="60">
        <v>9940</v>
      </c>
      <c r="P46" s="60">
        <v>9886</v>
      </c>
      <c r="Q46" s="60">
        <v>9833</v>
      </c>
      <c r="R46" s="60">
        <v>9833</v>
      </c>
      <c r="S46" s="60">
        <v>9696</v>
      </c>
      <c r="T46" s="60">
        <v>9614</v>
      </c>
      <c r="U46" s="60">
        <v>1252500</v>
      </c>
      <c r="V46" s="60">
        <v>1252500</v>
      </c>
      <c r="W46" s="60">
        <v>1252500</v>
      </c>
      <c r="X46" s="60">
        <v>256143000</v>
      </c>
      <c r="Y46" s="60">
        <v>-254890500</v>
      </c>
      <c r="Z46" s="139">
        <v>-99.51</v>
      </c>
      <c r="AA46" s="62">
        <v>256143000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2262998003</v>
      </c>
      <c r="D48" s="217">
        <f>SUM(D45:D47)</f>
        <v>0</v>
      </c>
      <c r="E48" s="264">
        <f t="shared" si="7"/>
        <v>2227357790</v>
      </c>
      <c r="F48" s="219">
        <f t="shared" si="7"/>
        <v>2298816000</v>
      </c>
      <c r="G48" s="219">
        <f t="shared" si="7"/>
        <v>179399088</v>
      </c>
      <c r="H48" s="219">
        <f t="shared" si="7"/>
        <v>-26529473</v>
      </c>
      <c r="I48" s="219">
        <f t="shared" si="7"/>
        <v>-20472475</v>
      </c>
      <c r="J48" s="219">
        <f t="shared" si="7"/>
        <v>-20472475</v>
      </c>
      <c r="K48" s="219">
        <f t="shared" si="7"/>
        <v>-9087030</v>
      </c>
      <c r="L48" s="219">
        <f t="shared" si="7"/>
        <v>-23532880</v>
      </c>
      <c r="M48" s="219">
        <f t="shared" si="7"/>
        <v>-14577602</v>
      </c>
      <c r="N48" s="219">
        <f t="shared" si="7"/>
        <v>-14577602</v>
      </c>
      <c r="O48" s="219">
        <f t="shared" si="7"/>
        <v>-14750596</v>
      </c>
      <c r="P48" s="219">
        <f t="shared" si="7"/>
        <v>-22499674</v>
      </c>
      <c r="Q48" s="219">
        <f t="shared" si="7"/>
        <v>-33236647</v>
      </c>
      <c r="R48" s="219">
        <f t="shared" si="7"/>
        <v>-33236647</v>
      </c>
      <c r="S48" s="219">
        <f t="shared" si="7"/>
        <v>-20095643</v>
      </c>
      <c r="T48" s="219">
        <f t="shared" si="7"/>
        <v>-23726329</v>
      </c>
      <c r="U48" s="219">
        <f t="shared" si="7"/>
        <v>-41979738</v>
      </c>
      <c r="V48" s="219">
        <f t="shared" si="7"/>
        <v>-41979738</v>
      </c>
      <c r="W48" s="219">
        <f t="shared" si="7"/>
        <v>-41979738</v>
      </c>
      <c r="X48" s="219">
        <f t="shared" si="7"/>
        <v>2298816000</v>
      </c>
      <c r="Y48" s="219">
        <f t="shared" si="7"/>
        <v>-2340795738</v>
      </c>
      <c r="Z48" s="265">
        <f>+IF(X48&lt;&gt;0,+(Y48/X48)*100,0)</f>
        <v>-101.82614606823685</v>
      </c>
      <c r="AA48" s="232">
        <f>SUM(AA45:AA47)</f>
        <v>2298816000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503185577</v>
      </c>
      <c r="D6" s="155"/>
      <c r="E6" s="59">
        <v>566563637</v>
      </c>
      <c r="F6" s="60">
        <v>542473240</v>
      </c>
      <c r="G6" s="60">
        <v>42921337</v>
      </c>
      <c r="H6" s="60">
        <v>50906535</v>
      </c>
      <c r="I6" s="60">
        <v>64126632</v>
      </c>
      <c r="J6" s="60">
        <v>157954504</v>
      </c>
      <c r="K6" s="60">
        <v>52609976</v>
      </c>
      <c r="L6" s="60">
        <v>46558684</v>
      </c>
      <c r="M6" s="60">
        <v>41536827</v>
      </c>
      <c r="N6" s="60">
        <v>140705487</v>
      </c>
      <c r="O6" s="60">
        <v>46934144</v>
      </c>
      <c r="P6" s="60">
        <v>42390263</v>
      </c>
      <c r="Q6" s="60">
        <v>44558284</v>
      </c>
      <c r="R6" s="60">
        <v>133882691</v>
      </c>
      <c r="S6" s="60">
        <v>51984541</v>
      </c>
      <c r="T6" s="60">
        <v>38158490</v>
      </c>
      <c r="U6" s="60">
        <v>48062230</v>
      </c>
      <c r="V6" s="60">
        <v>138205261</v>
      </c>
      <c r="W6" s="60">
        <v>570747943</v>
      </c>
      <c r="X6" s="60">
        <v>542473240</v>
      </c>
      <c r="Y6" s="60">
        <v>28274703</v>
      </c>
      <c r="Z6" s="140">
        <v>5.21</v>
      </c>
      <c r="AA6" s="62">
        <v>542473240</v>
      </c>
    </row>
    <row r="7" spans="1:27" ht="13.5">
      <c r="A7" s="249" t="s">
        <v>178</v>
      </c>
      <c r="B7" s="182"/>
      <c r="C7" s="155">
        <v>40745362</v>
      </c>
      <c r="D7" s="155"/>
      <c r="E7" s="59">
        <v>40679138</v>
      </c>
      <c r="F7" s="60">
        <v>76019001</v>
      </c>
      <c r="G7" s="60">
        <v>15908381</v>
      </c>
      <c r="H7" s="60">
        <v>1758889</v>
      </c>
      <c r="I7" s="60"/>
      <c r="J7" s="60">
        <v>17667270</v>
      </c>
      <c r="K7" s="60">
        <v>238097</v>
      </c>
      <c r="L7" s="60">
        <v>10216334</v>
      </c>
      <c r="M7" s="60">
        <v>96858</v>
      </c>
      <c r="N7" s="60">
        <v>10551289</v>
      </c>
      <c r="O7" s="60">
        <v>126450</v>
      </c>
      <c r="P7" s="60">
        <v>618315</v>
      </c>
      <c r="Q7" s="60">
        <v>11678916</v>
      </c>
      <c r="R7" s="60">
        <v>12423681</v>
      </c>
      <c r="S7" s="60">
        <v>6179393</v>
      </c>
      <c r="T7" s="60">
        <v>6259</v>
      </c>
      <c r="U7" s="60">
        <v>68657</v>
      </c>
      <c r="V7" s="60">
        <v>6254309</v>
      </c>
      <c r="W7" s="60">
        <v>46896549</v>
      </c>
      <c r="X7" s="60">
        <v>76019001</v>
      </c>
      <c r="Y7" s="60">
        <v>-29122452</v>
      </c>
      <c r="Z7" s="140">
        <v>-38.31</v>
      </c>
      <c r="AA7" s="62">
        <v>76019001</v>
      </c>
    </row>
    <row r="8" spans="1:27" ht="13.5">
      <c r="A8" s="249" t="s">
        <v>179</v>
      </c>
      <c r="B8" s="182"/>
      <c r="C8" s="155">
        <v>33559722</v>
      </c>
      <c r="D8" s="155"/>
      <c r="E8" s="59"/>
      <c r="F8" s="60">
        <v>66711000</v>
      </c>
      <c r="G8" s="60">
        <v>5932000</v>
      </c>
      <c r="H8" s="60"/>
      <c r="I8" s="60"/>
      <c r="J8" s="60">
        <v>5932000</v>
      </c>
      <c r="K8" s="60">
        <v>1576150</v>
      </c>
      <c r="L8" s="60">
        <v>8609403</v>
      </c>
      <c r="M8" s="60">
        <v>3336541</v>
      </c>
      <c r="N8" s="60">
        <v>13522094</v>
      </c>
      <c r="O8" s="60">
        <v>16008066</v>
      </c>
      <c r="P8" s="60">
        <v>2338027</v>
      </c>
      <c r="Q8" s="60">
        <v>11722409</v>
      </c>
      <c r="R8" s="60">
        <v>30068502</v>
      </c>
      <c r="S8" s="60">
        <v>2580000</v>
      </c>
      <c r="T8" s="60">
        <v>7188383</v>
      </c>
      <c r="U8" s="60">
        <v>11301095</v>
      </c>
      <c r="V8" s="60">
        <v>21069478</v>
      </c>
      <c r="W8" s="60">
        <v>70592074</v>
      </c>
      <c r="X8" s="60">
        <v>66711000</v>
      </c>
      <c r="Y8" s="60">
        <v>3881074</v>
      </c>
      <c r="Z8" s="140">
        <v>5.82</v>
      </c>
      <c r="AA8" s="62">
        <v>66711000</v>
      </c>
    </row>
    <row r="9" spans="1:27" ht="13.5">
      <c r="A9" s="249" t="s">
        <v>180</v>
      </c>
      <c r="B9" s="182"/>
      <c r="C9" s="155">
        <v>29120441</v>
      </c>
      <c r="D9" s="155"/>
      <c r="E9" s="59">
        <v>24653000</v>
      </c>
      <c r="F9" s="60">
        <v>27653280</v>
      </c>
      <c r="G9" s="60">
        <v>843065</v>
      </c>
      <c r="H9" s="60">
        <v>2484714</v>
      </c>
      <c r="I9" s="60">
        <v>442193</v>
      </c>
      <c r="J9" s="60">
        <v>3769972</v>
      </c>
      <c r="K9" s="60">
        <v>2998184</v>
      </c>
      <c r="L9" s="60">
        <v>3407637</v>
      </c>
      <c r="M9" s="60">
        <v>2960909</v>
      </c>
      <c r="N9" s="60">
        <v>9366730</v>
      </c>
      <c r="O9" s="60">
        <v>378692</v>
      </c>
      <c r="P9" s="60">
        <v>3070223</v>
      </c>
      <c r="Q9" s="60">
        <v>958348</v>
      </c>
      <c r="R9" s="60">
        <v>4407263</v>
      </c>
      <c r="S9" s="60">
        <v>2587470</v>
      </c>
      <c r="T9" s="60">
        <v>5862632</v>
      </c>
      <c r="U9" s="60">
        <v>910671</v>
      </c>
      <c r="V9" s="60">
        <v>9360773</v>
      </c>
      <c r="W9" s="60">
        <v>26904738</v>
      </c>
      <c r="X9" s="60">
        <v>27653280</v>
      </c>
      <c r="Y9" s="60">
        <v>-748542</v>
      </c>
      <c r="Z9" s="140">
        <v>-2.71</v>
      </c>
      <c r="AA9" s="62">
        <v>27653280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-420417534</v>
      </c>
      <c r="D12" s="155"/>
      <c r="E12" s="59">
        <v>-558788105</v>
      </c>
      <c r="F12" s="60">
        <v>-611306429</v>
      </c>
      <c r="G12" s="60">
        <v>-56303152</v>
      </c>
      <c r="H12" s="60">
        <v>-62727341</v>
      </c>
      <c r="I12" s="60">
        <v>-50732766</v>
      </c>
      <c r="J12" s="60">
        <v>-169763259</v>
      </c>
      <c r="K12" s="60">
        <v>-41226971</v>
      </c>
      <c r="L12" s="60">
        <v>-55610547</v>
      </c>
      <c r="M12" s="60">
        <v>-44851385</v>
      </c>
      <c r="N12" s="60">
        <v>-141688903</v>
      </c>
      <c r="O12" s="60">
        <v>-50449022</v>
      </c>
      <c r="P12" s="60">
        <v>-29918537</v>
      </c>
      <c r="Q12" s="60">
        <v>-72011916</v>
      </c>
      <c r="R12" s="60">
        <v>-152379475</v>
      </c>
      <c r="S12" s="60">
        <v>-60815075</v>
      </c>
      <c r="T12" s="60">
        <v>-59802706</v>
      </c>
      <c r="U12" s="60">
        <v>-67446610</v>
      </c>
      <c r="V12" s="60">
        <v>-188064391</v>
      </c>
      <c r="W12" s="60">
        <v>-651896028</v>
      </c>
      <c r="X12" s="60">
        <v>-611306429</v>
      </c>
      <c r="Y12" s="60">
        <v>-40589599</v>
      </c>
      <c r="Z12" s="140">
        <v>6.64</v>
      </c>
      <c r="AA12" s="62">
        <v>-611306429</v>
      </c>
    </row>
    <row r="13" spans="1:27" ht="13.5">
      <c r="A13" s="249" t="s">
        <v>40</v>
      </c>
      <c r="B13" s="182"/>
      <c r="C13" s="155">
        <v>-9167957</v>
      </c>
      <c r="D13" s="155"/>
      <c r="E13" s="59">
        <v>-8926825</v>
      </c>
      <c r="F13" s="60">
        <v>-7772000</v>
      </c>
      <c r="G13" s="60"/>
      <c r="H13" s="60"/>
      <c r="I13" s="60">
        <v>-4163</v>
      </c>
      <c r="J13" s="60">
        <v>-4163</v>
      </c>
      <c r="K13" s="60"/>
      <c r="L13" s="60"/>
      <c r="M13" s="60">
        <v>-3969961</v>
      </c>
      <c r="N13" s="60">
        <v>-3969961</v>
      </c>
      <c r="O13" s="60"/>
      <c r="P13" s="60"/>
      <c r="Q13" s="60">
        <v>-3712</v>
      </c>
      <c r="R13" s="60">
        <v>-3712</v>
      </c>
      <c r="S13" s="60"/>
      <c r="T13" s="60">
        <v>-7221</v>
      </c>
      <c r="U13" s="60">
        <v>-3649620</v>
      </c>
      <c r="V13" s="60">
        <v>-3656841</v>
      </c>
      <c r="W13" s="60">
        <v>-7634677</v>
      </c>
      <c r="X13" s="60">
        <v>-7772000</v>
      </c>
      <c r="Y13" s="60">
        <v>137323</v>
      </c>
      <c r="Z13" s="140">
        <v>-1.77</v>
      </c>
      <c r="AA13" s="62">
        <v>-7772000</v>
      </c>
    </row>
    <row r="14" spans="1:27" ht="13.5">
      <c r="A14" s="249" t="s">
        <v>42</v>
      </c>
      <c r="B14" s="182"/>
      <c r="C14" s="155">
        <v>-19025296</v>
      </c>
      <c r="D14" s="155"/>
      <c r="E14" s="59">
        <v>-26785422</v>
      </c>
      <c r="F14" s="60">
        <v>-23431000</v>
      </c>
      <c r="G14" s="60">
        <v>-684174</v>
      </c>
      <c r="H14" s="60">
        <v>-748374</v>
      </c>
      <c r="I14" s="60">
        <v>-725712</v>
      </c>
      <c r="J14" s="60">
        <v>-2158260</v>
      </c>
      <c r="K14" s="60">
        <v>-752380</v>
      </c>
      <c r="L14" s="60">
        <v>-914313</v>
      </c>
      <c r="M14" s="60">
        <v>-700496</v>
      </c>
      <c r="N14" s="60">
        <v>-2367189</v>
      </c>
      <c r="O14" s="60">
        <v>-704306</v>
      </c>
      <c r="P14" s="60">
        <v>-1186288</v>
      </c>
      <c r="Q14" s="60">
        <v>-732336</v>
      </c>
      <c r="R14" s="60">
        <v>-2622930</v>
      </c>
      <c r="S14" s="60">
        <v>-679644</v>
      </c>
      <c r="T14" s="60">
        <v>-1250509</v>
      </c>
      <c r="U14" s="60">
        <v>-861589</v>
      </c>
      <c r="V14" s="60">
        <v>-2791742</v>
      </c>
      <c r="W14" s="60">
        <v>-9940121</v>
      </c>
      <c r="X14" s="60">
        <v>-23431000</v>
      </c>
      <c r="Y14" s="60">
        <v>13490879</v>
      </c>
      <c r="Z14" s="140">
        <v>-57.58</v>
      </c>
      <c r="AA14" s="62">
        <v>-23431000</v>
      </c>
    </row>
    <row r="15" spans="1:27" ht="13.5">
      <c r="A15" s="250" t="s">
        <v>184</v>
      </c>
      <c r="B15" s="251"/>
      <c r="C15" s="168">
        <f aca="true" t="shared" si="0" ref="C15:Y15">SUM(C6:C14)</f>
        <v>158000315</v>
      </c>
      <c r="D15" s="168">
        <f>SUM(D6:D14)</f>
        <v>0</v>
      </c>
      <c r="E15" s="72">
        <f t="shared" si="0"/>
        <v>37395423</v>
      </c>
      <c r="F15" s="73">
        <f t="shared" si="0"/>
        <v>70347092</v>
      </c>
      <c r="G15" s="73">
        <f t="shared" si="0"/>
        <v>8617457</v>
      </c>
      <c r="H15" s="73">
        <f t="shared" si="0"/>
        <v>-8325577</v>
      </c>
      <c r="I15" s="73">
        <f t="shared" si="0"/>
        <v>13106184</v>
      </c>
      <c r="J15" s="73">
        <f t="shared" si="0"/>
        <v>13398064</v>
      </c>
      <c r="K15" s="73">
        <f t="shared" si="0"/>
        <v>15443056</v>
      </c>
      <c r="L15" s="73">
        <f t="shared" si="0"/>
        <v>12267198</v>
      </c>
      <c r="M15" s="73">
        <f t="shared" si="0"/>
        <v>-1590707</v>
      </c>
      <c r="N15" s="73">
        <f t="shared" si="0"/>
        <v>26119547</v>
      </c>
      <c r="O15" s="73">
        <f t="shared" si="0"/>
        <v>12294024</v>
      </c>
      <c r="P15" s="73">
        <f t="shared" si="0"/>
        <v>17312003</v>
      </c>
      <c r="Q15" s="73">
        <f t="shared" si="0"/>
        <v>-3830007</v>
      </c>
      <c r="R15" s="73">
        <f t="shared" si="0"/>
        <v>25776020</v>
      </c>
      <c r="S15" s="73">
        <f t="shared" si="0"/>
        <v>1836685</v>
      </c>
      <c r="T15" s="73">
        <f t="shared" si="0"/>
        <v>-9844672</v>
      </c>
      <c r="U15" s="73">
        <f t="shared" si="0"/>
        <v>-11615166</v>
      </c>
      <c r="V15" s="73">
        <f t="shared" si="0"/>
        <v>-19623153</v>
      </c>
      <c r="W15" s="73">
        <f t="shared" si="0"/>
        <v>45670478</v>
      </c>
      <c r="X15" s="73">
        <f t="shared" si="0"/>
        <v>70347092</v>
      </c>
      <c r="Y15" s="73">
        <f t="shared" si="0"/>
        <v>-24676614</v>
      </c>
      <c r="Z15" s="170">
        <f>+IF(X15&lt;&gt;0,+(Y15/X15)*100,0)</f>
        <v>-35.07837111447336</v>
      </c>
      <c r="AA15" s="74">
        <f>SUM(AA6:AA14)</f>
        <v>70347092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72116</v>
      </c>
      <c r="D19" s="155"/>
      <c r="E19" s="59">
        <v>70364344</v>
      </c>
      <c r="F19" s="60">
        <v>950000</v>
      </c>
      <c r="G19" s="159"/>
      <c r="H19" s="159">
        <v>29560</v>
      </c>
      <c r="I19" s="159">
        <v>29500</v>
      </c>
      <c r="J19" s="60">
        <v>59060</v>
      </c>
      <c r="K19" s="159"/>
      <c r="L19" s="159"/>
      <c r="M19" s="60">
        <v>868650</v>
      </c>
      <c r="N19" s="159">
        <v>868650</v>
      </c>
      <c r="O19" s="159"/>
      <c r="P19" s="159">
        <v>-3940</v>
      </c>
      <c r="Q19" s="60">
        <v>164026</v>
      </c>
      <c r="R19" s="159">
        <v>160086</v>
      </c>
      <c r="S19" s="159">
        <v>5746636</v>
      </c>
      <c r="T19" s="60">
        <v>19096</v>
      </c>
      <c r="U19" s="159">
        <v>-5685476</v>
      </c>
      <c r="V19" s="159">
        <v>80256</v>
      </c>
      <c r="W19" s="159">
        <v>1168052</v>
      </c>
      <c r="X19" s="60">
        <v>950000</v>
      </c>
      <c r="Y19" s="159">
        <v>218052</v>
      </c>
      <c r="Z19" s="141">
        <v>22.95</v>
      </c>
      <c r="AA19" s="225">
        <v>950000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-101474036</v>
      </c>
      <c r="D24" s="155"/>
      <c r="E24" s="59">
        <v>-197937000</v>
      </c>
      <c r="F24" s="60">
        <v>-188682485</v>
      </c>
      <c r="G24" s="60">
        <v>-2624451</v>
      </c>
      <c r="H24" s="60">
        <v>-901345</v>
      </c>
      <c r="I24" s="60">
        <v>-5079122</v>
      </c>
      <c r="J24" s="60">
        <v>-8604918</v>
      </c>
      <c r="K24" s="60">
        <v>-12507886</v>
      </c>
      <c r="L24" s="60">
        <v>-12931010</v>
      </c>
      <c r="M24" s="60">
        <v>-14065448</v>
      </c>
      <c r="N24" s="60">
        <v>-39504344</v>
      </c>
      <c r="O24" s="60">
        <v>-7803987</v>
      </c>
      <c r="P24" s="60">
        <v>-11782736</v>
      </c>
      <c r="Q24" s="60">
        <v>-6075571</v>
      </c>
      <c r="R24" s="60">
        <v>-25662294</v>
      </c>
      <c r="S24" s="60">
        <v>-15036001</v>
      </c>
      <c r="T24" s="60">
        <v>-8442740</v>
      </c>
      <c r="U24" s="60">
        <v>-11703867</v>
      </c>
      <c r="V24" s="60">
        <v>-35182608</v>
      </c>
      <c r="W24" s="60">
        <v>-108954164</v>
      </c>
      <c r="X24" s="60">
        <v>-188682485</v>
      </c>
      <c r="Y24" s="60">
        <v>79728321</v>
      </c>
      <c r="Z24" s="140">
        <v>-42.26</v>
      </c>
      <c r="AA24" s="62">
        <v>-188682485</v>
      </c>
    </row>
    <row r="25" spans="1:27" ht="13.5">
      <c r="A25" s="250" t="s">
        <v>191</v>
      </c>
      <c r="B25" s="251"/>
      <c r="C25" s="168">
        <f aca="true" t="shared" si="1" ref="C25:Y25">SUM(C19:C24)</f>
        <v>-101401920</v>
      </c>
      <c r="D25" s="168">
        <f>SUM(D19:D24)</f>
        <v>0</v>
      </c>
      <c r="E25" s="72">
        <f t="shared" si="1"/>
        <v>-127572656</v>
      </c>
      <c r="F25" s="73">
        <f t="shared" si="1"/>
        <v>-187732485</v>
      </c>
      <c r="G25" s="73">
        <f t="shared" si="1"/>
        <v>-2624451</v>
      </c>
      <c r="H25" s="73">
        <f t="shared" si="1"/>
        <v>-871785</v>
      </c>
      <c r="I25" s="73">
        <f t="shared" si="1"/>
        <v>-5049622</v>
      </c>
      <c r="J25" s="73">
        <f t="shared" si="1"/>
        <v>-8545858</v>
      </c>
      <c r="K25" s="73">
        <f t="shared" si="1"/>
        <v>-12507886</v>
      </c>
      <c r="L25" s="73">
        <f t="shared" si="1"/>
        <v>-12931010</v>
      </c>
      <c r="M25" s="73">
        <f t="shared" si="1"/>
        <v>-13196798</v>
      </c>
      <c r="N25" s="73">
        <f t="shared" si="1"/>
        <v>-38635694</v>
      </c>
      <c r="O25" s="73">
        <f t="shared" si="1"/>
        <v>-7803987</v>
      </c>
      <c r="P25" s="73">
        <f t="shared" si="1"/>
        <v>-11786676</v>
      </c>
      <c r="Q25" s="73">
        <f t="shared" si="1"/>
        <v>-5911545</v>
      </c>
      <c r="R25" s="73">
        <f t="shared" si="1"/>
        <v>-25502208</v>
      </c>
      <c r="S25" s="73">
        <f t="shared" si="1"/>
        <v>-9289365</v>
      </c>
      <c r="T25" s="73">
        <f t="shared" si="1"/>
        <v>-8423644</v>
      </c>
      <c r="U25" s="73">
        <f t="shared" si="1"/>
        <v>-17389343</v>
      </c>
      <c r="V25" s="73">
        <f t="shared" si="1"/>
        <v>-35102352</v>
      </c>
      <c r="W25" s="73">
        <f t="shared" si="1"/>
        <v>-107786112</v>
      </c>
      <c r="X25" s="73">
        <f t="shared" si="1"/>
        <v>-187732485</v>
      </c>
      <c r="Y25" s="73">
        <f t="shared" si="1"/>
        <v>79946373</v>
      </c>
      <c r="Z25" s="170">
        <f>+IF(X25&lt;&gt;0,+(Y25/X25)*100,0)</f>
        <v>-42.58526328035342</v>
      </c>
      <c r="AA25" s="74">
        <f>SUM(AA19:AA24)</f>
        <v>-187732485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1240094</v>
      </c>
      <c r="D31" s="155"/>
      <c r="E31" s="59">
        <v>500000</v>
      </c>
      <c r="F31" s="60">
        <v>1729715</v>
      </c>
      <c r="G31" s="60">
        <v>79932</v>
      </c>
      <c r="H31" s="159">
        <v>109229</v>
      </c>
      <c r="I31" s="159">
        <v>128473</v>
      </c>
      <c r="J31" s="159">
        <v>317634</v>
      </c>
      <c r="K31" s="60">
        <v>135178</v>
      </c>
      <c r="L31" s="60">
        <v>295016</v>
      </c>
      <c r="M31" s="60">
        <v>149954</v>
      </c>
      <c r="N31" s="60">
        <v>580148</v>
      </c>
      <c r="O31" s="159">
        <v>110801</v>
      </c>
      <c r="P31" s="159">
        <v>135065</v>
      </c>
      <c r="Q31" s="159">
        <v>-859032</v>
      </c>
      <c r="R31" s="60">
        <v>-613166</v>
      </c>
      <c r="S31" s="60">
        <v>85113</v>
      </c>
      <c r="T31" s="60">
        <v>121149</v>
      </c>
      <c r="U31" s="60">
        <v>144381</v>
      </c>
      <c r="V31" s="159">
        <v>350643</v>
      </c>
      <c r="W31" s="159">
        <v>635259</v>
      </c>
      <c r="X31" s="159">
        <v>1729715</v>
      </c>
      <c r="Y31" s="60">
        <v>-1094456</v>
      </c>
      <c r="Z31" s="140">
        <v>-63.27</v>
      </c>
      <c r="AA31" s="62">
        <v>1729715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-11236918</v>
      </c>
      <c r="D33" s="155"/>
      <c r="E33" s="59">
        <v>-13685130</v>
      </c>
      <c r="F33" s="60">
        <v>-13685130</v>
      </c>
      <c r="G33" s="60"/>
      <c r="H33" s="60"/>
      <c r="I33" s="60">
        <v>-10979</v>
      </c>
      <c r="J33" s="60">
        <v>-10979</v>
      </c>
      <c r="K33" s="60"/>
      <c r="L33" s="60"/>
      <c r="M33" s="60">
        <v>-5759840</v>
      </c>
      <c r="N33" s="60">
        <v>-5759840</v>
      </c>
      <c r="O33" s="60"/>
      <c r="P33" s="60"/>
      <c r="Q33" s="60">
        <v>-11429</v>
      </c>
      <c r="R33" s="60">
        <v>-11429</v>
      </c>
      <c r="S33" s="60"/>
      <c r="T33" s="60">
        <v>-26636</v>
      </c>
      <c r="U33" s="60">
        <v>-6112529</v>
      </c>
      <c r="V33" s="60">
        <v>-6139165</v>
      </c>
      <c r="W33" s="60">
        <v>-11921413</v>
      </c>
      <c r="X33" s="60">
        <v>-13685130</v>
      </c>
      <c r="Y33" s="60">
        <v>1763717</v>
      </c>
      <c r="Z33" s="140">
        <v>-12.89</v>
      </c>
      <c r="AA33" s="62">
        <v>-13685130</v>
      </c>
    </row>
    <row r="34" spans="1:27" ht="13.5">
      <c r="A34" s="250" t="s">
        <v>197</v>
      </c>
      <c r="B34" s="251"/>
      <c r="C34" s="168">
        <f aca="true" t="shared" si="2" ref="C34:Y34">SUM(C29:C33)</f>
        <v>-9996824</v>
      </c>
      <c r="D34" s="168">
        <f>SUM(D29:D33)</f>
        <v>0</v>
      </c>
      <c r="E34" s="72">
        <f t="shared" si="2"/>
        <v>-13185130</v>
      </c>
      <c r="F34" s="73">
        <f t="shared" si="2"/>
        <v>-11955415</v>
      </c>
      <c r="G34" s="73">
        <f t="shared" si="2"/>
        <v>79932</v>
      </c>
      <c r="H34" s="73">
        <f t="shared" si="2"/>
        <v>109229</v>
      </c>
      <c r="I34" s="73">
        <f t="shared" si="2"/>
        <v>117494</v>
      </c>
      <c r="J34" s="73">
        <f t="shared" si="2"/>
        <v>306655</v>
      </c>
      <c r="K34" s="73">
        <f t="shared" si="2"/>
        <v>135178</v>
      </c>
      <c r="L34" s="73">
        <f t="shared" si="2"/>
        <v>295016</v>
      </c>
      <c r="M34" s="73">
        <f t="shared" si="2"/>
        <v>-5609886</v>
      </c>
      <c r="N34" s="73">
        <f t="shared" si="2"/>
        <v>-5179692</v>
      </c>
      <c r="O34" s="73">
        <f t="shared" si="2"/>
        <v>110801</v>
      </c>
      <c r="P34" s="73">
        <f t="shared" si="2"/>
        <v>135065</v>
      </c>
      <c r="Q34" s="73">
        <f t="shared" si="2"/>
        <v>-870461</v>
      </c>
      <c r="R34" s="73">
        <f t="shared" si="2"/>
        <v>-624595</v>
      </c>
      <c r="S34" s="73">
        <f t="shared" si="2"/>
        <v>85113</v>
      </c>
      <c r="T34" s="73">
        <f t="shared" si="2"/>
        <v>94513</v>
      </c>
      <c r="U34" s="73">
        <f t="shared" si="2"/>
        <v>-5968148</v>
      </c>
      <c r="V34" s="73">
        <f t="shared" si="2"/>
        <v>-5788522</v>
      </c>
      <c r="W34" s="73">
        <f t="shared" si="2"/>
        <v>-11286154</v>
      </c>
      <c r="X34" s="73">
        <f t="shared" si="2"/>
        <v>-11955415</v>
      </c>
      <c r="Y34" s="73">
        <f t="shared" si="2"/>
        <v>669261</v>
      </c>
      <c r="Z34" s="170">
        <f>+IF(X34&lt;&gt;0,+(Y34/X34)*100,0)</f>
        <v>-5.597973805175312</v>
      </c>
      <c r="AA34" s="74">
        <f>SUM(AA29:AA33)</f>
        <v>-11955415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46601571</v>
      </c>
      <c r="D36" s="153">
        <f>+D15+D25+D34</f>
        <v>0</v>
      </c>
      <c r="E36" s="99">
        <f t="shared" si="3"/>
        <v>-103362363</v>
      </c>
      <c r="F36" s="100">
        <f t="shared" si="3"/>
        <v>-129340808</v>
      </c>
      <c r="G36" s="100">
        <f t="shared" si="3"/>
        <v>6072938</v>
      </c>
      <c r="H36" s="100">
        <f t="shared" si="3"/>
        <v>-9088133</v>
      </c>
      <c r="I36" s="100">
        <f t="shared" si="3"/>
        <v>8174056</v>
      </c>
      <c r="J36" s="100">
        <f t="shared" si="3"/>
        <v>5158861</v>
      </c>
      <c r="K36" s="100">
        <f t="shared" si="3"/>
        <v>3070348</v>
      </c>
      <c r="L36" s="100">
        <f t="shared" si="3"/>
        <v>-368796</v>
      </c>
      <c r="M36" s="100">
        <f t="shared" si="3"/>
        <v>-20397391</v>
      </c>
      <c r="N36" s="100">
        <f t="shared" si="3"/>
        <v>-17695839</v>
      </c>
      <c r="O36" s="100">
        <f t="shared" si="3"/>
        <v>4600838</v>
      </c>
      <c r="P36" s="100">
        <f t="shared" si="3"/>
        <v>5660392</v>
      </c>
      <c r="Q36" s="100">
        <f t="shared" si="3"/>
        <v>-10612013</v>
      </c>
      <c r="R36" s="100">
        <f t="shared" si="3"/>
        <v>-350783</v>
      </c>
      <c r="S36" s="100">
        <f t="shared" si="3"/>
        <v>-7367567</v>
      </c>
      <c r="T36" s="100">
        <f t="shared" si="3"/>
        <v>-18173803</v>
      </c>
      <c r="U36" s="100">
        <f t="shared" si="3"/>
        <v>-34972657</v>
      </c>
      <c r="V36" s="100">
        <f t="shared" si="3"/>
        <v>-60514027</v>
      </c>
      <c r="W36" s="100">
        <f t="shared" si="3"/>
        <v>-73401788</v>
      </c>
      <c r="X36" s="100">
        <f t="shared" si="3"/>
        <v>-129340808</v>
      </c>
      <c r="Y36" s="100">
        <f t="shared" si="3"/>
        <v>55939020</v>
      </c>
      <c r="Z36" s="137">
        <f>+IF(X36&lt;&gt;0,+(Y36/X36)*100,0)</f>
        <v>-43.24932004445186</v>
      </c>
      <c r="AA36" s="102">
        <f>+AA15+AA25+AA34</f>
        <v>-129340808</v>
      </c>
    </row>
    <row r="37" spans="1:27" ht="13.5">
      <c r="A37" s="249" t="s">
        <v>199</v>
      </c>
      <c r="B37" s="182"/>
      <c r="C37" s="153">
        <v>452433314</v>
      </c>
      <c r="D37" s="153"/>
      <c r="E37" s="99">
        <v>365476000</v>
      </c>
      <c r="F37" s="100">
        <v>499034885</v>
      </c>
      <c r="G37" s="100">
        <v>499034885</v>
      </c>
      <c r="H37" s="100">
        <v>505107823</v>
      </c>
      <c r="I37" s="100">
        <v>496019690</v>
      </c>
      <c r="J37" s="100">
        <v>499034885</v>
      </c>
      <c r="K37" s="100">
        <v>504193746</v>
      </c>
      <c r="L37" s="100">
        <v>507264094</v>
      </c>
      <c r="M37" s="100">
        <v>506895298</v>
      </c>
      <c r="N37" s="100">
        <v>504193746</v>
      </c>
      <c r="O37" s="100">
        <v>486497907</v>
      </c>
      <c r="P37" s="100">
        <v>491098745</v>
      </c>
      <c r="Q37" s="100">
        <v>496759137</v>
      </c>
      <c r="R37" s="100">
        <v>486497907</v>
      </c>
      <c r="S37" s="100">
        <v>486147124</v>
      </c>
      <c r="T37" s="100">
        <v>478779557</v>
      </c>
      <c r="U37" s="100">
        <v>460605754</v>
      </c>
      <c r="V37" s="100">
        <v>486147124</v>
      </c>
      <c r="W37" s="100">
        <v>499034885</v>
      </c>
      <c r="X37" s="100">
        <v>499034885</v>
      </c>
      <c r="Y37" s="100"/>
      <c r="Z37" s="137"/>
      <c r="AA37" s="102">
        <v>499034885</v>
      </c>
    </row>
    <row r="38" spans="1:27" ht="13.5">
      <c r="A38" s="269" t="s">
        <v>200</v>
      </c>
      <c r="B38" s="256"/>
      <c r="C38" s="257">
        <v>499034885</v>
      </c>
      <c r="D38" s="257"/>
      <c r="E38" s="258">
        <v>262113636</v>
      </c>
      <c r="F38" s="259">
        <v>369694077</v>
      </c>
      <c r="G38" s="259">
        <v>505107823</v>
      </c>
      <c r="H38" s="259">
        <v>496019690</v>
      </c>
      <c r="I38" s="259">
        <v>504193746</v>
      </c>
      <c r="J38" s="259">
        <v>504193746</v>
      </c>
      <c r="K38" s="259">
        <v>507264094</v>
      </c>
      <c r="L38" s="259">
        <v>506895298</v>
      </c>
      <c r="M38" s="259">
        <v>486497907</v>
      </c>
      <c r="N38" s="259">
        <v>486497907</v>
      </c>
      <c r="O38" s="259">
        <v>491098745</v>
      </c>
      <c r="P38" s="259">
        <v>496759137</v>
      </c>
      <c r="Q38" s="259">
        <v>486147124</v>
      </c>
      <c r="R38" s="259">
        <v>491098745</v>
      </c>
      <c r="S38" s="259">
        <v>478779557</v>
      </c>
      <c r="T38" s="259">
        <v>460605754</v>
      </c>
      <c r="U38" s="259">
        <v>425633097</v>
      </c>
      <c r="V38" s="259">
        <v>425633097</v>
      </c>
      <c r="W38" s="259">
        <v>425633097</v>
      </c>
      <c r="X38" s="259">
        <v>369694077</v>
      </c>
      <c r="Y38" s="259">
        <v>55939020</v>
      </c>
      <c r="Z38" s="260">
        <v>15.13</v>
      </c>
      <c r="AA38" s="261">
        <v>369694077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104920630</v>
      </c>
      <c r="D5" s="200">
        <f t="shared" si="0"/>
        <v>0</v>
      </c>
      <c r="E5" s="106">
        <f t="shared" si="0"/>
        <v>195905839</v>
      </c>
      <c r="F5" s="106">
        <f t="shared" si="0"/>
        <v>196544255</v>
      </c>
      <c r="G5" s="106">
        <f t="shared" si="0"/>
        <v>4243588</v>
      </c>
      <c r="H5" s="106">
        <f t="shared" si="0"/>
        <v>8855368</v>
      </c>
      <c r="I5" s="106">
        <f t="shared" si="0"/>
        <v>5913603</v>
      </c>
      <c r="J5" s="106">
        <f t="shared" si="0"/>
        <v>19012559</v>
      </c>
      <c r="K5" s="106">
        <f t="shared" si="0"/>
        <v>13151317</v>
      </c>
      <c r="L5" s="106">
        <f t="shared" si="0"/>
        <v>15867000</v>
      </c>
      <c r="M5" s="106">
        <f t="shared" si="0"/>
        <v>16494330</v>
      </c>
      <c r="N5" s="106">
        <f t="shared" si="0"/>
        <v>45512647</v>
      </c>
      <c r="O5" s="106">
        <f t="shared" si="0"/>
        <v>9477691</v>
      </c>
      <c r="P5" s="106">
        <f t="shared" si="0"/>
        <v>12961450</v>
      </c>
      <c r="Q5" s="106">
        <f t="shared" si="0"/>
        <v>-11068210</v>
      </c>
      <c r="R5" s="106">
        <f t="shared" si="0"/>
        <v>11370931</v>
      </c>
      <c r="S5" s="106">
        <f t="shared" si="0"/>
        <v>19339759</v>
      </c>
      <c r="T5" s="106">
        <f t="shared" si="0"/>
        <v>14209297</v>
      </c>
      <c r="U5" s="106">
        <f t="shared" si="0"/>
        <v>18889916</v>
      </c>
      <c r="V5" s="106">
        <f t="shared" si="0"/>
        <v>52438972</v>
      </c>
      <c r="W5" s="106">
        <f t="shared" si="0"/>
        <v>128335109</v>
      </c>
      <c r="X5" s="106">
        <f t="shared" si="0"/>
        <v>196544255</v>
      </c>
      <c r="Y5" s="106">
        <f t="shared" si="0"/>
        <v>-68209146</v>
      </c>
      <c r="Z5" s="201">
        <f>+IF(X5&lt;&gt;0,+(Y5/X5)*100,0)</f>
        <v>-34.70421763281761</v>
      </c>
      <c r="AA5" s="199">
        <f>SUM(AA11:AA18)</f>
        <v>196544255</v>
      </c>
    </row>
    <row r="6" spans="1:27" ht="13.5">
      <c r="A6" s="291" t="s">
        <v>204</v>
      </c>
      <c r="B6" s="142"/>
      <c r="C6" s="62">
        <v>10989398</v>
      </c>
      <c r="D6" s="156"/>
      <c r="E6" s="60">
        <v>24409879</v>
      </c>
      <c r="F6" s="60">
        <v>38611582</v>
      </c>
      <c r="G6" s="60">
        <v>295929</v>
      </c>
      <c r="H6" s="60">
        <v>18585</v>
      </c>
      <c r="I6" s="60">
        <v>124448</v>
      </c>
      <c r="J6" s="60">
        <v>438962</v>
      </c>
      <c r="K6" s="60">
        <v>1508311</v>
      </c>
      <c r="L6" s="60">
        <v>764379</v>
      </c>
      <c r="M6" s="60">
        <v>1155927</v>
      </c>
      <c r="N6" s="60">
        <v>3428617</v>
      </c>
      <c r="O6" s="60">
        <v>1185124</v>
      </c>
      <c r="P6" s="60">
        <v>3008857</v>
      </c>
      <c r="Q6" s="60">
        <v>2441316</v>
      </c>
      <c r="R6" s="60">
        <v>6635297</v>
      </c>
      <c r="S6" s="60">
        <v>3749480</v>
      </c>
      <c r="T6" s="60">
        <v>1029158</v>
      </c>
      <c r="U6" s="60">
        <v>3786097</v>
      </c>
      <c r="V6" s="60">
        <v>8564735</v>
      </c>
      <c r="W6" s="60">
        <v>19067611</v>
      </c>
      <c r="X6" s="60">
        <v>38611582</v>
      </c>
      <c r="Y6" s="60">
        <v>-19543971</v>
      </c>
      <c r="Z6" s="140">
        <v>-50.62</v>
      </c>
      <c r="AA6" s="155">
        <v>38611582</v>
      </c>
    </row>
    <row r="7" spans="1:27" ht="13.5">
      <c r="A7" s="291" t="s">
        <v>205</v>
      </c>
      <c r="B7" s="142"/>
      <c r="C7" s="62">
        <v>1087568</v>
      </c>
      <c r="D7" s="156"/>
      <c r="E7" s="60">
        <v>20122705</v>
      </c>
      <c r="F7" s="60">
        <v>16862618</v>
      </c>
      <c r="G7" s="60">
        <v>31222</v>
      </c>
      <c r="H7" s="60">
        <v>946848</v>
      </c>
      <c r="I7" s="60">
        <v>512891</v>
      </c>
      <c r="J7" s="60">
        <v>1490961</v>
      </c>
      <c r="K7" s="60">
        <v>240368</v>
      </c>
      <c r="L7" s="60">
        <v>1618182</v>
      </c>
      <c r="M7" s="60">
        <v>688953</v>
      </c>
      <c r="N7" s="60">
        <v>2547503</v>
      </c>
      <c r="O7" s="60">
        <v>379026</v>
      </c>
      <c r="P7" s="60">
        <v>1090952</v>
      </c>
      <c r="Q7" s="60">
        <v>1313185</v>
      </c>
      <c r="R7" s="60">
        <v>2783163</v>
      </c>
      <c r="S7" s="60">
        <v>1537987</v>
      </c>
      <c r="T7" s="60">
        <v>1609351</v>
      </c>
      <c r="U7" s="60">
        <v>1628662</v>
      </c>
      <c r="V7" s="60">
        <v>4776000</v>
      </c>
      <c r="W7" s="60">
        <v>11597627</v>
      </c>
      <c r="X7" s="60">
        <v>16862618</v>
      </c>
      <c r="Y7" s="60">
        <v>-5264991</v>
      </c>
      <c r="Z7" s="140">
        <v>-31.22</v>
      </c>
      <c r="AA7" s="155">
        <v>16862618</v>
      </c>
    </row>
    <row r="8" spans="1:27" ht="13.5">
      <c r="A8" s="291" t="s">
        <v>206</v>
      </c>
      <c r="B8" s="142"/>
      <c r="C8" s="62">
        <v>1606167</v>
      </c>
      <c r="D8" s="156"/>
      <c r="E8" s="60">
        <v>16703744</v>
      </c>
      <c r="F8" s="60">
        <v>25083999</v>
      </c>
      <c r="G8" s="60">
        <v>187620</v>
      </c>
      <c r="H8" s="60">
        <v>456067</v>
      </c>
      <c r="I8" s="60">
        <v>1269722</v>
      </c>
      <c r="J8" s="60">
        <v>1913409</v>
      </c>
      <c r="K8" s="60">
        <v>2083476</v>
      </c>
      <c r="L8" s="60">
        <v>1417674</v>
      </c>
      <c r="M8" s="60">
        <v>908339</v>
      </c>
      <c r="N8" s="60">
        <v>4409489</v>
      </c>
      <c r="O8" s="60">
        <v>266917</v>
      </c>
      <c r="P8" s="60">
        <v>317799</v>
      </c>
      <c r="Q8" s="60">
        <v>687908</v>
      </c>
      <c r="R8" s="60">
        <v>1272624</v>
      </c>
      <c r="S8" s="60">
        <v>1305644</v>
      </c>
      <c r="T8" s="60">
        <v>1268533</v>
      </c>
      <c r="U8" s="60">
        <v>3690604</v>
      </c>
      <c r="V8" s="60">
        <v>6264781</v>
      </c>
      <c r="W8" s="60">
        <v>13860303</v>
      </c>
      <c r="X8" s="60">
        <v>25083999</v>
      </c>
      <c r="Y8" s="60">
        <v>-11223696</v>
      </c>
      <c r="Z8" s="140">
        <v>-44.74</v>
      </c>
      <c r="AA8" s="155">
        <v>25083999</v>
      </c>
    </row>
    <row r="9" spans="1:27" ht="13.5">
      <c r="A9" s="291" t="s">
        <v>207</v>
      </c>
      <c r="B9" s="142"/>
      <c r="C9" s="62">
        <v>855133</v>
      </c>
      <c r="D9" s="156"/>
      <c r="E9" s="60">
        <v>32302934</v>
      </c>
      <c r="F9" s="60">
        <v>35667663</v>
      </c>
      <c r="G9" s="60">
        <v>1827208</v>
      </c>
      <c r="H9" s="60">
        <v>3966617</v>
      </c>
      <c r="I9" s="60">
        <v>1319029</v>
      </c>
      <c r="J9" s="60">
        <v>7112854</v>
      </c>
      <c r="K9" s="60">
        <v>1997906</v>
      </c>
      <c r="L9" s="60">
        <v>2669970</v>
      </c>
      <c r="M9" s="60">
        <v>2404804</v>
      </c>
      <c r="N9" s="60">
        <v>7072680</v>
      </c>
      <c r="O9" s="60">
        <v>1313105</v>
      </c>
      <c r="P9" s="60">
        <v>1695365</v>
      </c>
      <c r="Q9" s="60">
        <v>2456794</v>
      </c>
      <c r="R9" s="60">
        <v>5465264</v>
      </c>
      <c r="S9" s="60">
        <v>2815830</v>
      </c>
      <c r="T9" s="60">
        <v>224347</v>
      </c>
      <c r="U9" s="60">
        <v>2464885</v>
      </c>
      <c r="V9" s="60">
        <v>5505062</v>
      </c>
      <c r="W9" s="60">
        <v>25155860</v>
      </c>
      <c r="X9" s="60">
        <v>35667663</v>
      </c>
      <c r="Y9" s="60">
        <v>-10511803</v>
      </c>
      <c r="Z9" s="140">
        <v>-29.47</v>
      </c>
      <c r="AA9" s="155">
        <v>35667663</v>
      </c>
    </row>
    <row r="10" spans="1:27" ht="13.5">
      <c r="A10" s="291" t="s">
        <v>208</v>
      </c>
      <c r="B10" s="142"/>
      <c r="C10" s="62">
        <v>3623551</v>
      </c>
      <c r="D10" s="156"/>
      <c r="E10" s="60">
        <v>9020000</v>
      </c>
      <c r="F10" s="60">
        <v>15040214</v>
      </c>
      <c r="G10" s="60">
        <v>18687</v>
      </c>
      <c r="H10" s="60">
        <v>49340</v>
      </c>
      <c r="I10" s="60">
        <v>164957</v>
      </c>
      <c r="J10" s="60">
        <v>232984</v>
      </c>
      <c r="K10" s="60">
        <v>535179</v>
      </c>
      <c r="L10" s="60">
        <v>2220023</v>
      </c>
      <c r="M10" s="60">
        <v>962971</v>
      </c>
      <c r="N10" s="60">
        <v>3718173</v>
      </c>
      <c r="O10" s="60">
        <v>901036</v>
      </c>
      <c r="P10" s="60">
        <v>907597</v>
      </c>
      <c r="Q10" s="60">
        <v>610935</v>
      </c>
      <c r="R10" s="60">
        <v>2419568</v>
      </c>
      <c r="S10" s="60">
        <v>729464</v>
      </c>
      <c r="T10" s="60">
        <v>1346306</v>
      </c>
      <c r="U10" s="60">
        <v>1892911</v>
      </c>
      <c r="V10" s="60">
        <v>3968681</v>
      </c>
      <c r="W10" s="60">
        <v>10339406</v>
      </c>
      <c r="X10" s="60">
        <v>15040214</v>
      </c>
      <c r="Y10" s="60">
        <v>-4700808</v>
      </c>
      <c r="Z10" s="140">
        <v>-31.25</v>
      </c>
      <c r="AA10" s="155">
        <v>15040214</v>
      </c>
    </row>
    <row r="11" spans="1:27" ht="13.5">
      <c r="A11" s="292" t="s">
        <v>209</v>
      </c>
      <c r="B11" s="142"/>
      <c r="C11" s="293">
        <f aca="true" t="shared" si="1" ref="C11:Y11">SUM(C6:C10)</f>
        <v>18161817</v>
      </c>
      <c r="D11" s="294">
        <f t="shared" si="1"/>
        <v>0</v>
      </c>
      <c r="E11" s="295">
        <f t="shared" si="1"/>
        <v>102559262</v>
      </c>
      <c r="F11" s="295">
        <f t="shared" si="1"/>
        <v>131266076</v>
      </c>
      <c r="G11" s="295">
        <f t="shared" si="1"/>
        <v>2360666</v>
      </c>
      <c r="H11" s="295">
        <f t="shared" si="1"/>
        <v>5437457</v>
      </c>
      <c r="I11" s="295">
        <f t="shared" si="1"/>
        <v>3391047</v>
      </c>
      <c r="J11" s="295">
        <f t="shared" si="1"/>
        <v>11189170</v>
      </c>
      <c r="K11" s="295">
        <f t="shared" si="1"/>
        <v>6365240</v>
      </c>
      <c r="L11" s="295">
        <f t="shared" si="1"/>
        <v>8690228</v>
      </c>
      <c r="M11" s="295">
        <f t="shared" si="1"/>
        <v>6120994</v>
      </c>
      <c r="N11" s="295">
        <f t="shared" si="1"/>
        <v>21176462</v>
      </c>
      <c r="O11" s="295">
        <f t="shared" si="1"/>
        <v>4045208</v>
      </c>
      <c r="P11" s="295">
        <f t="shared" si="1"/>
        <v>7020570</v>
      </c>
      <c r="Q11" s="295">
        <f t="shared" si="1"/>
        <v>7510138</v>
      </c>
      <c r="R11" s="295">
        <f t="shared" si="1"/>
        <v>18575916</v>
      </c>
      <c r="S11" s="295">
        <f t="shared" si="1"/>
        <v>10138405</v>
      </c>
      <c r="T11" s="295">
        <f t="shared" si="1"/>
        <v>5477695</v>
      </c>
      <c r="U11" s="295">
        <f t="shared" si="1"/>
        <v>13463159</v>
      </c>
      <c r="V11" s="295">
        <f t="shared" si="1"/>
        <v>29079259</v>
      </c>
      <c r="W11" s="295">
        <f t="shared" si="1"/>
        <v>80020807</v>
      </c>
      <c r="X11" s="295">
        <f t="shared" si="1"/>
        <v>131266076</v>
      </c>
      <c r="Y11" s="295">
        <f t="shared" si="1"/>
        <v>-51245269</v>
      </c>
      <c r="Z11" s="296">
        <f>+IF(X11&lt;&gt;0,+(Y11/X11)*100,0)</f>
        <v>-39.03923280223597</v>
      </c>
      <c r="AA11" s="297">
        <f>SUM(AA6:AA10)</f>
        <v>131266076</v>
      </c>
    </row>
    <row r="12" spans="1:27" ht="13.5">
      <c r="A12" s="298" t="s">
        <v>210</v>
      </c>
      <c r="B12" s="136"/>
      <c r="C12" s="62">
        <v>2158073</v>
      </c>
      <c r="D12" s="156"/>
      <c r="E12" s="60">
        <v>13865998</v>
      </c>
      <c r="F12" s="60">
        <v>13827870</v>
      </c>
      <c r="G12" s="60">
        <v>609710</v>
      </c>
      <c r="H12" s="60">
        <v>413245</v>
      </c>
      <c r="I12" s="60">
        <v>68827</v>
      </c>
      <c r="J12" s="60">
        <v>1091782</v>
      </c>
      <c r="K12" s="60">
        <v>1774723</v>
      </c>
      <c r="L12" s="60">
        <v>43859</v>
      </c>
      <c r="M12" s="60">
        <v>2183823</v>
      </c>
      <c r="N12" s="60">
        <v>4002405</v>
      </c>
      <c r="O12" s="60">
        <v>88202</v>
      </c>
      <c r="P12" s="60">
        <v>543952</v>
      </c>
      <c r="Q12" s="60">
        <v>222788</v>
      </c>
      <c r="R12" s="60">
        <v>854942</v>
      </c>
      <c r="S12" s="60">
        <v>858098</v>
      </c>
      <c r="T12" s="60">
        <v>474819</v>
      </c>
      <c r="U12" s="60">
        <v>226009</v>
      </c>
      <c r="V12" s="60">
        <v>1558926</v>
      </c>
      <c r="W12" s="60">
        <v>7508055</v>
      </c>
      <c r="X12" s="60">
        <v>13827870</v>
      </c>
      <c r="Y12" s="60">
        <v>-6319815</v>
      </c>
      <c r="Z12" s="140">
        <v>-45.7</v>
      </c>
      <c r="AA12" s="155">
        <v>13827870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525000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83753628</v>
      </c>
      <c r="D15" s="156"/>
      <c r="E15" s="60">
        <v>77100679</v>
      </c>
      <c r="F15" s="60">
        <v>49682703</v>
      </c>
      <c r="G15" s="60">
        <v>1273212</v>
      </c>
      <c r="H15" s="60">
        <v>3004666</v>
      </c>
      <c r="I15" s="60">
        <v>2453729</v>
      </c>
      <c r="J15" s="60">
        <v>6731607</v>
      </c>
      <c r="K15" s="60">
        <v>5011354</v>
      </c>
      <c r="L15" s="60">
        <v>7132913</v>
      </c>
      <c r="M15" s="60">
        <v>8112965</v>
      </c>
      <c r="N15" s="60">
        <v>20257232</v>
      </c>
      <c r="O15" s="60">
        <v>5344281</v>
      </c>
      <c r="P15" s="60">
        <v>5396928</v>
      </c>
      <c r="Q15" s="60">
        <v>-18801136</v>
      </c>
      <c r="R15" s="60">
        <v>-8059927</v>
      </c>
      <c r="S15" s="60">
        <v>8325526</v>
      </c>
      <c r="T15" s="60">
        <v>7864433</v>
      </c>
      <c r="U15" s="60">
        <v>4755329</v>
      </c>
      <c r="V15" s="60">
        <v>20945288</v>
      </c>
      <c r="W15" s="60">
        <v>39874200</v>
      </c>
      <c r="X15" s="60">
        <v>49682703</v>
      </c>
      <c r="Y15" s="60">
        <v>-9808503</v>
      </c>
      <c r="Z15" s="140">
        <v>-19.74</v>
      </c>
      <c r="AA15" s="155">
        <v>49682703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322112</v>
      </c>
      <c r="D18" s="276"/>
      <c r="E18" s="82">
        <v>2379900</v>
      </c>
      <c r="F18" s="82">
        <v>1767606</v>
      </c>
      <c r="G18" s="82"/>
      <c r="H18" s="82"/>
      <c r="I18" s="82"/>
      <c r="J18" s="82"/>
      <c r="K18" s="82"/>
      <c r="L18" s="82"/>
      <c r="M18" s="82">
        <v>76548</v>
      </c>
      <c r="N18" s="82">
        <v>76548</v>
      </c>
      <c r="O18" s="82"/>
      <c r="P18" s="82"/>
      <c r="Q18" s="82"/>
      <c r="R18" s="82"/>
      <c r="S18" s="82">
        <v>17730</v>
      </c>
      <c r="T18" s="82">
        <v>392350</v>
      </c>
      <c r="U18" s="82">
        <v>445419</v>
      </c>
      <c r="V18" s="82">
        <v>855499</v>
      </c>
      <c r="W18" s="82">
        <v>932047</v>
      </c>
      <c r="X18" s="82">
        <v>1767606</v>
      </c>
      <c r="Y18" s="82">
        <v>-835559</v>
      </c>
      <c r="Z18" s="270">
        <v>-47.27</v>
      </c>
      <c r="AA18" s="278">
        <v>1767606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2030964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4115663</v>
      </c>
      <c r="U20" s="100">
        <f t="shared" si="2"/>
        <v>4675565</v>
      </c>
      <c r="V20" s="100">
        <f t="shared" si="2"/>
        <v>8791228</v>
      </c>
      <c r="W20" s="100">
        <f t="shared" si="2"/>
        <v>8791228</v>
      </c>
      <c r="X20" s="100">
        <f t="shared" si="2"/>
        <v>0</v>
      </c>
      <c r="Y20" s="100">
        <f t="shared" si="2"/>
        <v>8791228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750000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v>2889384</v>
      </c>
      <c r="U21" s="60">
        <v>2793968</v>
      </c>
      <c r="V21" s="60">
        <v>5683352</v>
      </c>
      <c r="W21" s="60">
        <v>5683352</v>
      </c>
      <c r="X21" s="60"/>
      <c r="Y21" s="60">
        <v>5683352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v>95952</v>
      </c>
      <c r="U22" s="60">
        <v>142689</v>
      </c>
      <c r="V22" s="60">
        <v>238641</v>
      </c>
      <c r="W22" s="60">
        <v>238641</v>
      </c>
      <c r="X22" s="60"/>
      <c r="Y22" s="60">
        <v>238641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>
        <v>50000</v>
      </c>
      <c r="U23" s="60">
        <v>476669</v>
      </c>
      <c r="V23" s="60">
        <v>526669</v>
      </c>
      <c r="W23" s="60">
        <v>526669</v>
      </c>
      <c r="X23" s="60"/>
      <c r="Y23" s="60">
        <v>526669</v>
      </c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>
        <v>1180563</v>
      </c>
      <c r="U24" s="60">
        <v>817428</v>
      </c>
      <c r="V24" s="60">
        <v>1997991</v>
      </c>
      <c r="W24" s="60">
        <v>1997991</v>
      </c>
      <c r="X24" s="60"/>
      <c r="Y24" s="60">
        <v>1997991</v>
      </c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750000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4215899</v>
      </c>
      <c r="U26" s="295">
        <f t="shared" si="3"/>
        <v>4230754</v>
      </c>
      <c r="V26" s="295">
        <f t="shared" si="3"/>
        <v>8446653</v>
      </c>
      <c r="W26" s="295">
        <f t="shared" si="3"/>
        <v>8446653</v>
      </c>
      <c r="X26" s="295">
        <f t="shared" si="3"/>
        <v>0</v>
      </c>
      <c r="Y26" s="295">
        <f t="shared" si="3"/>
        <v>8446653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200000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>
        <v>-100236</v>
      </c>
      <c r="U27" s="60">
        <v>444811</v>
      </c>
      <c r="V27" s="60">
        <v>344575</v>
      </c>
      <c r="W27" s="60">
        <v>344575</v>
      </c>
      <c r="X27" s="60"/>
      <c r="Y27" s="60">
        <v>344575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1080964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10989398</v>
      </c>
      <c r="D36" s="156">
        <f t="shared" si="4"/>
        <v>0</v>
      </c>
      <c r="E36" s="60">
        <f t="shared" si="4"/>
        <v>25159879</v>
      </c>
      <c r="F36" s="60">
        <f t="shared" si="4"/>
        <v>38611582</v>
      </c>
      <c r="G36" s="60">
        <f t="shared" si="4"/>
        <v>295929</v>
      </c>
      <c r="H36" s="60">
        <f t="shared" si="4"/>
        <v>18585</v>
      </c>
      <c r="I36" s="60">
        <f t="shared" si="4"/>
        <v>124448</v>
      </c>
      <c r="J36" s="60">
        <f t="shared" si="4"/>
        <v>438962</v>
      </c>
      <c r="K36" s="60">
        <f t="shared" si="4"/>
        <v>1508311</v>
      </c>
      <c r="L36" s="60">
        <f t="shared" si="4"/>
        <v>764379</v>
      </c>
      <c r="M36" s="60">
        <f t="shared" si="4"/>
        <v>1155927</v>
      </c>
      <c r="N36" s="60">
        <f t="shared" si="4"/>
        <v>3428617</v>
      </c>
      <c r="O36" s="60">
        <f t="shared" si="4"/>
        <v>1185124</v>
      </c>
      <c r="P36" s="60">
        <f t="shared" si="4"/>
        <v>3008857</v>
      </c>
      <c r="Q36" s="60">
        <f t="shared" si="4"/>
        <v>2441316</v>
      </c>
      <c r="R36" s="60">
        <f t="shared" si="4"/>
        <v>6635297</v>
      </c>
      <c r="S36" s="60">
        <f t="shared" si="4"/>
        <v>3749480</v>
      </c>
      <c r="T36" s="60">
        <f t="shared" si="4"/>
        <v>3918542</v>
      </c>
      <c r="U36" s="60">
        <f t="shared" si="4"/>
        <v>6580065</v>
      </c>
      <c r="V36" s="60">
        <f t="shared" si="4"/>
        <v>14248087</v>
      </c>
      <c r="W36" s="60">
        <f t="shared" si="4"/>
        <v>24750963</v>
      </c>
      <c r="X36" s="60">
        <f t="shared" si="4"/>
        <v>38611582</v>
      </c>
      <c r="Y36" s="60">
        <f t="shared" si="4"/>
        <v>-13860619</v>
      </c>
      <c r="Z36" s="140">
        <f aca="true" t="shared" si="5" ref="Z36:Z49">+IF(X36&lt;&gt;0,+(Y36/X36)*100,0)</f>
        <v>-35.897568247786374</v>
      </c>
      <c r="AA36" s="155">
        <f>AA6+AA21</f>
        <v>38611582</v>
      </c>
    </row>
    <row r="37" spans="1:27" ht="13.5">
      <c r="A37" s="291" t="s">
        <v>205</v>
      </c>
      <c r="B37" s="142"/>
      <c r="C37" s="62">
        <f t="shared" si="4"/>
        <v>1087568</v>
      </c>
      <c r="D37" s="156">
        <f t="shared" si="4"/>
        <v>0</v>
      </c>
      <c r="E37" s="60">
        <f t="shared" si="4"/>
        <v>20122705</v>
      </c>
      <c r="F37" s="60">
        <f t="shared" si="4"/>
        <v>16862618</v>
      </c>
      <c r="G37" s="60">
        <f t="shared" si="4"/>
        <v>31222</v>
      </c>
      <c r="H37" s="60">
        <f t="shared" si="4"/>
        <v>946848</v>
      </c>
      <c r="I37" s="60">
        <f t="shared" si="4"/>
        <v>512891</v>
      </c>
      <c r="J37" s="60">
        <f t="shared" si="4"/>
        <v>1490961</v>
      </c>
      <c r="K37" s="60">
        <f t="shared" si="4"/>
        <v>240368</v>
      </c>
      <c r="L37" s="60">
        <f t="shared" si="4"/>
        <v>1618182</v>
      </c>
      <c r="M37" s="60">
        <f t="shared" si="4"/>
        <v>688953</v>
      </c>
      <c r="N37" s="60">
        <f t="shared" si="4"/>
        <v>2547503</v>
      </c>
      <c r="O37" s="60">
        <f t="shared" si="4"/>
        <v>379026</v>
      </c>
      <c r="P37" s="60">
        <f t="shared" si="4"/>
        <v>1090952</v>
      </c>
      <c r="Q37" s="60">
        <f t="shared" si="4"/>
        <v>1313185</v>
      </c>
      <c r="R37" s="60">
        <f t="shared" si="4"/>
        <v>2783163</v>
      </c>
      <c r="S37" s="60">
        <f t="shared" si="4"/>
        <v>1537987</v>
      </c>
      <c r="T37" s="60">
        <f t="shared" si="4"/>
        <v>1705303</v>
      </c>
      <c r="U37" s="60">
        <f t="shared" si="4"/>
        <v>1771351</v>
      </c>
      <c r="V37" s="60">
        <f t="shared" si="4"/>
        <v>5014641</v>
      </c>
      <c r="W37" s="60">
        <f t="shared" si="4"/>
        <v>11836268</v>
      </c>
      <c r="X37" s="60">
        <f t="shared" si="4"/>
        <v>16862618</v>
      </c>
      <c r="Y37" s="60">
        <f t="shared" si="4"/>
        <v>-5026350</v>
      </c>
      <c r="Z37" s="140">
        <f t="shared" si="5"/>
        <v>-29.807649085094617</v>
      </c>
      <c r="AA37" s="155">
        <f>AA7+AA22</f>
        <v>16862618</v>
      </c>
    </row>
    <row r="38" spans="1:27" ht="13.5">
      <c r="A38" s="291" t="s">
        <v>206</v>
      </c>
      <c r="B38" s="142"/>
      <c r="C38" s="62">
        <f t="shared" si="4"/>
        <v>1606167</v>
      </c>
      <c r="D38" s="156">
        <f t="shared" si="4"/>
        <v>0</v>
      </c>
      <c r="E38" s="60">
        <f t="shared" si="4"/>
        <v>16703744</v>
      </c>
      <c r="F38" s="60">
        <f t="shared" si="4"/>
        <v>25083999</v>
      </c>
      <c r="G38" s="60">
        <f t="shared" si="4"/>
        <v>187620</v>
      </c>
      <c r="H38" s="60">
        <f t="shared" si="4"/>
        <v>456067</v>
      </c>
      <c r="I38" s="60">
        <f t="shared" si="4"/>
        <v>1269722</v>
      </c>
      <c r="J38" s="60">
        <f t="shared" si="4"/>
        <v>1913409</v>
      </c>
      <c r="K38" s="60">
        <f t="shared" si="4"/>
        <v>2083476</v>
      </c>
      <c r="L38" s="60">
        <f t="shared" si="4"/>
        <v>1417674</v>
      </c>
      <c r="M38" s="60">
        <f t="shared" si="4"/>
        <v>908339</v>
      </c>
      <c r="N38" s="60">
        <f t="shared" si="4"/>
        <v>4409489</v>
      </c>
      <c r="O38" s="60">
        <f t="shared" si="4"/>
        <v>266917</v>
      </c>
      <c r="P38" s="60">
        <f t="shared" si="4"/>
        <v>317799</v>
      </c>
      <c r="Q38" s="60">
        <f t="shared" si="4"/>
        <v>687908</v>
      </c>
      <c r="R38" s="60">
        <f t="shared" si="4"/>
        <v>1272624</v>
      </c>
      <c r="S38" s="60">
        <f t="shared" si="4"/>
        <v>1305644</v>
      </c>
      <c r="T38" s="60">
        <f t="shared" si="4"/>
        <v>1318533</v>
      </c>
      <c r="U38" s="60">
        <f t="shared" si="4"/>
        <v>4167273</v>
      </c>
      <c r="V38" s="60">
        <f t="shared" si="4"/>
        <v>6791450</v>
      </c>
      <c r="W38" s="60">
        <f t="shared" si="4"/>
        <v>14386972</v>
      </c>
      <c r="X38" s="60">
        <f t="shared" si="4"/>
        <v>25083999</v>
      </c>
      <c r="Y38" s="60">
        <f t="shared" si="4"/>
        <v>-10697027</v>
      </c>
      <c r="Z38" s="140">
        <f t="shared" si="5"/>
        <v>-42.64482310017633</v>
      </c>
      <c r="AA38" s="155">
        <f>AA8+AA23</f>
        <v>25083999</v>
      </c>
    </row>
    <row r="39" spans="1:27" ht="13.5">
      <c r="A39" s="291" t="s">
        <v>207</v>
      </c>
      <c r="B39" s="142"/>
      <c r="C39" s="62">
        <f t="shared" si="4"/>
        <v>855133</v>
      </c>
      <c r="D39" s="156">
        <f t="shared" si="4"/>
        <v>0</v>
      </c>
      <c r="E39" s="60">
        <f t="shared" si="4"/>
        <v>32302934</v>
      </c>
      <c r="F39" s="60">
        <f t="shared" si="4"/>
        <v>35667663</v>
      </c>
      <c r="G39" s="60">
        <f t="shared" si="4"/>
        <v>1827208</v>
      </c>
      <c r="H39" s="60">
        <f t="shared" si="4"/>
        <v>3966617</v>
      </c>
      <c r="I39" s="60">
        <f t="shared" si="4"/>
        <v>1319029</v>
      </c>
      <c r="J39" s="60">
        <f t="shared" si="4"/>
        <v>7112854</v>
      </c>
      <c r="K39" s="60">
        <f t="shared" si="4"/>
        <v>1997906</v>
      </c>
      <c r="L39" s="60">
        <f t="shared" si="4"/>
        <v>2669970</v>
      </c>
      <c r="M39" s="60">
        <f t="shared" si="4"/>
        <v>2404804</v>
      </c>
      <c r="N39" s="60">
        <f t="shared" si="4"/>
        <v>7072680</v>
      </c>
      <c r="O39" s="60">
        <f t="shared" si="4"/>
        <v>1313105</v>
      </c>
      <c r="P39" s="60">
        <f t="shared" si="4"/>
        <v>1695365</v>
      </c>
      <c r="Q39" s="60">
        <f t="shared" si="4"/>
        <v>2456794</v>
      </c>
      <c r="R39" s="60">
        <f t="shared" si="4"/>
        <v>5465264</v>
      </c>
      <c r="S39" s="60">
        <f t="shared" si="4"/>
        <v>2815830</v>
      </c>
      <c r="T39" s="60">
        <f t="shared" si="4"/>
        <v>1404910</v>
      </c>
      <c r="U39" s="60">
        <f t="shared" si="4"/>
        <v>3282313</v>
      </c>
      <c r="V39" s="60">
        <f t="shared" si="4"/>
        <v>7503053</v>
      </c>
      <c r="W39" s="60">
        <f t="shared" si="4"/>
        <v>27153851</v>
      </c>
      <c r="X39" s="60">
        <f t="shared" si="4"/>
        <v>35667663</v>
      </c>
      <c r="Y39" s="60">
        <f t="shared" si="4"/>
        <v>-8513812</v>
      </c>
      <c r="Z39" s="140">
        <f t="shared" si="5"/>
        <v>-23.869834140801434</v>
      </c>
      <c r="AA39" s="155">
        <f>AA9+AA24</f>
        <v>35667663</v>
      </c>
    </row>
    <row r="40" spans="1:27" ht="13.5">
      <c r="A40" s="291" t="s">
        <v>208</v>
      </c>
      <c r="B40" s="142"/>
      <c r="C40" s="62">
        <f t="shared" si="4"/>
        <v>3623551</v>
      </c>
      <c r="D40" s="156">
        <f t="shared" si="4"/>
        <v>0</v>
      </c>
      <c r="E40" s="60">
        <f t="shared" si="4"/>
        <v>9020000</v>
      </c>
      <c r="F40" s="60">
        <f t="shared" si="4"/>
        <v>15040214</v>
      </c>
      <c r="G40" s="60">
        <f t="shared" si="4"/>
        <v>18687</v>
      </c>
      <c r="H40" s="60">
        <f t="shared" si="4"/>
        <v>49340</v>
      </c>
      <c r="I40" s="60">
        <f t="shared" si="4"/>
        <v>164957</v>
      </c>
      <c r="J40" s="60">
        <f t="shared" si="4"/>
        <v>232984</v>
      </c>
      <c r="K40" s="60">
        <f t="shared" si="4"/>
        <v>535179</v>
      </c>
      <c r="L40" s="60">
        <f t="shared" si="4"/>
        <v>2220023</v>
      </c>
      <c r="M40" s="60">
        <f t="shared" si="4"/>
        <v>962971</v>
      </c>
      <c r="N40" s="60">
        <f t="shared" si="4"/>
        <v>3718173</v>
      </c>
      <c r="O40" s="60">
        <f t="shared" si="4"/>
        <v>901036</v>
      </c>
      <c r="P40" s="60">
        <f t="shared" si="4"/>
        <v>907597</v>
      </c>
      <c r="Q40" s="60">
        <f t="shared" si="4"/>
        <v>610935</v>
      </c>
      <c r="R40" s="60">
        <f t="shared" si="4"/>
        <v>2419568</v>
      </c>
      <c r="S40" s="60">
        <f t="shared" si="4"/>
        <v>729464</v>
      </c>
      <c r="T40" s="60">
        <f t="shared" si="4"/>
        <v>1346306</v>
      </c>
      <c r="U40" s="60">
        <f t="shared" si="4"/>
        <v>1892911</v>
      </c>
      <c r="V40" s="60">
        <f t="shared" si="4"/>
        <v>3968681</v>
      </c>
      <c r="W40" s="60">
        <f t="shared" si="4"/>
        <v>10339406</v>
      </c>
      <c r="X40" s="60">
        <f t="shared" si="4"/>
        <v>15040214</v>
      </c>
      <c r="Y40" s="60">
        <f t="shared" si="4"/>
        <v>-4700808</v>
      </c>
      <c r="Z40" s="140">
        <f t="shared" si="5"/>
        <v>-31.25492762270537</v>
      </c>
      <c r="AA40" s="155">
        <f>AA10+AA25</f>
        <v>15040214</v>
      </c>
    </row>
    <row r="41" spans="1:27" ht="13.5">
      <c r="A41" s="292" t="s">
        <v>209</v>
      </c>
      <c r="B41" s="142"/>
      <c r="C41" s="293">
        <f aca="true" t="shared" si="6" ref="C41:Y41">SUM(C36:C40)</f>
        <v>18161817</v>
      </c>
      <c r="D41" s="294">
        <f t="shared" si="6"/>
        <v>0</v>
      </c>
      <c r="E41" s="295">
        <f t="shared" si="6"/>
        <v>103309262</v>
      </c>
      <c r="F41" s="295">
        <f t="shared" si="6"/>
        <v>131266076</v>
      </c>
      <c r="G41" s="295">
        <f t="shared" si="6"/>
        <v>2360666</v>
      </c>
      <c r="H41" s="295">
        <f t="shared" si="6"/>
        <v>5437457</v>
      </c>
      <c r="I41" s="295">
        <f t="shared" si="6"/>
        <v>3391047</v>
      </c>
      <c r="J41" s="295">
        <f t="shared" si="6"/>
        <v>11189170</v>
      </c>
      <c r="K41" s="295">
        <f t="shared" si="6"/>
        <v>6365240</v>
      </c>
      <c r="L41" s="295">
        <f t="shared" si="6"/>
        <v>8690228</v>
      </c>
      <c r="M41" s="295">
        <f t="shared" si="6"/>
        <v>6120994</v>
      </c>
      <c r="N41" s="295">
        <f t="shared" si="6"/>
        <v>21176462</v>
      </c>
      <c r="O41" s="295">
        <f t="shared" si="6"/>
        <v>4045208</v>
      </c>
      <c r="P41" s="295">
        <f t="shared" si="6"/>
        <v>7020570</v>
      </c>
      <c r="Q41" s="295">
        <f t="shared" si="6"/>
        <v>7510138</v>
      </c>
      <c r="R41" s="295">
        <f t="shared" si="6"/>
        <v>18575916</v>
      </c>
      <c r="S41" s="295">
        <f t="shared" si="6"/>
        <v>10138405</v>
      </c>
      <c r="T41" s="295">
        <f t="shared" si="6"/>
        <v>9693594</v>
      </c>
      <c r="U41" s="295">
        <f t="shared" si="6"/>
        <v>17693913</v>
      </c>
      <c r="V41" s="295">
        <f t="shared" si="6"/>
        <v>37525912</v>
      </c>
      <c r="W41" s="295">
        <f t="shared" si="6"/>
        <v>88467460</v>
      </c>
      <c r="X41" s="295">
        <f t="shared" si="6"/>
        <v>131266076</v>
      </c>
      <c r="Y41" s="295">
        <f t="shared" si="6"/>
        <v>-42798616</v>
      </c>
      <c r="Z41" s="296">
        <f t="shared" si="5"/>
        <v>-32.60447581292824</v>
      </c>
      <c r="AA41" s="297">
        <f>SUM(AA36:AA40)</f>
        <v>131266076</v>
      </c>
    </row>
    <row r="42" spans="1:27" ht="13.5">
      <c r="A42" s="298" t="s">
        <v>210</v>
      </c>
      <c r="B42" s="136"/>
      <c r="C42" s="95">
        <f aca="true" t="shared" si="7" ref="C42:Y48">C12+C27</f>
        <v>2158073</v>
      </c>
      <c r="D42" s="129">
        <f t="shared" si="7"/>
        <v>0</v>
      </c>
      <c r="E42" s="54">
        <f t="shared" si="7"/>
        <v>14065998</v>
      </c>
      <c r="F42" s="54">
        <f t="shared" si="7"/>
        <v>13827870</v>
      </c>
      <c r="G42" s="54">
        <f t="shared" si="7"/>
        <v>609710</v>
      </c>
      <c r="H42" s="54">
        <f t="shared" si="7"/>
        <v>413245</v>
      </c>
      <c r="I42" s="54">
        <f t="shared" si="7"/>
        <v>68827</v>
      </c>
      <c r="J42" s="54">
        <f t="shared" si="7"/>
        <v>1091782</v>
      </c>
      <c r="K42" s="54">
        <f t="shared" si="7"/>
        <v>1774723</v>
      </c>
      <c r="L42" s="54">
        <f t="shared" si="7"/>
        <v>43859</v>
      </c>
      <c r="M42" s="54">
        <f t="shared" si="7"/>
        <v>2183823</v>
      </c>
      <c r="N42" s="54">
        <f t="shared" si="7"/>
        <v>4002405</v>
      </c>
      <c r="O42" s="54">
        <f t="shared" si="7"/>
        <v>88202</v>
      </c>
      <c r="P42" s="54">
        <f t="shared" si="7"/>
        <v>543952</v>
      </c>
      <c r="Q42" s="54">
        <f t="shared" si="7"/>
        <v>222788</v>
      </c>
      <c r="R42" s="54">
        <f t="shared" si="7"/>
        <v>854942</v>
      </c>
      <c r="S42" s="54">
        <f t="shared" si="7"/>
        <v>858098</v>
      </c>
      <c r="T42" s="54">
        <f t="shared" si="7"/>
        <v>374583</v>
      </c>
      <c r="U42" s="54">
        <f t="shared" si="7"/>
        <v>670820</v>
      </c>
      <c r="V42" s="54">
        <f t="shared" si="7"/>
        <v>1903501</v>
      </c>
      <c r="W42" s="54">
        <f t="shared" si="7"/>
        <v>7852630</v>
      </c>
      <c r="X42" s="54">
        <f t="shared" si="7"/>
        <v>13827870</v>
      </c>
      <c r="Y42" s="54">
        <f t="shared" si="7"/>
        <v>-5975240</v>
      </c>
      <c r="Z42" s="184">
        <f t="shared" si="5"/>
        <v>-43.21157199192645</v>
      </c>
      <c r="AA42" s="130">
        <f aca="true" t="shared" si="8" ref="AA42:AA48">AA12+AA27</f>
        <v>13827870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525000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83753628</v>
      </c>
      <c r="D45" s="129">
        <f t="shared" si="7"/>
        <v>0</v>
      </c>
      <c r="E45" s="54">
        <f t="shared" si="7"/>
        <v>78181643</v>
      </c>
      <c r="F45" s="54">
        <f t="shared" si="7"/>
        <v>49682703</v>
      </c>
      <c r="G45" s="54">
        <f t="shared" si="7"/>
        <v>1273212</v>
      </c>
      <c r="H45" s="54">
        <f t="shared" si="7"/>
        <v>3004666</v>
      </c>
      <c r="I45" s="54">
        <f t="shared" si="7"/>
        <v>2453729</v>
      </c>
      <c r="J45" s="54">
        <f t="shared" si="7"/>
        <v>6731607</v>
      </c>
      <c r="K45" s="54">
        <f t="shared" si="7"/>
        <v>5011354</v>
      </c>
      <c r="L45" s="54">
        <f t="shared" si="7"/>
        <v>7132913</v>
      </c>
      <c r="M45" s="54">
        <f t="shared" si="7"/>
        <v>8112965</v>
      </c>
      <c r="N45" s="54">
        <f t="shared" si="7"/>
        <v>20257232</v>
      </c>
      <c r="O45" s="54">
        <f t="shared" si="7"/>
        <v>5344281</v>
      </c>
      <c r="P45" s="54">
        <f t="shared" si="7"/>
        <v>5396928</v>
      </c>
      <c r="Q45" s="54">
        <f t="shared" si="7"/>
        <v>-18801136</v>
      </c>
      <c r="R45" s="54">
        <f t="shared" si="7"/>
        <v>-8059927</v>
      </c>
      <c r="S45" s="54">
        <f t="shared" si="7"/>
        <v>8325526</v>
      </c>
      <c r="T45" s="54">
        <f t="shared" si="7"/>
        <v>7864433</v>
      </c>
      <c r="U45" s="54">
        <f t="shared" si="7"/>
        <v>4755329</v>
      </c>
      <c r="V45" s="54">
        <f t="shared" si="7"/>
        <v>20945288</v>
      </c>
      <c r="W45" s="54">
        <f t="shared" si="7"/>
        <v>39874200</v>
      </c>
      <c r="X45" s="54">
        <f t="shared" si="7"/>
        <v>49682703</v>
      </c>
      <c r="Y45" s="54">
        <f t="shared" si="7"/>
        <v>-9808503</v>
      </c>
      <c r="Z45" s="184">
        <f t="shared" si="5"/>
        <v>-19.74228938389282</v>
      </c>
      <c r="AA45" s="130">
        <f t="shared" si="8"/>
        <v>49682703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322112</v>
      </c>
      <c r="D48" s="129">
        <f t="shared" si="7"/>
        <v>0</v>
      </c>
      <c r="E48" s="54">
        <f t="shared" si="7"/>
        <v>2379900</v>
      </c>
      <c r="F48" s="54">
        <f t="shared" si="7"/>
        <v>1767606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76548</v>
      </c>
      <c r="N48" s="54">
        <f t="shared" si="7"/>
        <v>76548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17730</v>
      </c>
      <c r="T48" s="54">
        <f t="shared" si="7"/>
        <v>392350</v>
      </c>
      <c r="U48" s="54">
        <f t="shared" si="7"/>
        <v>445419</v>
      </c>
      <c r="V48" s="54">
        <f t="shared" si="7"/>
        <v>855499</v>
      </c>
      <c r="W48" s="54">
        <f t="shared" si="7"/>
        <v>932047</v>
      </c>
      <c r="X48" s="54">
        <f t="shared" si="7"/>
        <v>1767606</v>
      </c>
      <c r="Y48" s="54">
        <f t="shared" si="7"/>
        <v>-835559</v>
      </c>
      <c r="Z48" s="184">
        <f t="shared" si="5"/>
        <v>-47.2706587327719</v>
      </c>
      <c r="AA48" s="130">
        <f t="shared" si="8"/>
        <v>1767606</v>
      </c>
    </row>
    <row r="49" spans="1:27" ht="13.5">
      <c r="A49" s="308" t="s">
        <v>219</v>
      </c>
      <c r="B49" s="149"/>
      <c r="C49" s="239">
        <f aca="true" t="shared" si="9" ref="C49:Y49">SUM(C41:C48)</f>
        <v>104920630</v>
      </c>
      <c r="D49" s="218">
        <f t="shared" si="9"/>
        <v>0</v>
      </c>
      <c r="E49" s="220">
        <f t="shared" si="9"/>
        <v>197936803</v>
      </c>
      <c r="F49" s="220">
        <f t="shared" si="9"/>
        <v>196544255</v>
      </c>
      <c r="G49" s="220">
        <f t="shared" si="9"/>
        <v>4243588</v>
      </c>
      <c r="H49" s="220">
        <f t="shared" si="9"/>
        <v>8855368</v>
      </c>
      <c r="I49" s="220">
        <f t="shared" si="9"/>
        <v>5913603</v>
      </c>
      <c r="J49" s="220">
        <f t="shared" si="9"/>
        <v>19012559</v>
      </c>
      <c r="K49" s="220">
        <f t="shared" si="9"/>
        <v>13151317</v>
      </c>
      <c r="L49" s="220">
        <f t="shared" si="9"/>
        <v>15867000</v>
      </c>
      <c r="M49" s="220">
        <f t="shared" si="9"/>
        <v>16494330</v>
      </c>
      <c r="N49" s="220">
        <f t="shared" si="9"/>
        <v>45512647</v>
      </c>
      <c r="O49" s="220">
        <f t="shared" si="9"/>
        <v>9477691</v>
      </c>
      <c r="P49" s="220">
        <f t="shared" si="9"/>
        <v>12961450</v>
      </c>
      <c r="Q49" s="220">
        <f t="shared" si="9"/>
        <v>-11068210</v>
      </c>
      <c r="R49" s="220">
        <f t="shared" si="9"/>
        <v>11370931</v>
      </c>
      <c r="S49" s="220">
        <f t="shared" si="9"/>
        <v>19339759</v>
      </c>
      <c r="T49" s="220">
        <f t="shared" si="9"/>
        <v>18324960</v>
      </c>
      <c r="U49" s="220">
        <f t="shared" si="9"/>
        <v>23565481</v>
      </c>
      <c r="V49" s="220">
        <f t="shared" si="9"/>
        <v>61230200</v>
      </c>
      <c r="W49" s="220">
        <f t="shared" si="9"/>
        <v>137126337</v>
      </c>
      <c r="X49" s="220">
        <f t="shared" si="9"/>
        <v>196544255</v>
      </c>
      <c r="Y49" s="220">
        <f t="shared" si="9"/>
        <v>-59417918</v>
      </c>
      <c r="Z49" s="221">
        <f t="shared" si="5"/>
        <v>-30.231317623605943</v>
      </c>
      <c r="AA49" s="222">
        <f>SUM(AA41:AA48)</f>
        <v>196544255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342343</v>
      </c>
      <c r="H65" s="60">
        <v>338461</v>
      </c>
      <c r="I65" s="60">
        <v>323511</v>
      </c>
      <c r="J65" s="60">
        <v>1004315</v>
      </c>
      <c r="K65" s="60">
        <v>448487</v>
      </c>
      <c r="L65" s="60">
        <v>138355</v>
      </c>
      <c r="M65" s="60"/>
      <c r="N65" s="60">
        <v>586842</v>
      </c>
      <c r="O65" s="60"/>
      <c r="P65" s="60"/>
      <c r="Q65" s="60"/>
      <c r="R65" s="60"/>
      <c r="S65" s="60"/>
      <c r="T65" s="60"/>
      <c r="U65" s="60"/>
      <c r="V65" s="60"/>
      <c r="W65" s="60">
        <v>1591157</v>
      </c>
      <c r="X65" s="60"/>
      <c r="Y65" s="60">
        <v>1591157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428000</v>
      </c>
      <c r="H66" s="275">
        <v>1290275</v>
      </c>
      <c r="I66" s="275">
        <v>2410686</v>
      </c>
      <c r="J66" s="275">
        <v>4128961</v>
      </c>
      <c r="K66" s="275">
        <v>1281742</v>
      </c>
      <c r="L66" s="275">
        <v>1637972</v>
      </c>
      <c r="M66" s="275">
        <v>1716</v>
      </c>
      <c r="N66" s="275">
        <v>2921430</v>
      </c>
      <c r="O66" s="275">
        <v>256</v>
      </c>
      <c r="P66" s="275">
        <v>369</v>
      </c>
      <c r="Q66" s="275">
        <v>1485553</v>
      </c>
      <c r="R66" s="275">
        <v>1486178</v>
      </c>
      <c r="S66" s="275">
        <v>1814142</v>
      </c>
      <c r="T66" s="275">
        <v>1376526</v>
      </c>
      <c r="U66" s="275">
        <v>2870881</v>
      </c>
      <c r="V66" s="275">
        <v>6061549</v>
      </c>
      <c r="W66" s="275">
        <v>14598118</v>
      </c>
      <c r="X66" s="275"/>
      <c r="Y66" s="275">
        <v>14598118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534000</v>
      </c>
      <c r="H67" s="60">
        <v>585503</v>
      </c>
      <c r="I67" s="60">
        <v>876392</v>
      </c>
      <c r="J67" s="60">
        <v>1995895</v>
      </c>
      <c r="K67" s="60">
        <v>731205</v>
      </c>
      <c r="L67" s="60">
        <v>990083</v>
      </c>
      <c r="M67" s="60">
        <v>845</v>
      </c>
      <c r="N67" s="60">
        <v>1722133</v>
      </c>
      <c r="O67" s="60">
        <v>1005</v>
      </c>
      <c r="P67" s="60">
        <v>3394</v>
      </c>
      <c r="Q67" s="60">
        <v>1768821</v>
      </c>
      <c r="R67" s="60">
        <v>1773220</v>
      </c>
      <c r="S67" s="60">
        <v>252714</v>
      </c>
      <c r="T67" s="60">
        <v>1039429</v>
      </c>
      <c r="U67" s="60">
        <v>1520122</v>
      </c>
      <c r="V67" s="60">
        <v>2812265</v>
      </c>
      <c r="W67" s="60">
        <v>8303513</v>
      </c>
      <c r="X67" s="60"/>
      <c r="Y67" s="60">
        <v>8303513</v>
      </c>
      <c r="Z67" s="140"/>
      <c r="AA67" s="155"/>
    </row>
    <row r="68" spans="1:27" ht="13.5">
      <c r="A68" s="311" t="s">
        <v>43</v>
      </c>
      <c r="B68" s="316"/>
      <c r="C68" s="62">
        <v>29090822</v>
      </c>
      <c r="D68" s="156">
        <v>45886765</v>
      </c>
      <c r="E68" s="60">
        <v>46530265</v>
      </c>
      <c r="F68" s="60">
        <v>45886765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45886765</v>
      </c>
      <c r="Y68" s="60">
        <v>-45886765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29090822</v>
      </c>
      <c r="D69" s="218">
        <f t="shared" si="12"/>
        <v>45886765</v>
      </c>
      <c r="E69" s="220">
        <f t="shared" si="12"/>
        <v>46530265</v>
      </c>
      <c r="F69" s="220">
        <f t="shared" si="12"/>
        <v>45886765</v>
      </c>
      <c r="G69" s="220">
        <f t="shared" si="12"/>
        <v>1304343</v>
      </c>
      <c r="H69" s="220">
        <f t="shared" si="12"/>
        <v>2214239</v>
      </c>
      <c r="I69" s="220">
        <f t="shared" si="12"/>
        <v>3610589</v>
      </c>
      <c r="J69" s="220">
        <f t="shared" si="12"/>
        <v>7129171</v>
      </c>
      <c r="K69" s="220">
        <f t="shared" si="12"/>
        <v>2461434</v>
      </c>
      <c r="L69" s="220">
        <f t="shared" si="12"/>
        <v>2766410</v>
      </c>
      <c r="M69" s="220">
        <f t="shared" si="12"/>
        <v>2561</v>
      </c>
      <c r="N69" s="220">
        <f t="shared" si="12"/>
        <v>5230405</v>
      </c>
      <c r="O69" s="220">
        <f t="shared" si="12"/>
        <v>1261</v>
      </c>
      <c r="P69" s="220">
        <f t="shared" si="12"/>
        <v>3763</v>
      </c>
      <c r="Q69" s="220">
        <f t="shared" si="12"/>
        <v>3254374</v>
      </c>
      <c r="R69" s="220">
        <f t="shared" si="12"/>
        <v>3259398</v>
      </c>
      <c r="S69" s="220">
        <f t="shared" si="12"/>
        <v>2066856</v>
      </c>
      <c r="T69" s="220">
        <f t="shared" si="12"/>
        <v>2415955</v>
      </c>
      <c r="U69" s="220">
        <f t="shared" si="12"/>
        <v>4391003</v>
      </c>
      <c r="V69" s="220">
        <f t="shared" si="12"/>
        <v>8873814</v>
      </c>
      <c r="W69" s="220">
        <f t="shared" si="12"/>
        <v>24492788</v>
      </c>
      <c r="X69" s="220">
        <f t="shared" si="12"/>
        <v>45886765</v>
      </c>
      <c r="Y69" s="220">
        <f t="shared" si="12"/>
        <v>-21393977</v>
      </c>
      <c r="Z69" s="221">
        <f>+IF(X69&lt;&gt;0,+(Y69/X69)*100,0)</f>
        <v>-46.62341527017649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18161817</v>
      </c>
      <c r="D5" s="357">
        <f t="shared" si="0"/>
        <v>0</v>
      </c>
      <c r="E5" s="356">
        <f t="shared" si="0"/>
        <v>102559262</v>
      </c>
      <c r="F5" s="358">
        <f t="shared" si="0"/>
        <v>131266076</v>
      </c>
      <c r="G5" s="358">
        <f t="shared" si="0"/>
        <v>2360666</v>
      </c>
      <c r="H5" s="356">
        <f t="shared" si="0"/>
        <v>5437457</v>
      </c>
      <c r="I5" s="356">
        <f t="shared" si="0"/>
        <v>3391047</v>
      </c>
      <c r="J5" s="358">
        <f t="shared" si="0"/>
        <v>11128115</v>
      </c>
      <c r="K5" s="358">
        <f t="shared" si="0"/>
        <v>6365240</v>
      </c>
      <c r="L5" s="356">
        <f t="shared" si="0"/>
        <v>8690228</v>
      </c>
      <c r="M5" s="356">
        <f t="shared" si="0"/>
        <v>6120994</v>
      </c>
      <c r="N5" s="358">
        <f t="shared" si="0"/>
        <v>21174757</v>
      </c>
      <c r="O5" s="358">
        <f t="shared" si="0"/>
        <v>4045208</v>
      </c>
      <c r="P5" s="356">
        <f t="shared" si="0"/>
        <v>7020570</v>
      </c>
      <c r="Q5" s="356">
        <f t="shared" si="0"/>
        <v>7510138</v>
      </c>
      <c r="R5" s="358">
        <f t="shared" si="0"/>
        <v>18415251</v>
      </c>
      <c r="S5" s="358">
        <f t="shared" si="0"/>
        <v>10138405</v>
      </c>
      <c r="T5" s="356">
        <f t="shared" si="0"/>
        <v>5477695</v>
      </c>
      <c r="U5" s="356">
        <f t="shared" si="0"/>
        <v>13463159</v>
      </c>
      <c r="V5" s="358">
        <f t="shared" si="0"/>
        <v>29079259</v>
      </c>
      <c r="W5" s="358">
        <f t="shared" si="0"/>
        <v>74430140</v>
      </c>
      <c r="X5" s="356">
        <f t="shared" si="0"/>
        <v>131266076</v>
      </c>
      <c r="Y5" s="358">
        <f t="shared" si="0"/>
        <v>-56835936</v>
      </c>
      <c r="Z5" s="359">
        <f>+IF(X5&lt;&gt;0,+(Y5/X5)*100,0)</f>
        <v>-43.29826694903259</v>
      </c>
      <c r="AA5" s="360">
        <f>+AA6+AA8+AA11+AA13+AA15</f>
        <v>131266076</v>
      </c>
    </row>
    <row r="6" spans="1:27" ht="13.5">
      <c r="A6" s="361" t="s">
        <v>204</v>
      </c>
      <c r="B6" s="142"/>
      <c r="C6" s="60">
        <f>+C7</f>
        <v>10989398</v>
      </c>
      <c r="D6" s="340">
        <f aca="true" t="shared" si="1" ref="D6:AA6">+D7</f>
        <v>0</v>
      </c>
      <c r="E6" s="60">
        <f t="shared" si="1"/>
        <v>24409879</v>
      </c>
      <c r="F6" s="59">
        <f t="shared" si="1"/>
        <v>38611582</v>
      </c>
      <c r="G6" s="59">
        <f t="shared" si="1"/>
        <v>295929</v>
      </c>
      <c r="H6" s="60">
        <f t="shared" si="1"/>
        <v>18585</v>
      </c>
      <c r="I6" s="60">
        <f t="shared" si="1"/>
        <v>124448</v>
      </c>
      <c r="J6" s="59">
        <f t="shared" si="1"/>
        <v>438962</v>
      </c>
      <c r="K6" s="59">
        <f t="shared" si="1"/>
        <v>1508311</v>
      </c>
      <c r="L6" s="60">
        <f t="shared" si="1"/>
        <v>764379</v>
      </c>
      <c r="M6" s="60">
        <f t="shared" si="1"/>
        <v>1155927</v>
      </c>
      <c r="N6" s="59">
        <f t="shared" si="1"/>
        <v>3428617</v>
      </c>
      <c r="O6" s="59">
        <f t="shared" si="1"/>
        <v>1185124</v>
      </c>
      <c r="P6" s="60">
        <f t="shared" si="1"/>
        <v>3008857</v>
      </c>
      <c r="Q6" s="60">
        <f t="shared" si="1"/>
        <v>2441316</v>
      </c>
      <c r="R6" s="59">
        <f t="shared" si="1"/>
        <v>6635297</v>
      </c>
      <c r="S6" s="59">
        <f t="shared" si="1"/>
        <v>3749480</v>
      </c>
      <c r="T6" s="60">
        <f t="shared" si="1"/>
        <v>1029158</v>
      </c>
      <c r="U6" s="60">
        <f t="shared" si="1"/>
        <v>3786097</v>
      </c>
      <c r="V6" s="59">
        <f t="shared" si="1"/>
        <v>8564735</v>
      </c>
      <c r="W6" s="59">
        <f t="shared" si="1"/>
        <v>19067611</v>
      </c>
      <c r="X6" s="60">
        <f t="shared" si="1"/>
        <v>38611582</v>
      </c>
      <c r="Y6" s="59">
        <f t="shared" si="1"/>
        <v>-19543971</v>
      </c>
      <c r="Z6" s="61">
        <f>+IF(X6&lt;&gt;0,+(Y6/X6)*100,0)</f>
        <v>-50.61686154170011</v>
      </c>
      <c r="AA6" s="62">
        <f t="shared" si="1"/>
        <v>38611582</v>
      </c>
    </row>
    <row r="7" spans="1:27" ht="13.5">
      <c r="A7" s="291" t="s">
        <v>228</v>
      </c>
      <c r="B7" s="142"/>
      <c r="C7" s="60">
        <v>10989398</v>
      </c>
      <c r="D7" s="340"/>
      <c r="E7" s="60">
        <v>24409879</v>
      </c>
      <c r="F7" s="59">
        <v>38611582</v>
      </c>
      <c r="G7" s="59">
        <v>295929</v>
      </c>
      <c r="H7" s="60">
        <v>18585</v>
      </c>
      <c r="I7" s="60">
        <v>124448</v>
      </c>
      <c r="J7" s="59">
        <v>438962</v>
      </c>
      <c r="K7" s="59">
        <v>1508311</v>
      </c>
      <c r="L7" s="60">
        <v>764379</v>
      </c>
      <c r="M7" s="60">
        <v>1155927</v>
      </c>
      <c r="N7" s="59">
        <v>3428617</v>
      </c>
      <c r="O7" s="59">
        <v>1185124</v>
      </c>
      <c r="P7" s="60">
        <v>3008857</v>
      </c>
      <c r="Q7" s="60">
        <v>2441316</v>
      </c>
      <c r="R7" s="59">
        <v>6635297</v>
      </c>
      <c r="S7" s="59">
        <v>3749480</v>
      </c>
      <c r="T7" s="60">
        <v>1029158</v>
      </c>
      <c r="U7" s="60">
        <v>3786097</v>
      </c>
      <c r="V7" s="59">
        <v>8564735</v>
      </c>
      <c r="W7" s="59">
        <v>19067611</v>
      </c>
      <c r="X7" s="60">
        <v>38611582</v>
      </c>
      <c r="Y7" s="59">
        <v>-19543971</v>
      </c>
      <c r="Z7" s="61">
        <v>-50.62</v>
      </c>
      <c r="AA7" s="62">
        <v>38611582</v>
      </c>
    </row>
    <row r="8" spans="1:27" ht="13.5">
      <c r="A8" s="361" t="s">
        <v>205</v>
      </c>
      <c r="B8" s="142"/>
      <c r="C8" s="60">
        <f aca="true" t="shared" si="2" ref="C8:Y8">SUM(C9:C10)</f>
        <v>1087568</v>
      </c>
      <c r="D8" s="340">
        <f t="shared" si="2"/>
        <v>0</v>
      </c>
      <c r="E8" s="60">
        <f t="shared" si="2"/>
        <v>20122705</v>
      </c>
      <c r="F8" s="59">
        <f t="shared" si="2"/>
        <v>16862618</v>
      </c>
      <c r="G8" s="59">
        <f t="shared" si="2"/>
        <v>31222</v>
      </c>
      <c r="H8" s="60">
        <f t="shared" si="2"/>
        <v>946848</v>
      </c>
      <c r="I8" s="60">
        <f t="shared" si="2"/>
        <v>512891</v>
      </c>
      <c r="J8" s="59">
        <f t="shared" si="2"/>
        <v>1490961</v>
      </c>
      <c r="K8" s="59">
        <f t="shared" si="2"/>
        <v>240368</v>
      </c>
      <c r="L8" s="60">
        <f t="shared" si="2"/>
        <v>1618182</v>
      </c>
      <c r="M8" s="60">
        <f t="shared" si="2"/>
        <v>688953</v>
      </c>
      <c r="N8" s="59">
        <f t="shared" si="2"/>
        <v>2547503</v>
      </c>
      <c r="O8" s="59">
        <f t="shared" si="2"/>
        <v>379026</v>
      </c>
      <c r="P8" s="60">
        <f t="shared" si="2"/>
        <v>1090952</v>
      </c>
      <c r="Q8" s="60">
        <f t="shared" si="2"/>
        <v>1313185</v>
      </c>
      <c r="R8" s="59">
        <f t="shared" si="2"/>
        <v>2783163</v>
      </c>
      <c r="S8" s="59">
        <f t="shared" si="2"/>
        <v>1537987</v>
      </c>
      <c r="T8" s="60">
        <f t="shared" si="2"/>
        <v>1609351</v>
      </c>
      <c r="U8" s="60">
        <f t="shared" si="2"/>
        <v>1628662</v>
      </c>
      <c r="V8" s="59">
        <f t="shared" si="2"/>
        <v>4776000</v>
      </c>
      <c r="W8" s="59">
        <f t="shared" si="2"/>
        <v>11597627</v>
      </c>
      <c r="X8" s="60">
        <f t="shared" si="2"/>
        <v>16862618</v>
      </c>
      <c r="Y8" s="59">
        <f t="shared" si="2"/>
        <v>-5264991</v>
      </c>
      <c r="Z8" s="61">
        <f>+IF(X8&lt;&gt;0,+(Y8/X8)*100,0)</f>
        <v>-31.222856379715182</v>
      </c>
      <c r="AA8" s="62">
        <f>SUM(AA9:AA10)</f>
        <v>16862618</v>
      </c>
    </row>
    <row r="9" spans="1:27" ht="13.5">
      <c r="A9" s="291" t="s">
        <v>229</v>
      </c>
      <c r="B9" s="142"/>
      <c r="C9" s="60">
        <v>1087568</v>
      </c>
      <c r="D9" s="340"/>
      <c r="E9" s="60">
        <v>19922705</v>
      </c>
      <c r="F9" s="59">
        <v>16862618</v>
      </c>
      <c r="G9" s="59">
        <v>31222</v>
      </c>
      <c r="H9" s="60">
        <v>946848</v>
      </c>
      <c r="I9" s="60">
        <v>512891</v>
      </c>
      <c r="J9" s="59">
        <v>1490961</v>
      </c>
      <c r="K9" s="59">
        <v>240368</v>
      </c>
      <c r="L9" s="60">
        <v>1618182</v>
      </c>
      <c r="M9" s="60">
        <v>688953</v>
      </c>
      <c r="N9" s="59">
        <v>2547503</v>
      </c>
      <c r="O9" s="59">
        <v>379026</v>
      </c>
      <c r="P9" s="60">
        <v>1090952</v>
      </c>
      <c r="Q9" s="60">
        <v>1313185</v>
      </c>
      <c r="R9" s="59">
        <v>2783163</v>
      </c>
      <c r="S9" s="59">
        <v>1537987</v>
      </c>
      <c r="T9" s="60">
        <v>1609351</v>
      </c>
      <c r="U9" s="60">
        <v>1628662</v>
      </c>
      <c r="V9" s="59">
        <v>4776000</v>
      </c>
      <c r="W9" s="59">
        <v>11597627</v>
      </c>
      <c r="X9" s="60">
        <v>16862618</v>
      </c>
      <c r="Y9" s="59">
        <v>-5264991</v>
      </c>
      <c r="Z9" s="61">
        <v>-31.22</v>
      </c>
      <c r="AA9" s="62">
        <v>16862618</v>
      </c>
    </row>
    <row r="10" spans="1:27" ht="13.5">
      <c r="A10" s="291" t="s">
        <v>230</v>
      </c>
      <c r="B10" s="142"/>
      <c r="C10" s="60"/>
      <c r="D10" s="340"/>
      <c r="E10" s="60">
        <v>200000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1606167</v>
      </c>
      <c r="D11" s="363">
        <f aca="true" t="shared" si="3" ref="D11:AA11">+D12</f>
        <v>0</v>
      </c>
      <c r="E11" s="362">
        <f t="shared" si="3"/>
        <v>16703744</v>
      </c>
      <c r="F11" s="364">
        <f t="shared" si="3"/>
        <v>25083999</v>
      </c>
      <c r="G11" s="364">
        <f t="shared" si="3"/>
        <v>187620</v>
      </c>
      <c r="H11" s="362">
        <f t="shared" si="3"/>
        <v>456067</v>
      </c>
      <c r="I11" s="362">
        <f t="shared" si="3"/>
        <v>1269722</v>
      </c>
      <c r="J11" s="364">
        <f t="shared" si="3"/>
        <v>1913409</v>
      </c>
      <c r="K11" s="364">
        <f t="shared" si="3"/>
        <v>2083476</v>
      </c>
      <c r="L11" s="362">
        <f t="shared" si="3"/>
        <v>1417674</v>
      </c>
      <c r="M11" s="362">
        <f t="shared" si="3"/>
        <v>908339</v>
      </c>
      <c r="N11" s="364">
        <f t="shared" si="3"/>
        <v>4409489</v>
      </c>
      <c r="O11" s="364">
        <f t="shared" si="3"/>
        <v>266917</v>
      </c>
      <c r="P11" s="362">
        <f t="shared" si="3"/>
        <v>317799</v>
      </c>
      <c r="Q11" s="362">
        <f t="shared" si="3"/>
        <v>687908</v>
      </c>
      <c r="R11" s="364">
        <f t="shared" si="3"/>
        <v>1272624</v>
      </c>
      <c r="S11" s="364">
        <f t="shared" si="3"/>
        <v>1305644</v>
      </c>
      <c r="T11" s="362">
        <f t="shared" si="3"/>
        <v>1268533</v>
      </c>
      <c r="U11" s="362">
        <f t="shared" si="3"/>
        <v>3690604</v>
      </c>
      <c r="V11" s="364">
        <f t="shared" si="3"/>
        <v>6264781</v>
      </c>
      <c r="W11" s="364">
        <f t="shared" si="3"/>
        <v>13860303</v>
      </c>
      <c r="X11" s="362">
        <f t="shared" si="3"/>
        <v>25083999</v>
      </c>
      <c r="Y11" s="364">
        <f t="shared" si="3"/>
        <v>-11223696</v>
      </c>
      <c r="Z11" s="365">
        <f>+IF(X11&lt;&gt;0,+(Y11/X11)*100,0)</f>
        <v>-44.74444445640426</v>
      </c>
      <c r="AA11" s="366">
        <f t="shared" si="3"/>
        <v>25083999</v>
      </c>
    </row>
    <row r="12" spans="1:27" ht="13.5">
      <c r="A12" s="291" t="s">
        <v>231</v>
      </c>
      <c r="B12" s="136"/>
      <c r="C12" s="60">
        <v>1606167</v>
      </c>
      <c r="D12" s="340"/>
      <c r="E12" s="60">
        <v>16703744</v>
      </c>
      <c r="F12" s="59">
        <v>25083999</v>
      </c>
      <c r="G12" s="59">
        <v>187620</v>
      </c>
      <c r="H12" s="60">
        <v>456067</v>
      </c>
      <c r="I12" s="60">
        <v>1269722</v>
      </c>
      <c r="J12" s="59">
        <v>1913409</v>
      </c>
      <c r="K12" s="59">
        <v>2083476</v>
      </c>
      <c r="L12" s="60">
        <v>1417674</v>
      </c>
      <c r="M12" s="60">
        <v>908339</v>
      </c>
      <c r="N12" s="59">
        <v>4409489</v>
      </c>
      <c r="O12" s="59">
        <v>266917</v>
      </c>
      <c r="P12" s="60">
        <v>317799</v>
      </c>
      <c r="Q12" s="60">
        <v>687908</v>
      </c>
      <c r="R12" s="59">
        <v>1272624</v>
      </c>
      <c r="S12" s="59">
        <v>1305644</v>
      </c>
      <c r="T12" s="60">
        <v>1268533</v>
      </c>
      <c r="U12" s="60">
        <v>3690604</v>
      </c>
      <c r="V12" s="59">
        <v>6264781</v>
      </c>
      <c r="W12" s="59">
        <v>13860303</v>
      </c>
      <c r="X12" s="60">
        <v>25083999</v>
      </c>
      <c r="Y12" s="59">
        <v>-11223696</v>
      </c>
      <c r="Z12" s="61">
        <v>-44.74</v>
      </c>
      <c r="AA12" s="62">
        <v>25083999</v>
      </c>
    </row>
    <row r="13" spans="1:27" ht="13.5">
      <c r="A13" s="361" t="s">
        <v>207</v>
      </c>
      <c r="B13" s="136"/>
      <c r="C13" s="275">
        <f>+C14</f>
        <v>855133</v>
      </c>
      <c r="D13" s="341">
        <f aca="true" t="shared" si="4" ref="D13:AA13">+D14</f>
        <v>0</v>
      </c>
      <c r="E13" s="275">
        <f t="shared" si="4"/>
        <v>32302934</v>
      </c>
      <c r="F13" s="342">
        <f t="shared" si="4"/>
        <v>35667663</v>
      </c>
      <c r="G13" s="342">
        <f t="shared" si="4"/>
        <v>1827208</v>
      </c>
      <c r="H13" s="275">
        <f t="shared" si="4"/>
        <v>3966617</v>
      </c>
      <c r="I13" s="275">
        <f t="shared" si="4"/>
        <v>1319029</v>
      </c>
      <c r="J13" s="342">
        <f t="shared" si="4"/>
        <v>7112854</v>
      </c>
      <c r="K13" s="342">
        <f t="shared" si="4"/>
        <v>1997906</v>
      </c>
      <c r="L13" s="275">
        <f t="shared" si="4"/>
        <v>2669970</v>
      </c>
      <c r="M13" s="275">
        <f t="shared" si="4"/>
        <v>2404804</v>
      </c>
      <c r="N13" s="342">
        <f t="shared" si="4"/>
        <v>7072680</v>
      </c>
      <c r="O13" s="342">
        <f t="shared" si="4"/>
        <v>1313105</v>
      </c>
      <c r="P13" s="275">
        <f t="shared" si="4"/>
        <v>1695365</v>
      </c>
      <c r="Q13" s="275">
        <f t="shared" si="4"/>
        <v>2456794</v>
      </c>
      <c r="R13" s="342">
        <f t="shared" si="4"/>
        <v>5465264</v>
      </c>
      <c r="S13" s="342">
        <f t="shared" si="4"/>
        <v>2815830</v>
      </c>
      <c r="T13" s="275">
        <f t="shared" si="4"/>
        <v>224347</v>
      </c>
      <c r="U13" s="275">
        <f t="shared" si="4"/>
        <v>2464885</v>
      </c>
      <c r="V13" s="342">
        <f t="shared" si="4"/>
        <v>5505062</v>
      </c>
      <c r="W13" s="342">
        <f t="shared" si="4"/>
        <v>25155860</v>
      </c>
      <c r="X13" s="275">
        <f t="shared" si="4"/>
        <v>35667663</v>
      </c>
      <c r="Y13" s="342">
        <f t="shared" si="4"/>
        <v>-10511803</v>
      </c>
      <c r="Z13" s="335">
        <f>+IF(X13&lt;&gt;0,+(Y13/X13)*100,0)</f>
        <v>-29.471521585252162</v>
      </c>
      <c r="AA13" s="273">
        <f t="shared" si="4"/>
        <v>35667663</v>
      </c>
    </row>
    <row r="14" spans="1:27" ht="13.5">
      <c r="A14" s="291" t="s">
        <v>232</v>
      </c>
      <c r="B14" s="136"/>
      <c r="C14" s="60">
        <v>855133</v>
      </c>
      <c r="D14" s="340"/>
      <c r="E14" s="60">
        <v>32302934</v>
      </c>
      <c r="F14" s="59">
        <v>35667663</v>
      </c>
      <c r="G14" s="59">
        <v>1827208</v>
      </c>
      <c r="H14" s="60">
        <v>3966617</v>
      </c>
      <c r="I14" s="60">
        <v>1319029</v>
      </c>
      <c r="J14" s="59">
        <v>7112854</v>
      </c>
      <c r="K14" s="59">
        <v>1997906</v>
      </c>
      <c r="L14" s="60">
        <v>2669970</v>
      </c>
      <c r="M14" s="60">
        <v>2404804</v>
      </c>
      <c r="N14" s="59">
        <v>7072680</v>
      </c>
      <c r="O14" s="59">
        <v>1313105</v>
      </c>
      <c r="P14" s="60">
        <v>1695365</v>
      </c>
      <c r="Q14" s="60">
        <v>2456794</v>
      </c>
      <c r="R14" s="59">
        <v>5465264</v>
      </c>
      <c r="S14" s="59">
        <v>2815830</v>
      </c>
      <c r="T14" s="60">
        <v>224347</v>
      </c>
      <c r="U14" s="60">
        <v>2464885</v>
      </c>
      <c r="V14" s="59">
        <v>5505062</v>
      </c>
      <c r="W14" s="59">
        <v>25155860</v>
      </c>
      <c r="X14" s="60">
        <v>35667663</v>
      </c>
      <c r="Y14" s="59">
        <v>-10511803</v>
      </c>
      <c r="Z14" s="61">
        <v>-29.47</v>
      </c>
      <c r="AA14" s="62">
        <v>35667663</v>
      </c>
    </row>
    <row r="15" spans="1:27" ht="13.5">
      <c r="A15" s="361" t="s">
        <v>208</v>
      </c>
      <c r="B15" s="136"/>
      <c r="C15" s="60">
        <f aca="true" t="shared" si="5" ref="C15:Y15">SUM(C16:C20)</f>
        <v>3623551</v>
      </c>
      <c r="D15" s="340">
        <f t="shared" si="5"/>
        <v>0</v>
      </c>
      <c r="E15" s="60">
        <f t="shared" si="5"/>
        <v>9020000</v>
      </c>
      <c r="F15" s="59">
        <f t="shared" si="5"/>
        <v>15040214</v>
      </c>
      <c r="G15" s="59">
        <f t="shared" si="5"/>
        <v>18687</v>
      </c>
      <c r="H15" s="60">
        <f t="shared" si="5"/>
        <v>49340</v>
      </c>
      <c r="I15" s="60">
        <f t="shared" si="5"/>
        <v>164957</v>
      </c>
      <c r="J15" s="59">
        <f t="shared" si="5"/>
        <v>171929</v>
      </c>
      <c r="K15" s="59">
        <f t="shared" si="5"/>
        <v>535179</v>
      </c>
      <c r="L15" s="60">
        <f t="shared" si="5"/>
        <v>2220023</v>
      </c>
      <c r="M15" s="60">
        <f t="shared" si="5"/>
        <v>962971</v>
      </c>
      <c r="N15" s="59">
        <f t="shared" si="5"/>
        <v>3716468</v>
      </c>
      <c r="O15" s="59">
        <f t="shared" si="5"/>
        <v>901036</v>
      </c>
      <c r="P15" s="60">
        <f t="shared" si="5"/>
        <v>907597</v>
      </c>
      <c r="Q15" s="60">
        <f t="shared" si="5"/>
        <v>610935</v>
      </c>
      <c r="R15" s="59">
        <f t="shared" si="5"/>
        <v>2258903</v>
      </c>
      <c r="S15" s="59">
        <f t="shared" si="5"/>
        <v>729464</v>
      </c>
      <c r="T15" s="60">
        <f t="shared" si="5"/>
        <v>1346306</v>
      </c>
      <c r="U15" s="60">
        <f t="shared" si="5"/>
        <v>1892911</v>
      </c>
      <c r="V15" s="59">
        <f t="shared" si="5"/>
        <v>3968681</v>
      </c>
      <c r="W15" s="59">
        <f t="shared" si="5"/>
        <v>4748739</v>
      </c>
      <c r="X15" s="60">
        <f t="shared" si="5"/>
        <v>15040214</v>
      </c>
      <c r="Y15" s="59">
        <f t="shared" si="5"/>
        <v>-10291475</v>
      </c>
      <c r="Z15" s="61">
        <f>+IF(X15&lt;&gt;0,+(Y15/X15)*100,0)</f>
        <v>-68.42638675220978</v>
      </c>
      <c r="AA15" s="62">
        <f>SUM(AA16:AA20)</f>
        <v>15040214</v>
      </c>
    </row>
    <row r="16" spans="1:27" ht="13.5">
      <c r="A16" s="291" t="s">
        <v>233</v>
      </c>
      <c r="B16" s="300"/>
      <c r="C16" s="60">
        <v>3083512</v>
      </c>
      <c r="D16" s="340"/>
      <c r="E16" s="60">
        <v>3295000</v>
      </c>
      <c r="F16" s="59">
        <v>7220283</v>
      </c>
      <c r="G16" s="59"/>
      <c r="H16" s="60"/>
      <c r="I16" s="60"/>
      <c r="J16" s="59"/>
      <c r="K16" s="59">
        <v>417000</v>
      </c>
      <c r="L16" s="60">
        <v>1879659</v>
      </c>
      <c r="M16" s="60">
        <v>723406</v>
      </c>
      <c r="N16" s="59">
        <v>3020065</v>
      </c>
      <c r="O16" s="59">
        <v>330891</v>
      </c>
      <c r="P16" s="60">
        <v>475481</v>
      </c>
      <c r="Q16" s="60">
        <v>260531</v>
      </c>
      <c r="R16" s="59">
        <v>1066903</v>
      </c>
      <c r="S16" s="59">
        <v>260531</v>
      </c>
      <c r="T16" s="60">
        <v>270531</v>
      </c>
      <c r="U16" s="60">
        <v>417710</v>
      </c>
      <c r="V16" s="59">
        <v>948772</v>
      </c>
      <c r="W16" s="59"/>
      <c r="X16" s="60">
        <v>7220283</v>
      </c>
      <c r="Y16" s="59">
        <v>-7220283</v>
      </c>
      <c r="Z16" s="61">
        <v>-100</v>
      </c>
      <c r="AA16" s="62">
        <v>7220283</v>
      </c>
    </row>
    <row r="17" spans="1:27" ht="13.5">
      <c r="A17" s="291" t="s">
        <v>234</v>
      </c>
      <c r="B17" s="136"/>
      <c r="C17" s="60">
        <v>499499</v>
      </c>
      <c r="D17" s="340"/>
      <c r="E17" s="60">
        <v>700000</v>
      </c>
      <c r="F17" s="59">
        <v>1308349</v>
      </c>
      <c r="G17" s="59"/>
      <c r="H17" s="60"/>
      <c r="I17" s="60">
        <v>61055</v>
      </c>
      <c r="J17" s="59"/>
      <c r="K17" s="59">
        <v>1705</v>
      </c>
      <c r="L17" s="60"/>
      <c r="M17" s="60"/>
      <c r="N17" s="59"/>
      <c r="O17" s="59">
        <v>158960</v>
      </c>
      <c r="P17" s="60">
        <v>1705</v>
      </c>
      <c r="Q17" s="60"/>
      <c r="R17" s="59"/>
      <c r="S17" s="59">
        <v>8010</v>
      </c>
      <c r="T17" s="60">
        <v>68734</v>
      </c>
      <c r="U17" s="60">
        <v>254758</v>
      </c>
      <c r="V17" s="59">
        <v>331502</v>
      </c>
      <c r="W17" s="59"/>
      <c r="X17" s="60">
        <v>1308349</v>
      </c>
      <c r="Y17" s="59">
        <v>-1308349</v>
      </c>
      <c r="Z17" s="61">
        <v>-100</v>
      </c>
      <c r="AA17" s="62">
        <v>1308349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40540</v>
      </c>
      <c r="D20" s="340"/>
      <c r="E20" s="60">
        <v>5025000</v>
      </c>
      <c r="F20" s="59">
        <v>6511582</v>
      </c>
      <c r="G20" s="59">
        <v>18687</v>
      </c>
      <c r="H20" s="60">
        <v>49340</v>
      </c>
      <c r="I20" s="60">
        <v>103902</v>
      </c>
      <c r="J20" s="59">
        <v>171929</v>
      </c>
      <c r="K20" s="59">
        <v>116474</v>
      </c>
      <c r="L20" s="60">
        <v>340364</v>
      </c>
      <c r="M20" s="60">
        <v>239565</v>
      </c>
      <c r="N20" s="59">
        <v>696403</v>
      </c>
      <c r="O20" s="59">
        <v>411185</v>
      </c>
      <c r="P20" s="60">
        <v>430411</v>
      </c>
      <c r="Q20" s="60">
        <v>350404</v>
      </c>
      <c r="R20" s="59">
        <v>1192000</v>
      </c>
      <c r="S20" s="59">
        <v>460923</v>
      </c>
      <c r="T20" s="60">
        <v>1007041</v>
      </c>
      <c r="U20" s="60">
        <v>1220443</v>
      </c>
      <c r="V20" s="59">
        <v>2688407</v>
      </c>
      <c r="W20" s="59">
        <v>4748739</v>
      </c>
      <c r="X20" s="60">
        <v>6511582</v>
      </c>
      <c r="Y20" s="59">
        <v>-1762843</v>
      </c>
      <c r="Z20" s="61">
        <v>-27.07</v>
      </c>
      <c r="AA20" s="62">
        <v>6511582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2158073</v>
      </c>
      <c r="D22" s="344">
        <f t="shared" si="6"/>
        <v>0</v>
      </c>
      <c r="E22" s="343">
        <f t="shared" si="6"/>
        <v>13865998</v>
      </c>
      <c r="F22" s="345">
        <f t="shared" si="6"/>
        <v>13827870</v>
      </c>
      <c r="G22" s="345">
        <f t="shared" si="6"/>
        <v>609710</v>
      </c>
      <c r="H22" s="343">
        <f t="shared" si="6"/>
        <v>413245</v>
      </c>
      <c r="I22" s="343">
        <f t="shared" si="6"/>
        <v>68827</v>
      </c>
      <c r="J22" s="345">
        <f t="shared" si="6"/>
        <v>0</v>
      </c>
      <c r="K22" s="345">
        <f t="shared" si="6"/>
        <v>1774723</v>
      </c>
      <c r="L22" s="343">
        <f t="shared" si="6"/>
        <v>43859</v>
      </c>
      <c r="M22" s="343">
        <f t="shared" si="6"/>
        <v>2183823</v>
      </c>
      <c r="N22" s="345">
        <f t="shared" si="6"/>
        <v>0</v>
      </c>
      <c r="O22" s="345">
        <f t="shared" si="6"/>
        <v>88202</v>
      </c>
      <c r="P22" s="343">
        <f t="shared" si="6"/>
        <v>543952</v>
      </c>
      <c r="Q22" s="343">
        <f t="shared" si="6"/>
        <v>222788</v>
      </c>
      <c r="R22" s="345">
        <f t="shared" si="6"/>
        <v>223172</v>
      </c>
      <c r="S22" s="345">
        <f t="shared" si="6"/>
        <v>858098</v>
      </c>
      <c r="T22" s="343">
        <f t="shared" si="6"/>
        <v>474819</v>
      </c>
      <c r="U22" s="343">
        <f t="shared" si="6"/>
        <v>226009</v>
      </c>
      <c r="V22" s="345">
        <f t="shared" si="6"/>
        <v>1248364</v>
      </c>
      <c r="W22" s="345">
        <f t="shared" si="6"/>
        <v>0</v>
      </c>
      <c r="X22" s="343">
        <f t="shared" si="6"/>
        <v>13827870</v>
      </c>
      <c r="Y22" s="345">
        <f t="shared" si="6"/>
        <v>-13827870</v>
      </c>
      <c r="Z22" s="336">
        <f>+IF(X22&lt;&gt;0,+(Y22/X22)*100,0)</f>
        <v>-100</v>
      </c>
      <c r="AA22" s="350">
        <f>SUM(AA23:AA32)</f>
        <v>13827870</v>
      </c>
    </row>
    <row r="23" spans="1:27" ht="13.5">
      <c r="A23" s="361" t="s">
        <v>236</v>
      </c>
      <c r="B23" s="142"/>
      <c r="C23" s="60">
        <v>45217</v>
      </c>
      <c r="D23" s="340"/>
      <c r="E23" s="60">
        <v>325000</v>
      </c>
      <c r="F23" s="59">
        <v>112140</v>
      </c>
      <c r="G23" s="59"/>
      <c r="H23" s="60">
        <v>8800</v>
      </c>
      <c r="I23" s="60"/>
      <c r="J23" s="59"/>
      <c r="K23" s="59"/>
      <c r="L23" s="60"/>
      <c r="M23" s="60"/>
      <c r="N23" s="59"/>
      <c r="O23" s="59"/>
      <c r="P23" s="60">
        <v>7700</v>
      </c>
      <c r="Q23" s="60"/>
      <c r="R23" s="59"/>
      <c r="S23" s="59">
        <v>17100</v>
      </c>
      <c r="T23" s="60"/>
      <c r="U23" s="60">
        <v>29126</v>
      </c>
      <c r="V23" s="59"/>
      <c r="W23" s="59"/>
      <c r="X23" s="60">
        <v>112140</v>
      </c>
      <c r="Y23" s="59">
        <v>-112140</v>
      </c>
      <c r="Z23" s="61">
        <v>-100</v>
      </c>
      <c r="AA23" s="62">
        <v>112140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2850000</v>
      </c>
      <c r="F25" s="59"/>
      <c r="G25" s="59"/>
      <c r="H25" s="60"/>
      <c r="I25" s="60"/>
      <c r="J25" s="59"/>
      <c r="K25" s="59">
        <v>54245</v>
      </c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4305798</v>
      </c>
      <c r="F26" s="364">
        <v>6362083</v>
      </c>
      <c r="G26" s="364">
        <v>580856</v>
      </c>
      <c r="H26" s="362">
        <v>373945</v>
      </c>
      <c r="I26" s="362"/>
      <c r="J26" s="364"/>
      <c r="K26" s="364">
        <v>1720478</v>
      </c>
      <c r="L26" s="362"/>
      <c r="M26" s="362">
        <v>2009220</v>
      </c>
      <c r="N26" s="364"/>
      <c r="O26" s="364"/>
      <c r="P26" s="362">
        <v>436901</v>
      </c>
      <c r="Q26" s="362">
        <v>59434</v>
      </c>
      <c r="R26" s="364"/>
      <c r="S26" s="364">
        <v>216876</v>
      </c>
      <c r="T26" s="362"/>
      <c r="U26" s="362">
        <v>47460</v>
      </c>
      <c r="V26" s="364"/>
      <c r="W26" s="364"/>
      <c r="X26" s="362">
        <v>6362083</v>
      </c>
      <c r="Y26" s="364">
        <v>-6362083</v>
      </c>
      <c r="Z26" s="365">
        <v>-100</v>
      </c>
      <c r="AA26" s="366">
        <v>6362083</v>
      </c>
    </row>
    <row r="27" spans="1:27" ht="13.5">
      <c r="A27" s="361" t="s">
        <v>240</v>
      </c>
      <c r="B27" s="147"/>
      <c r="C27" s="60">
        <v>1223874</v>
      </c>
      <c r="D27" s="340"/>
      <c r="E27" s="60">
        <v>1775200</v>
      </c>
      <c r="F27" s="59">
        <v>2268287</v>
      </c>
      <c r="G27" s="59"/>
      <c r="H27" s="60">
        <v>30500</v>
      </c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2268287</v>
      </c>
      <c r="Y27" s="59">
        <v>-2268287</v>
      </c>
      <c r="Z27" s="61">
        <v>-100</v>
      </c>
      <c r="AA27" s="62">
        <v>2268287</v>
      </c>
    </row>
    <row r="28" spans="1:27" ht="13.5">
      <c r="A28" s="361" t="s">
        <v>241</v>
      </c>
      <c r="B28" s="147"/>
      <c r="C28" s="275">
        <v>251986</v>
      </c>
      <c r="D28" s="341"/>
      <c r="E28" s="275">
        <v>1060000</v>
      </c>
      <c r="F28" s="342">
        <v>2145828</v>
      </c>
      <c r="G28" s="342"/>
      <c r="H28" s="275"/>
      <c r="I28" s="275">
        <v>68827</v>
      </c>
      <c r="J28" s="342"/>
      <c r="K28" s="342"/>
      <c r="L28" s="275">
        <v>43859</v>
      </c>
      <c r="M28" s="275">
        <v>174603</v>
      </c>
      <c r="N28" s="342"/>
      <c r="O28" s="342">
        <v>88202</v>
      </c>
      <c r="P28" s="275">
        <v>99351</v>
      </c>
      <c r="Q28" s="275">
        <v>35619</v>
      </c>
      <c r="R28" s="342">
        <v>223172</v>
      </c>
      <c r="S28" s="342">
        <v>118927</v>
      </c>
      <c r="T28" s="275">
        <v>266862</v>
      </c>
      <c r="U28" s="275">
        <v>47513</v>
      </c>
      <c r="V28" s="342">
        <v>433302</v>
      </c>
      <c r="W28" s="342"/>
      <c r="X28" s="275">
        <v>2145828</v>
      </c>
      <c r="Y28" s="342">
        <v>-2145828</v>
      </c>
      <c r="Z28" s="335">
        <v>-100</v>
      </c>
      <c r="AA28" s="273">
        <v>2145828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>
        <v>125382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511614</v>
      </c>
      <c r="D32" s="340"/>
      <c r="E32" s="60">
        <v>3550000</v>
      </c>
      <c r="F32" s="59">
        <v>2939532</v>
      </c>
      <c r="G32" s="59">
        <v>28854</v>
      </c>
      <c r="H32" s="60"/>
      <c r="I32" s="60"/>
      <c r="J32" s="59"/>
      <c r="K32" s="59"/>
      <c r="L32" s="60"/>
      <c r="M32" s="60"/>
      <c r="N32" s="59"/>
      <c r="O32" s="59"/>
      <c r="P32" s="60"/>
      <c r="Q32" s="60">
        <v>127735</v>
      </c>
      <c r="R32" s="59"/>
      <c r="S32" s="59">
        <v>505195</v>
      </c>
      <c r="T32" s="60">
        <v>207957</v>
      </c>
      <c r="U32" s="60">
        <v>101910</v>
      </c>
      <c r="V32" s="59">
        <v>815062</v>
      </c>
      <c r="W32" s="59"/>
      <c r="X32" s="60">
        <v>2939532</v>
      </c>
      <c r="Y32" s="59">
        <v>-2939532</v>
      </c>
      <c r="Z32" s="61">
        <v>-100</v>
      </c>
      <c r="AA32" s="62">
        <v>2939532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525000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525000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83753628</v>
      </c>
      <c r="D40" s="344">
        <f t="shared" si="9"/>
        <v>0</v>
      </c>
      <c r="E40" s="343">
        <f t="shared" si="9"/>
        <v>77100679</v>
      </c>
      <c r="F40" s="345">
        <f t="shared" si="9"/>
        <v>49682703</v>
      </c>
      <c r="G40" s="345">
        <f t="shared" si="9"/>
        <v>1273212</v>
      </c>
      <c r="H40" s="343">
        <f t="shared" si="9"/>
        <v>3004666</v>
      </c>
      <c r="I40" s="343">
        <f t="shared" si="9"/>
        <v>2453729</v>
      </c>
      <c r="J40" s="345">
        <f t="shared" si="9"/>
        <v>6155797</v>
      </c>
      <c r="K40" s="345">
        <f t="shared" si="9"/>
        <v>5011354</v>
      </c>
      <c r="L40" s="343">
        <f t="shared" si="9"/>
        <v>7132913</v>
      </c>
      <c r="M40" s="343">
        <f t="shared" si="9"/>
        <v>8112965</v>
      </c>
      <c r="N40" s="345">
        <f t="shared" si="9"/>
        <v>20257232</v>
      </c>
      <c r="O40" s="345">
        <f t="shared" si="9"/>
        <v>5344281</v>
      </c>
      <c r="P40" s="343">
        <f t="shared" si="9"/>
        <v>5396928</v>
      </c>
      <c r="Q40" s="343">
        <f t="shared" si="9"/>
        <v>-18801136</v>
      </c>
      <c r="R40" s="345">
        <f t="shared" si="9"/>
        <v>-8459626</v>
      </c>
      <c r="S40" s="345">
        <f t="shared" si="9"/>
        <v>8325526</v>
      </c>
      <c r="T40" s="343">
        <f t="shared" si="9"/>
        <v>7864433</v>
      </c>
      <c r="U40" s="343">
        <f t="shared" si="9"/>
        <v>4755329</v>
      </c>
      <c r="V40" s="345">
        <f t="shared" si="9"/>
        <v>20945288</v>
      </c>
      <c r="W40" s="345">
        <f t="shared" si="9"/>
        <v>16634875</v>
      </c>
      <c r="X40" s="343">
        <f t="shared" si="9"/>
        <v>49682703</v>
      </c>
      <c r="Y40" s="345">
        <f t="shared" si="9"/>
        <v>-33047828</v>
      </c>
      <c r="Z40" s="336">
        <f>+IF(X40&lt;&gt;0,+(Y40/X40)*100,0)</f>
        <v>-66.51777380147776</v>
      </c>
      <c r="AA40" s="350">
        <f>SUM(AA41:AA49)</f>
        <v>49682703</v>
      </c>
    </row>
    <row r="41" spans="1:27" ht="13.5">
      <c r="A41" s="361" t="s">
        <v>247</v>
      </c>
      <c r="B41" s="142"/>
      <c r="C41" s="362">
        <v>13666132</v>
      </c>
      <c r="D41" s="363"/>
      <c r="E41" s="362">
        <v>5590000</v>
      </c>
      <c r="F41" s="364">
        <v>12043912</v>
      </c>
      <c r="G41" s="364"/>
      <c r="H41" s="362"/>
      <c r="I41" s="362"/>
      <c r="J41" s="364"/>
      <c r="K41" s="364">
        <v>40705</v>
      </c>
      <c r="L41" s="362">
        <v>270290</v>
      </c>
      <c r="M41" s="362">
        <v>363098</v>
      </c>
      <c r="N41" s="364">
        <v>674093</v>
      </c>
      <c r="O41" s="364">
        <v>709506</v>
      </c>
      <c r="P41" s="362">
        <v>808249</v>
      </c>
      <c r="Q41" s="362">
        <v>1780624</v>
      </c>
      <c r="R41" s="364">
        <v>3298379</v>
      </c>
      <c r="S41" s="364">
        <v>541087</v>
      </c>
      <c r="T41" s="362">
        <v>5898745</v>
      </c>
      <c r="U41" s="362">
        <v>702535</v>
      </c>
      <c r="V41" s="364">
        <v>7142367</v>
      </c>
      <c r="W41" s="364"/>
      <c r="X41" s="362">
        <v>12043912</v>
      </c>
      <c r="Y41" s="364">
        <v>-12043912</v>
      </c>
      <c r="Z41" s="365">
        <v>-100</v>
      </c>
      <c r="AA41" s="366">
        <v>12043912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1686578</v>
      </c>
      <c r="D43" s="369"/>
      <c r="E43" s="305">
        <v>769100</v>
      </c>
      <c r="F43" s="370">
        <v>1913774</v>
      </c>
      <c r="G43" s="370"/>
      <c r="H43" s="305"/>
      <c r="I43" s="305">
        <v>36089</v>
      </c>
      <c r="J43" s="370"/>
      <c r="K43" s="370">
        <v>41395</v>
      </c>
      <c r="L43" s="305">
        <v>518372</v>
      </c>
      <c r="M43" s="305">
        <v>58276</v>
      </c>
      <c r="N43" s="370">
        <v>618043</v>
      </c>
      <c r="O43" s="370"/>
      <c r="P43" s="305">
        <v>74539</v>
      </c>
      <c r="Q43" s="305">
        <v>325160</v>
      </c>
      <c r="R43" s="370"/>
      <c r="S43" s="370">
        <v>599</v>
      </c>
      <c r="T43" s="305">
        <v>27023</v>
      </c>
      <c r="U43" s="305">
        <v>100615</v>
      </c>
      <c r="V43" s="370">
        <v>128237</v>
      </c>
      <c r="W43" s="370"/>
      <c r="X43" s="305">
        <v>1913774</v>
      </c>
      <c r="Y43" s="370">
        <v>-1913774</v>
      </c>
      <c r="Z43" s="371">
        <v>-100</v>
      </c>
      <c r="AA43" s="303">
        <v>1913774</v>
      </c>
    </row>
    <row r="44" spans="1:27" ht="13.5">
      <c r="A44" s="361" t="s">
        <v>250</v>
      </c>
      <c r="B44" s="136"/>
      <c r="C44" s="60">
        <v>5122666</v>
      </c>
      <c r="D44" s="368"/>
      <c r="E44" s="54">
        <v>6379535</v>
      </c>
      <c r="F44" s="53">
        <v>4919171</v>
      </c>
      <c r="G44" s="53">
        <v>13185</v>
      </c>
      <c r="H44" s="54">
        <v>977873</v>
      </c>
      <c r="I44" s="54">
        <v>129375</v>
      </c>
      <c r="J44" s="53">
        <v>1120433</v>
      </c>
      <c r="K44" s="53">
        <v>263863</v>
      </c>
      <c r="L44" s="54">
        <v>219556</v>
      </c>
      <c r="M44" s="54">
        <v>89498</v>
      </c>
      <c r="N44" s="53">
        <v>572917</v>
      </c>
      <c r="O44" s="53">
        <v>448949</v>
      </c>
      <c r="P44" s="54">
        <v>382582</v>
      </c>
      <c r="Q44" s="54">
        <v>212760</v>
      </c>
      <c r="R44" s="53">
        <v>1044291</v>
      </c>
      <c r="S44" s="53">
        <v>340068</v>
      </c>
      <c r="T44" s="54">
        <v>379893</v>
      </c>
      <c r="U44" s="54">
        <v>823296</v>
      </c>
      <c r="V44" s="53">
        <v>1543257</v>
      </c>
      <c r="W44" s="53">
        <v>4280898</v>
      </c>
      <c r="X44" s="54">
        <v>4919171</v>
      </c>
      <c r="Y44" s="53">
        <v>-638273</v>
      </c>
      <c r="Z44" s="94">
        <v>-12.98</v>
      </c>
      <c r="AA44" s="95">
        <v>4919171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4150872</v>
      </c>
      <c r="D48" s="368"/>
      <c r="E48" s="54">
        <v>16481440</v>
      </c>
      <c r="F48" s="53">
        <v>13690834</v>
      </c>
      <c r="G48" s="53"/>
      <c r="H48" s="54">
        <v>236438</v>
      </c>
      <c r="I48" s="54">
        <v>303283</v>
      </c>
      <c r="J48" s="53"/>
      <c r="K48" s="53">
        <v>124331</v>
      </c>
      <c r="L48" s="54">
        <v>104569</v>
      </c>
      <c r="M48" s="54">
        <v>1037824</v>
      </c>
      <c r="N48" s="53">
        <v>1266724</v>
      </c>
      <c r="O48" s="53">
        <v>3878260</v>
      </c>
      <c r="P48" s="54">
        <v>133000</v>
      </c>
      <c r="Q48" s="54">
        <v>126330</v>
      </c>
      <c r="R48" s="53">
        <v>4137590</v>
      </c>
      <c r="S48" s="53">
        <v>4730081</v>
      </c>
      <c r="T48" s="54">
        <v>211653</v>
      </c>
      <c r="U48" s="54">
        <v>56649</v>
      </c>
      <c r="V48" s="53">
        <v>4998383</v>
      </c>
      <c r="W48" s="53"/>
      <c r="X48" s="54">
        <v>13690834</v>
      </c>
      <c r="Y48" s="53">
        <v>-13690834</v>
      </c>
      <c r="Z48" s="94">
        <v>-100</v>
      </c>
      <c r="AA48" s="95">
        <v>13690834</v>
      </c>
    </row>
    <row r="49" spans="1:27" ht="13.5">
      <c r="A49" s="361" t="s">
        <v>93</v>
      </c>
      <c r="B49" s="136"/>
      <c r="C49" s="54">
        <v>59127380</v>
      </c>
      <c r="D49" s="368"/>
      <c r="E49" s="54">
        <v>47880604</v>
      </c>
      <c r="F49" s="53">
        <v>17115012</v>
      </c>
      <c r="G49" s="53">
        <v>1260027</v>
      </c>
      <c r="H49" s="54">
        <v>1790355</v>
      </c>
      <c r="I49" s="54">
        <v>1984982</v>
      </c>
      <c r="J49" s="53">
        <v>5035364</v>
      </c>
      <c r="K49" s="53">
        <v>4541060</v>
      </c>
      <c r="L49" s="54">
        <v>6020126</v>
      </c>
      <c r="M49" s="54">
        <v>6564269</v>
      </c>
      <c r="N49" s="53">
        <v>17125455</v>
      </c>
      <c r="O49" s="53">
        <v>307566</v>
      </c>
      <c r="P49" s="54">
        <v>3998558</v>
      </c>
      <c r="Q49" s="54">
        <v>-21246010</v>
      </c>
      <c r="R49" s="53">
        <v>-16939886</v>
      </c>
      <c r="S49" s="53">
        <v>2713691</v>
      </c>
      <c r="T49" s="54">
        <v>1347119</v>
      </c>
      <c r="U49" s="54">
        <v>3072234</v>
      </c>
      <c r="V49" s="53">
        <v>7133044</v>
      </c>
      <c r="W49" s="53">
        <v>12353977</v>
      </c>
      <c r="X49" s="54">
        <v>17115012</v>
      </c>
      <c r="Y49" s="53">
        <v>-4761035</v>
      </c>
      <c r="Z49" s="94">
        <v>-27.82</v>
      </c>
      <c r="AA49" s="95">
        <v>17115012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322112</v>
      </c>
      <c r="D57" s="344">
        <f aca="true" t="shared" si="13" ref="D57:AA57">+D58</f>
        <v>0</v>
      </c>
      <c r="E57" s="343">
        <f t="shared" si="13"/>
        <v>2379900</v>
      </c>
      <c r="F57" s="345">
        <f t="shared" si="13"/>
        <v>1767606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76548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17730</v>
      </c>
      <c r="T57" s="343">
        <f t="shared" si="13"/>
        <v>392350</v>
      </c>
      <c r="U57" s="343">
        <f t="shared" si="13"/>
        <v>445419</v>
      </c>
      <c r="V57" s="345">
        <f t="shared" si="13"/>
        <v>855499</v>
      </c>
      <c r="W57" s="345">
        <f t="shared" si="13"/>
        <v>0</v>
      </c>
      <c r="X57" s="343">
        <f t="shared" si="13"/>
        <v>1767606</v>
      </c>
      <c r="Y57" s="345">
        <f t="shared" si="13"/>
        <v>-1767606</v>
      </c>
      <c r="Z57" s="336">
        <f>+IF(X57&lt;&gt;0,+(Y57/X57)*100,0)</f>
        <v>-100</v>
      </c>
      <c r="AA57" s="350">
        <f t="shared" si="13"/>
        <v>1767606</v>
      </c>
    </row>
    <row r="58" spans="1:27" ht="13.5">
      <c r="A58" s="361" t="s">
        <v>216</v>
      </c>
      <c r="B58" s="136"/>
      <c r="C58" s="60">
        <v>322112</v>
      </c>
      <c r="D58" s="340"/>
      <c r="E58" s="60">
        <v>2379900</v>
      </c>
      <c r="F58" s="59">
        <v>1767606</v>
      </c>
      <c r="G58" s="59"/>
      <c r="H58" s="60"/>
      <c r="I58" s="60"/>
      <c r="J58" s="59"/>
      <c r="K58" s="59"/>
      <c r="L58" s="60"/>
      <c r="M58" s="60">
        <v>76548</v>
      </c>
      <c r="N58" s="59"/>
      <c r="O58" s="59"/>
      <c r="P58" s="60"/>
      <c r="Q58" s="60"/>
      <c r="R58" s="59"/>
      <c r="S58" s="59">
        <v>17730</v>
      </c>
      <c r="T58" s="60">
        <v>392350</v>
      </c>
      <c r="U58" s="60">
        <v>445419</v>
      </c>
      <c r="V58" s="59">
        <v>855499</v>
      </c>
      <c r="W58" s="59"/>
      <c r="X58" s="60">
        <v>1767606</v>
      </c>
      <c r="Y58" s="59">
        <v>-1767606</v>
      </c>
      <c r="Z58" s="61">
        <v>-100</v>
      </c>
      <c r="AA58" s="62">
        <v>1767606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104920630</v>
      </c>
      <c r="D60" s="346">
        <f t="shared" si="14"/>
        <v>0</v>
      </c>
      <c r="E60" s="219">
        <f t="shared" si="14"/>
        <v>195905839</v>
      </c>
      <c r="F60" s="264">
        <f t="shared" si="14"/>
        <v>196544255</v>
      </c>
      <c r="G60" s="264">
        <f t="shared" si="14"/>
        <v>4243588</v>
      </c>
      <c r="H60" s="219">
        <f t="shared" si="14"/>
        <v>8855368</v>
      </c>
      <c r="I60" s="219">
        <f t="shared" si="14"/>
        <v>5913603</v>
      </c>
      <c r="J60" s="264">
        <f t="shared" si="14"/>
        <v>17283912</v>
      </c>
      <c r="K60" s="264">
        <f t="shared" si="14"/>
        <v>13151317</v>
      </c>
      <c r="L60" s="219">
        <f t="shared" si="14"/>
        <v>15867000</v>
      </c>
      <c r="M60" s="219">
        <f t="shared" si="14"/>
        <v>16494330</v>
      </c>
      <c r="N60" s="264">
        <f t="shared" si="14"/>
        <v>41431989</v>
      </c>
      <c r="O60" s="264">
        <f t="shared" si="14"/>
        <v>9477691</v>
      </c>
      <c r="P60" s="219">
        <f t="shared" si="14"/>
        <v>12961450</v>
      </c>
      <c r="Q60" s="219">
        <f t="shared" si="14"/>
        <v>-11068210</v>
      </c>
      <c r="R60" s="264">
        <f t="shared" si="14"/>
        <v>10178797</v>
      </c>
      <c r="S60" s="264">
        <f t="shared" si="14"/>
        <v>19339759</v>
      </c>
      <c r="T60" s="219">
        <f t="shared" si="14"/>
        <v>14209297</v>
      </c>
      <c r="U60" s="219">
        <f t="shared" si="14"/>
        <v>18889916</v>
      </c>
      <c r="V60" s="264">
        <f t="shared" si="14"/>
        <v>52128410</v>
      </c>
      <c r="W60" s="264">
        <f t="shared" si="14"/>
        <v>91065015</v>
      </c>
      <c r="X60" s="219">
        <f t="shared" si="14"/>
        <v>196544255</v>
      </c>
      <c r="Y60" s="264">
        <f t="shared" si="14"/>
        <v>-105479240</v>
      </c>
      <c r="Z60" s="337">
        <f>+IF(X60&lt;&gt;0,+(Y60/X60)*100,0)</f>
        <v>-53.66691588110779</v>
      </c>
      <c r="AA60" s="232">
        <f>+AA57+AA54+AA51+AA40+AA37+AA34+AA22+AA5</f>
        <v>196544255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4215899</v>
      </c>
      <c r="U5" s="356">
        <f t="shared" si="0"/>
        <v>4230754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750000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2889384</v>
      </c>
      <c r="U6" s="60">
        <f t="shared" si="1"/>
        <v>2793968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750000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>
        <v>2889384</v>
      </c>
      <c r="U7" s="60">
        <v>2793968</v>
      </c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95952</v>
      </c>
      <c r="U8" s="60">
        <f t="shared" si="2"/>
        <v>142689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>
        <v>95952</v>
      </c>
      <c r="U9" s="60">
        <v>142689</v>
      </c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50000</v>
      </c>
      <c r="U11" s="362">
        <f t="shared" si="3"/>
        <v>476669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>
        <v>50000</v>
      </c>
      <c r="U12" s="60">
        <v>476669</v>
      </c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1180563</v>
      </c>
      <c r="U13" s="275">
        <f t="shared" si="4"/>
        <v>817428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>
        <v>1180563</v>
      </c>
      <c r="U14" s="60">
        <v>817428</v>
      </c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-100236</v>
      </c>
      <c r="U22" s="343">
        <f t="shared" si="6"/>
        <v>444811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200000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>
        <v>84649</v>
      </c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-100236</v>
      </c>
      <c r="U32" s="60">
        <v>360162</v>
      </c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1080964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380964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700000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2030964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4115663</v>
      </c>
      <c r="U60" s="219">
        <f t="shared" si="14"/>
        <v>4675565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2013-08-02T12:57:00Z</dcterms:created>
  <dcterms:modified xsi:type="dcterms:W3CDTF">2013-08-02T12:57:04Z</dcterms:modified>
  <cp:category/>
  <cp:version/>
  <cp:contentType/>
  <cp:contentStatus/>
</cp:coreProperties>
</file>