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<sst xmlns="http://schemas.openxmlformats.org/spreadsheetml/2006/main" count="855" uniqueCount="302">
  <si>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Drakenstein(WC023)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</si>
  <si>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</si>
  <si>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</si>
  <si>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</si>
  <si>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</si>
  <si>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</si>
  <si>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</si>
  <si>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</si>
  <si>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</si>
  <si>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</si>
  <si>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</si>
  <si>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</si>
  <si>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</si>
  <si>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</si>
  <si>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</si>
  <si>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</si>
  <si>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</si>
  <si>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</si>
  <si>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</si>
  <si>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</si>
  <si>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</si>
  <si>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</si>
  <si>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</si>
  <si>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</si>
  <si>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</si>
  <si>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</si>
  <si>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</si>
  <si>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</si>
  <si>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</si>
  <si>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</si>
  <si>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</si>
  <si>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</si>
  <si>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</si>
  <si>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</si>
  <si>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</si>
  <si>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</si>
  <si>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</si>
  <si>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</si>
  <si>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</si>
  <si>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</si>
  <si>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</si>
  <si>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</si>
  <si>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</si>
  <si>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</si>
  <si>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</si>
  <si>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</si>
  <si>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</si>
  <si>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</si>
  <si>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</si>
  <si>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</si>
  <si>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</si>
  <si>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</si>
  <si>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</si>
  <si>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</si>
  <si>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</si>
  <si>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</si>
  <si>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</si>
  <si>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</si>
  <si>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</si>
  <si>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</si>
  <si>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</si>
  <si>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</si>
  <si>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</si>
  <si>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</si>
  <si>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</si>
  <si>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</si>
  <si>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</si>
  <si>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</si>
  <si>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</si>
  <si>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</si>
  <si>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Drakenstein(WC023)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</si>
  <si>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</si>
  <si>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</si>
  <si>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</si>
  <si>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</si>
  <si>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</si>
  <si>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</si>
  <si>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</si>
  <si>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</si>
  <si>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</si>
  <si>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</si>
  <si>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</si>
  <si>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</si>
  <si>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</si>
  <si>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</si>
  <si>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</si>
  <si>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</si>
  <si>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</si>
  <si>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</si>
  <si>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</si>
  <si>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</si>
  <si>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</si>
  <si>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</si>
  <si>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</si>
  <si>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</si>
  <si>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</si>
  <si>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</si>
  <si>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</si>
  <si>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</si>
  <si>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</si>
  <si>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Drakenstein(WC023)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</si>
  <si>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</si>
  <si>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</si>
  <si>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</si>
  <si>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</si>
  <si>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</si>
  <si>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</si>
  <si>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</si>
  <si>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</si>
  <si>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</si>
  <si>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</si>
  <si>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</si>
  <si>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</si>
  <si>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</si>
  <si>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</si>
  <si>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</si>
  <si>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</si>
  <si>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</si>
  <si>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</si>
  <si>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</si>
  <si>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</si>
  <si>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</si>
  <si>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</si>
  <si>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</si>
  <si>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</si>
  <si>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</si>
  <si>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</si>
  <si>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</si>
  <si>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</si>
  <si>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Drakenstein(WC023)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</si>
  <si>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</si>
  <si>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</si>
  <si>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</si>
  <si>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</si>
  <si>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</si>
  <si>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</si>
  <si>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</si>
  <si>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</si>
  <si>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</si>
  <si>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</si>
  <si>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Drakenstein(WC023)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</si>
  <si>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</si>
  <si>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</si>
  <si>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</si>
  <si>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</si>
  <si>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</si>
  <si>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</si>
  <si>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</si>
  <si>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</si>
  <si>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</si>
  <si>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</si>
  <si>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</si>
  <si>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</si>
  <si>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</si>
  <si>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</si>
  <si>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</si>
  <si>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</si>
  <si>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</si>
  <si>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</si>
  <si>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</si>
  <si>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</si>
  <si>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</si>
  <si>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</si>
  <si>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</si>
  <si>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</si>
  <si>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</si>
  <si>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</si>
  <si>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</si>
  <si>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</si>
  <si>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</si>
  <si>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</si>
  <si>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</si>
  <si>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</si>
  <si>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</si>
  <si>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Drakenstein(WC023)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</si>
  <si>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</si>
  <si>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</si>
  <si>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</si>
  <si>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</si>
  <si>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</si>
  <si>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</si>
  <si>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</si>
  <si>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</si>
  <si>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</si>
  <si>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</si>
  <si>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</si>
  <si>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</si>
  <si>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</si>
  <si>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</si>
  <si>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</si>
  <si>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</si>
  <si>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</si>
  <si>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</si>
  <si>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</si>
  <si>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</si>
  <si>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</si>
  <si>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</si>
  <si>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</si>
  <si>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</si>
  <si>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</si>
  <si>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</si>
  <si>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Drakenstein(WC023)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</si>
  <si>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</si>
  <si>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</si>
  <si>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</si>
  <si>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</si>
  <si>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</si>
  <si>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</si>
  <si>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</si>
  <si>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</si>
  <si>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</si>
  <si>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</si>
  <si>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</si>
  <si>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</si>
  <si>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</si>
  <si>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</si>
  <si>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</si>
  <si>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</si>
  <si>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</si>
  <si>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</si>
  <si>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</si>
  <si>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</si>
  <si>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</si>
  <si>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</si>
  <si>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</si>
  <si>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</si>
  <si>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Drakenstein(WC023)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</si>
  <si>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</si>
  <si>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</si>
  <si>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</si>
  <si>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</si>
  <si>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</si>
  <si>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</si>
  <si>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</si>
  <si>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</si>
  <si>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</si>
  <si>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</si>
  <si>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</si>
  <si>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</si>
  <si>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</si>
  <si>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</si>
  <si>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</si>
  <si>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</si>
  <si>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</si>
  <si>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</si>
  <si>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</si>
  <si>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</si>
  <si>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</si>
  <si>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</si>
  <si>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</si>
  <si>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</si>
  <si>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</si>
  <si>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</si>
  <si>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</si>
  <si>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</si>
  <si>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</si>
  <si>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</si>
  <si>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</si>
  <si>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</si>
  <si>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</si>
  <si>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</si>
  <si>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</si>
  <si>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Drakenstein(WC023)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</si>
  <si>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</si>
  <si>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</si>
  <si>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Drakenstein(WC023)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</si>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</sst>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211126541</v>
      </c>
      <c r="C5" s="19"/>
      <c r="D5" s="59">
        <v>231132795</v>
      </c>
      <c r="E5" s="60">
        <v>229630742</v>
      </c>
      <c r="F5" s="60">
        <v>226899431</v>
      </c>
      <c r="G5" s="60">
        <v>-64742</v>
      </c>
      <c r="H5" s="60">
        <v>269148</v>
      </c>
      <c r="I5" s="60">
        <v>227103837</v>
      </c>
      <c r="J5" s="60">
        <v>205331</v>
      </c>
      <c r="K5" s="60">
        <v>988141</v>
      </c>
      <c r="L5" s="60">
        <v>125416</v>
      </c>
      <c r="M5" s="60">
        <v>1318888</v>
      </c>
      <c r="N5" s="60">
        <v>124007</v>
      </c>
      <c r="O5" s="60">
        <v>533979</v>
      </c>
      <c r="P5" s="60">
        <v>85118</v>
      </c>
      <c r="Q5" s="60">
        <v>743104</v>
      </c>
      <c r="R5" s="60">
        <v>372071</v>
      </c>
      <c r="S5" s="60">
        <v>112852</v>
      </c>
      <c r="T5" s="60">
        <v>141162</v>
      </c>
      <c r="U5" s="60">
        <v>626085</v>
      </c>
      <c r="V5" s="60">
        <v>229791914</v>
      </c>
      <c r="W5" s="60">
        <v>229630742</v>
      </c>
      <c r="X5" s="60">
        <v>161172</v>
      </c>
      <c r="Y5" s="61">
        <v>0.07</v>
      </c>
      <c r="Z5" s="62">
        <v>229630742</v>
      </c>
    </row>
    <row r="6" spans="1:26" ht="13.5">
      <c r="A6" s="58" t="s">
        <v>32</v>
      </c>
      <c r="B6" s="19">
        <v>706032591</v>
      </c>
      <c r="C6" s="19"/>
      <c r="D6" s="59">
        <v>856319698</v>
      </c>
      <c r="E6" s="60">
        <v>814602961</v>
      </c>
      <c r="F6" s="60">
        <v>106911787</v>
      </c>
      <c r="G6" s="60">
        <v>72465822</v>
      </c>
      <c r="H6" s="60">
        <v>54380779</v>
      </c>
      <c r="I6" s="60">
        <v>233758388</v>
      </c>
      <c r="J6" s="60">
        <v>60265819</v>
      </c>
      <c r="K6" s="60">
        <v>56383373</v>
      </c>
      <c r="L6" s="60">
        <v>60744003</v>
      </c>
      <c r="M6" s="60">
        <v>177393195</v>
      </c>
      <c r="N6" s="60">
        <v>67493157</v>
      </c>
      <c r="O6" s="60">
        <v>65746654</v>
      </c>
      <c r="P6" s="60">
        <v>67634079</v>
      </c>
      <c r="Q6" s="60">
        <v>200873890</v>
      </c>
      <c r="R6" s="60">
        <v>68956791</v>
      </c>
      <c r="S6" s="60">
        <v>86480034</v>
      </c>
      <c r="T6" s="60">
        <v>54035049</v>
      </c>
      <c r="U6" s="60">
        <v>209471874</v>
      </c>
      <c r="V6" s="60">
        <v>821497347</v>
      </c>
      <c r="W6" s="60">
        <v>814602961</v>
      </c>
      <c r="X6" s="60">
        <v>6894386</v>
      </c>
      <c r="Y6" s="61">
        <v>0.85</v>
      </c>
      <c r="Z6" s="62">
        <v>814602961</v>
      </c>
    </row>
    <row r="7" spans="1:26" ht="13.5">
      <c r="A7" s="58" t="s">
        <v>33</v>
      </c>
      <c r="B7" s="19">
        <v>5337895</v>
      </c>
      <c r="C7" s="19"/>
      <c r="D7" s="59">
        <v>6276000</v>
      </c>
      <c r="E7" s="60">
        <v>6165000</v>
      </c>
      <c r="F7" s="60">
        <v>554426</v>
      </c>
      <c r="G7" s="60">
        <v>425524</v>
      </c>
      <c r="H7" s="60">
        <v>-341939</v>
      </c>
      <c r="I7" s="60">
        <v>638011</v>
      </c>
      <c r="J7" s="60">
        <v>1212576</v>
      </c>
      <c r="K7" s="60">
        <v>568189</v>
      </c>
      <c r="L7" s="60">
        <v>181733</v>
      </c>
      <c r="M7" s="60">
        <v>1962498</v>
      </c>
      <c r="N7" s="60">
        <v>1164757</v>
      </c>
      <c r="O7" s="60">
        <v>93637</v>
      </c>
      <c r="P7" s="60">
        <v>802216</v>
      </c>
      <c r="Q7" s="60">
        <v>2060610</v>
      </c>
      <c r="R7" s="60">
        <v>514171</v>
      </c>
      <c r="S7" s="60">
        <v>145189</v>
      </c>
      <c r="T7" s="60">
        <v>717610</v>
      </c>
      <c r="U7" s="60">
        <v>1376970</v>
      </c>
      <c r="V7" s="60">
        <v>6038089</v>
      </c>
      <c r="W7" s="60">
        <v>6165000</v>
      </c>
      <c r="X7" s="60">
        <v>-126911</v>
      </c>
      <c r="Y7" s="61">
        <v>-2.06</v>
      </c>
      <c r="Z7" s="62">
        <v>6165000</v>
      </c>
    </row>
    <row r="8" spans="1:26" ht="13.5">
      <c r="A8" s="58" t="s">
        <v>34</v>
      </c>
      <c r="B8" s="19">
        <v>178494133</v>
      </c>
      <c r="C8" s="19"/>
      <c r="D8" s="59">
        <v>149373324</v>
      </c>
      <c r="E8" s="60">
        <v>209266644</v>
      </c>
      <c r="F8" s="60">
        <v>3773325</v>
      </c>
      <c r="G8" s="60">
        <v>132</v>
      </c>
      <c r="H8" s="60">
        <v>7274343</v>
      </c>
      <c r="I8" s="60">
        <v>11047800</v>
      </c>
      <c r="J8" s="60">
        <v>3771733</v>
      </c>
      <c r="K8" s="60">
        <v>3783759</v>
      </c>
      <c r="L8" s="60">
        <v>69570456</v>
      </c>
      <c r="M8" s="60">
        <v>77125948</v>
      </c>
      <c r="N8" s="60">
        <v>8430872</v>
      </c>
      <c r="O8" s="60">
        <v>13739938</v>
      </c>
      <c r="P8" s="60">
        <v>16240986</v>
      </c>
      <c r="Q8" s="60">
        <v>38411796</v>
      </c>
      <c r="R8" s="60">
        <v>7555149</v>
      </c>
      <c r="S8" s="60">
        <v>16630332</v>
      </c>
      <c r="T8" s="60">
        <v>14993663</v>
      </c>
      <c r="U8" s="60">
        <v>39179144</v>
      </c>
      <c r="V8" s="60">
        <v>165764688</v>
      </c>
      <c r="W8" s="60">
        <v>209266644</v>
      </c>
      <c r="X8" s="60">
        <v>-43501956</v>
      </c>
      <c r="Y8" s="61">
        <v>-20.79</v>
      </c>
      <c r="Z8" s="62">
        <v>209266644</v>
      </c>
    </row>
    <row r="9" spans="1:26" ht="13.5">
      <c r="A9" s="58" t="s">
        <v>35</v>
      </c>
      <c r="B9" s="19">
        <v>64120194</v>
      </c>
      <c r="C9" s="19"/>
      <c r="D9" s="59">
        <v>80988976</v>
      </c>
      <c r="E9" s="60">
        <v>67800250</v>
      </c>
      <c r="F9" s="60">
        <v>7776479</v>
      </c>
      <c r="G9" s="60">
        <v>6256668</v>
      </c>
      <c r="H9" s="60">
        <v>5077479</v>
      </c>
      <c r="I9" s="60">
        <v>19110626</v>
      </c>
      <c r="J9" s="60">
        <v>5825130</v>
      </c>
      <c r="K9" s="60">
        <v>6133434</v>
      </c>
      <c r="L9" s="60">
        <v>5205867</v>
      </c>
      <c r="M9" s="60">
        <v>17164431</v>
      </c>
      <c r="N9" s="60">
        <v>5888436</v>
      </c>
      <c r="O9" s="60">
        <v>5788159</v>
      </c>
      <c r="P9" s="60">
        <v>5372919</v>
      </c>
      <c r="Q9" s="60">
        <v>17049514</v>
      </c>
      <c r="R9" s="60">
        <v>6414534</v>
      </c>
      <c r="S9" s="60">
        <v>3934725</v>
      </c>
      <c r="T9" s="60">
        <v>7487741</v>
      </c>
      <c r="U9" s="60">
        <v>17837000</v>
      </c>
      <c r="V9" s="60">
        <v>71161571</v>
      </c>
      <c r="W9" s="60">
        <v>67800250</v>
      </c>
      <c r="X9" s="60">
        <v>3361321</v>
      </c>
      <c r="Y9" s="61">
        <v>4.96</v>
      </c>
      <c r="Z9" s="62">
        <v>67800250</v>
      </c>
    </row>
    <row r="10" spans="1:26" ht="25.5">
      <c r="A10" s="63" t="s">
        <v>277</v>
      </c>
      <c r="B10" s="64">
        <f>SUM(B5:B9)</f>
        <v>1165111354</v>
      </c>
      <c r="C10" s="64">
        <f>SUM(C5:C9)</f>
        <v>0</v>
      </c>
      <c r="D10" s="65">
        <f aca="true" t="shared" si="0" ref="D10:Z10">SUM(D5:D9)</f>
        <v>1324090793</v>
      </c>
      <c r="E10" s="66">
        <f t="shared" si="0"/>
        <v>1327465597</v>
      </c>
      <c r="F10" s="66">
        <f t="shared" si="0"/>
        <v>345915448</v>
      </c>
      <c r="G10" s="66">
        <f t="shared" si="0"/>
        <v>79083404</v>
      </c>
      <c r="H10" s="66">
        <f t="shared" si="0"/>
        <v>66659810</v>
      </c>
      <c r="I10" s="66">
        <f t="shared" si="0"/>
        <v>491658662</v>
      </c>
      <c r="J10" s="66">
        <f t="shared" si="0"/>
        <v>71280589</v>
      </c>
      <c r="K10" s="66">
        <f t="shared" si="0"/>
        <v>67856896</v>
      </c>
      <c r="L10" s="66">
        <f t="shared" si="0"/>
        <v>135827475</v>
      </c>
      <c r="M10" s="66">
        <f t="shared" si="0"/>
        <v>274964960</v>
      </c>
      <c r="N10" s="66">
        <f t="shared" si="0"/>
        <v>83101229</v>
      </c>
      <c r="O10" s="66">
        <f t="shared" si="0"/>
        <v>85902367</v>
      </c>
      <c r="P10" s="66">
        <f t="shared" si="0"/>
        <v>90135318</v>
      </c>
      <c r="Q10" s="66">
        <f t="shared" si="0"/>
        <v>259138914</v>
      </c>
      <c r="R10" s="66">
        <f t="shared" si="0"/>
        <v>83812716</v>
      </c>
      <c r="S10" s="66">
        <f t="shared" si="0"/>
        <v>107303132</v>
      </c>
      <c r="T10" s="66">
        <f t="shared" si="0"/>
        <v>77375225</v>
      </c>
      <c r="U10" s="66">
        <f t="shared" si="0"/>
        <v>268491073</v>
      </c>
      <c r="V10" s="66">
        <f t="shared" si="0"/>
        <v>1294253609</v>
      </c>
      <c r="W10" s="66">
        <f t="shared" si="0"/>
        <v>1327465597</v>
      </c>
      <c r="X10" s="66">
        <f t="shared" si="0"/>
        <v>-33211988</v>
      </c>
      <c r="Y10" s="67">
        <f>+IF(W10&lt;&gt;0,(X10/W10)*100,0)</f>
        <v>-2.501909508996488</v>
      </c>
      <c r="Z10" s="68">
        <f t="shared" si="0"/>
        <v>1327465597</v>
      </c>
    </row>
    <row r="11" spans="1:26" ht="13.5">
      <c r="A11" s="58" t="s">
        <v>37</v>
      </c>
      <c r="B11" s="19">
        <v>321409130</v>
      </c>
      <c r="C11" s="19"/>
      <c r="D11" s="59">
        <v>320542913</v>
      </c>
      <c r="E11" s="60">
        <v>345277789</v>
      </c>
      <c r="F11" s="60">
        <v>24495867</v>
      </c>
      <c r="G11" s="60">
        <v>23241582</v>
      </c>
      <c r="H11" s="60">
        <v>3523394</v>
      </c>
      <c r="I11" s="60">
        <v>51260843</v>
      </c>
      <c r="J11" s="60">
        <v>48495571</v>
      </c>
      <c r="K11" s="60">
        <v>39130809</v>
      </c>
      <c r="L11" s="60">
        <v>-1639074</v>
      </c>
      <c r="M11" s="60">
        <v>85987306</v>
      </c>
      <c r="N11" s="60">
        <v>63896447</v>
      </c>
      <c r="O11" s="60">
        <v>26498966</v>
      </c>
      <c r="P11" s="60">
        <v>23263441</v>
      </c>
      <c r="Q11" s="60">
        <v>113658854</v>
      </c>
      <c r="R11" s="60">
        <v>28247259</v>
      </c>
      <c r="S11" s="60">
        <v>4007806</v>
      </c>
      <c r="T11" s="60">
        <v>51598010</v>
      </c>
      <c r="U11" s="60">
        <v>83853075</v>
      </c>
      <c r="V11" s="60">
        <v>334760078</v>
      </c>
      <c r="W11" s="60">
        <v>345277789</v>
      </c>
      <c r="X11" s="60">
        <v>-10517711</v>
      </c>
      <c r="Y11" s="61">
        <v>-3.05</v>
      </c>
      <c r="Z11" s="62">
        <v>345277789</v>
      </c>
    </row>
    <row r="12" spans="1:26" ht="13.5">
      <c r="A12" s="58" t="s">
        <v>38</v>
      </c>
      <c r="B12" s="19">
        <v>16655911</v>
      </c>
      <c r="C12" s="19"/>
      <c r="D12" s="59">
        <v>18436838</v>
      </c>
      <c r="E12" s="60">
        <v>17641447</v>
      </c>
      <c r="F12" s="60">
        <v>1388970</v>
      </c>
      <c r="G12" s="60">
        <v>1346366</v>
      </c>
      <c r="H12" s="60">
        <v>0</v>
      </c>
      <c r="I12" s="60">
        <v>2735336</v>
      </c>
      <c r="J12" s="60">
        <v>2798609</v>
      </c>
      <c r="K12" s="60">
        <v>1388970</v>
      </c>
      <c r="L12" s="60">
        <v>0</v>
      </c>
      <c r="M12" s="60">
        <v>4187579</v>
      </c>
      <c r="N12" s="60">
        <v>2776864</v>
      </c>
      <c r="O12" s="60">
        <v>1371032</v>
      </c>
      <c r="P12" s="60">
        <v>628161</v>
      </c>
      <c r="Q12" s="60">
        <v>4776057</v>
      </c>
      <c r="R12" s="60">
        <v>2969011</v>
      </c>
      <c r="S12" s="60">
        <v>0</v>
      </c>
      <c r="T12" s="60">
        <v>2973441</v>
      </c>
      <c r="U12" s="60">
        <v>5942452</v>
      </c>
      <c r="V12" s="60">
        <v>17641424</v>
      </c>
      <c r="W12" s="60">
        <v>17641447</v>
      </c>
      <c r="X12" s="60">
        <v>-23</v>
      </c>
      <c r="Y12" s="61">
        <v>0</v>
      </c>
      <c r="Z12" s="62">
        <v>17641447</v>
      </c>
    </row>
    <row r="13" spans="1:26" ht="13.5">
      <c r="A13" s="58" t="s">
        <v>278</v>
      </c>
      <c r="B13" s="19">
        <v>156352650</v>
      </c>
      <c r="C13" s="19"/>
      <c r="D13" s="59">
        <v>137517936</v>
      </c>
      <c r="E13" s="60">
        <v>157521477</v>
      </c>
      <c r="F13" s="60">
        <v>0</v>
      </c>
      <c r="G13" s="60">
        <v>0</v>
      </c>
      <c r="H13" s="60">
        <v>0</v>
      </c>
      <c r="I13" s="60">
        <v>0</v>
      </c>
      <c r="J13" s="60">
        <v>160</v>
      </c>
      <c r="K13" s="60">
        <v>0</v>
      </c>
      <c r="L13" s="60">
        <v>78760735</v>
      </c>
      <c r="M13" s="60">
        <v>78760895</v>
      </c>
      <c r="N13" s="60">
        <v>-160</v>
      </c>
      <c r="O13" s="60">
        <v>0</v>
      </c>
      <c r="P13" s="60">
        <v>0</v>
      </c>
      <c r="Q13" s="60">
        <v>-160</v>
      </c>
      <c r="R13" s="60">
        <v>51019415</v>
      </c>
      <c r="S13" s="60">
        <v>12649987</v>
      </c>
      <c r="T13" s="60">
        <v>12601592</v>
      </c>
      <c r="U13" s="60">
        <v>76270994</v>
      </c>
      <c r="V13" s="60">
        <v>155031729</v>
      </c>
      <c r="W13" s="60">
        <v>157521477</v>
      </c>
      <c r="X13" s="60">
        <v>-2489748</v>
      </c>
      <c r="Y13" s="61">
        <v>-1.58</v>
      </c>
      <c r="Z13" s="62">
        <v>157521477</v>
      </c>
    </row>
    <row r="14" spans="1:26" ht="13.5">
      <c r="A14" s="58" t="s">
        <v>40</v>
      </c>
      <c r="B14" s="19">
        <v>36853855</v>
      </c>
      <c r="C14" s="19"/>
      <c r="D14" s="59">
        <v>51983251</v>
      </c>
      <c r="E14" s="60">
        <v>49317213</v>
      </c>
      <c r="F14" s="60">
        <v>4109768</v>
      </c>
      <c r="G14" s="60">
        <v>0</v>
      </c>
      <c r="H14" s="60">
        <v>8219537</v>
      </c>
      <c r="I14" s="60">
        <v>12329305</v>
      </c>
      <c r="J14" s="60">
        <v>4109768</v>
      </c>
      <c r="K14" s="60">
        <v>4109768</v>
      </c>
      <c r="L14" s="60">
        <v>4109768</v>
      </c>
      <c r="M14" s="60">
        <v>12329304</v>
      </c>
      <c r="N14" s="60">
        <v>4109768</v>
      </c>
      <c r="O14" s="60">
        <v>4109768</v>
      </c>
      <c r="P14" s="60">
        <v>4109768</v>
      </c>
      <c r="Q14" s="60">
        <v>12329304</v>
      </c>
      <c r="R14" s="60">
        <v>4109768</v>
      </c>
      <c r="S14" s="60">
        <v>4109768</v>
      </c>
      <c r="T14" s="60">
        <v>4068212</v>
      </c>
      <c r="U14" s="60">
        <v>12287748</v>
      </c>
      <c r="V14" s="60">
        <v>49275661</v>
      </c>
      <c r="W14" s="60">
        <v>49317213</v>
      </c>
      <c r="X14" s="60">
        <v>-41552</v>
      </c>
      <c r="Y14" s="61">
        <v>-0.08</v>
      </c>
      <c r="Z14" s="62">
        <v>49317213</v>
      </c>
    </row>
    <row r="15" spans="1:26" ht="13.5">
      <c r="A15" s="58" t="s">
        <v>41</v>
      </c>
      <c r="B15" s="19">
        <v>429651636</v>
      </c>
      <c r="C15" s="19"/>
      <c r="D15" s="59">
        <v>483811521</v>
      </c>
      <c r="E15" s="60">
        <v>474322181</v>
      </c>
      <c r="F15" s="60">
        <v>0</v>
      </c>
      <c r="G15" s="60">
        <v>55946913</v>
      </c>
      <c r="H15" s="60">
        <v>56913435</v>
      </c>
      <c r="I15" s="60">
        <v>112860348</v>
      </c>
      <c r="J15" s="60">
        <v>29594115</v>
      </c>
      <c r="K15" s="60">
        <v>31007157</v>
      </c>
      <c r="L15" s="60">
        <v>25308487</v>
      </c>
      <c r="M15" s="60">
        <v>85909759</v>
      </c>
      <c r="N15" s="60">
        <v>36684327</v>
      </c>
      <c r="O15" s="60">
        <v>33926561</v>
      </c>
      <c r="P15" s="60">
        <v>32921301</v>
      </c>
      <c r="Q15" s="60">
        <v>103532189</v>
      </c>
      <c r="R15" s="60">
        <v>33171292</v>
      </c>
      <c r="S15" s="60">
        <v>36975088</v>
      </c>
      <c r="T15" s="60">
        <v>94503006</v>
      </c>
      <c r="U15" s="60">
        <v>164649386</v>
      </c>
      <c r="V15" s="60">
        <v>466951682</v>
      </c>
      <c r="W15" s="60">
        <v>474322181</v>
      </c>
      <c r="X15" s="60">
        <v>-7370499</v>
      </c>
      <c r="Y15" s="61">
        <v>-1.55</v>
      </c>
      <c r="Z15" s="62">
        <v>474322181</v>
      </c>
    </row>
    <row r="16" spans="1:26" ht="13.5">
      <c r="A16" s="69" t="s">
        <v>42</v>
      </c>
      <c r="B16" s="19">
        <v>664727</v>
      </c>
      <c r="C16" s="19"/>
      <c r="D16" s="59">
        <v>884629</v>
      </c>
      <c r="E16" s="60">
        <v>884629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54181</v>
      </c>
      <c r="P16" s="60">
        <v>137102</v>
      </c>
      <c r="Q16" s="60">
        <v>191283</v>
      </c>
      <c r="R16" s="60">
        <v>0</v>
      </c>
      <c r="S16" s="60">
        <v>0</v>
      </c>
      <c r="T16" s="60">
        <v>236353</v>
      </c>
      <c r="U16" s="60">
        <v>236353</v>
      </c>
      <c r="V16" s="60">
        <v>427636</v>
      </c>
      <c r="W16" s="60">
        <v>884629</v>
      </c>
      <c r="X16" s="60">
        <v>-456993</v>
      </c>
      <c r="Y16" s="61">
        <v>-51.66</v>
      </c>
      <c r="Z16" s="62">
        <v>884629</v>
      </c>
    </row>
    <row r="17" spans="1:26" ht="13.5">
      <c r="A17" s="58" t="s">
        <v>43</v>
      </c>
      <c r="B17" s="19">
        <v>269526830</v>
      </c>
      <c r="C17" s="19"/>
      <c r="D17" s="59">
        <v>310877919</v>
      </c>
      <c r="E17" s="60">
        <v>300465077</v>
      </c>
      <c r="F17" s="60">
        <v>14350230</v>
      </c>
      <c r="G17" s="60">
        <v>15201949</v>
      </c>
      <c r="H17" s="60">
        <v>14713183</v>
      </c>
      <c r="I17" s="60">
        <v>44265362</v>
      </c>
      <c r="J17" s="60">
        <v>21933905</v>
      </c>
      <c r="K17" s="60">
        <v>28916243</v>
      </c>
      <c r="L17" s="60">
        <v>24547450</v>
      </c>
      <c r="M17" s="60">
        <v>75397598</v>
      </c>
      <c r="N17" s="60">
        <v>11593333</v>
      </c>
      <c r="O17" s="60">
        <v>27777411</v>
      </c>
      <c r="P17" s="60">
        <v>30960729</v>
      </c>
      <c r="Q17" s="60">
        <v>70331473</v>
      </c>
      <c r="R17" s="60">
        <v>19117303</v>
      </c>
      <c r="S17" s="60">
        <v>24603180</v>
      </c>
      <c r="T17" s="60">
        <v>35956145</v>
      </c>
      <c r="U17" s="60">
        <v>79676628</v>
      </c>
      <c r="V17" s="60">
        <v>269671061</v>
      </c>
      <c r="W17" s="60">
        <v>300465077</v>
      </c>
      <c r="X17" s="60">
        <v>-30794016</v>
      </c>
      <c r="Y17" s="61">
        <v>-10.25</v>
      </c>
      <c r="Z17" s="62">
        <v>300465077</v>
      </c>
    </row>
    <row r="18" spans="1:26" ht="13.5">
      <c r="A18" s="70" t="s">
        <v>44</v>
      </c>
      <c r="B18" s="71">
        <f>SUM(B11:B17)</f>
        <v>1231114739</v>
      </c>
      <c r="C18" s="71">
        <f>SUM(C11:C17)</f>
        <v>0</v>
      </c>
      <c r="D18" s="72">
        <f aca="true" t="shared" si="1" ref="D18:Z18">SUM(D11:D17)</f>
        <v>1324055007</v>
      </c>
      <c r="E18" s="73">
        <f t="shared" si="1"/>
        <v>1345429813</v>
      </c>
      <c r="F18" s="73">
        <f t="shared" si="1"/>
        <v>44344835</v>
      </c>
      <c r="G18" s="73">
        <f t="shared" si="1"/>
        <v>95736810</v>
      </c>
      <c r="H18" s="73">
        <f t="shared" si="1"/>
        <v>83369549</v>
      </c>
      <c r="I18" s="73">
        <f t="shared" si="1"/>
        <v>223451194</v>
      </c>
      <c r="J18" s="73">
        <f t="shared" si="1"/>
        <v>106932128</v>
      </c>
      <c r="K18" s="73">
        <f t="shared" si="1"/>
        <v>104552947</v>
      </c>
      <c r="L18" s="73">
        <f t="shared" si="1"/>
        <v>131087366</v>
      </c>
      <c r="M18" s="73">
        <f t="shared" si="1"/>
        <v>342572441</v>
      </c>
      <c r="N18" s="73">
        <f t="shared" si="1"/>
        <v>119060579</v>
      </c>
      <c r="O18" s="73">
        <f t="shared" si="1"/>
        <v>93737919</v>
      </c>
      <c r="P18" s="73">
        <f t="shared" si="1"/>
        <v>92020502</v>
      </c>
      <c r="Q18" s="73">
        <f t="shared" si="1"/>
        <v>304819000</v>
      </c>
      <c r="R18" s="73">
        <f t="shared" si="1"/>
        <v>138634048</v>
      </c>
      <c r="S18" s="73">
        <f t="shared" si="1"/>
        <v>82345829</v>
      </c>
      <c r="T18" s="73">
        <f t="shared" si="1"/>
        <v>201936759</v>
      </c>
      <c r="U18" s="73">
        <f t="shared" si="1"/>
        <v>422916636</v>
      </c>
      <c r="V18" s="73">
        <f t="shared" si="1"/>
        <v>1293759271</v>
      </c>
      <c r="W18" s="73">
        <f t="shared" si="1"/>
        <v>1345429813</v>
      </c>
      <c r="X18" s="73">
        <f t="shared" si="1"/>
        <v>-51670542</v>
      </c>
      <c r="Y18" s="67">
        <f>+IF(W18&lt;&gt;0,(X18/W18)*100,0)</f>
        <v>-3.8404487176322144</v>
      </c>
      <c r="Z18" s="74">
        <f t="shared" si="1"/>
        <v>1345429813</v>
      </c>
    </row>
    <row r="19" spans="1:26" ht="13.5">
      <c r="A19" s="70" t="s">
        <v>45</v>
      </c>
      <c r="B19" s="75">
        <f>+B10-B18</f>
        <v>-66003385</v>
      </c>
      <c r="C19" s="75">
        <f>+C10-C18</f>
        <v>0</v>
      </c>
      <c r="D19" s="76">
        <f aca="true" t="shared" si="2" ref="D19:Z19">+D10-D18</f>
        <v>35786</v>
      </c>
      <c r="E19" s="77">
        <f t="shared" si="2"/>
        <v>-17964216</v>
      </c>
      <c r="F19" s="77">
        <f t="shared" si="2"/>
        <v>301570613</v>
      </c>
      <c r="G19" s="77">
        <f t="shared" si="2"/>
        <v>-16653406</v>
      </c>
      <c r="H19" s="77">
        <f t="shared" si="2"/>
        <v>-16709739</v>
      </c>
      <c r="I19" s="77">
        <f t="shared" si="2"/>
        <v>268207468</v>
      </c>
      <c r="J19" s="77">
        <f t="shared" si="2"/>
        <v>-35651539</v>
      </c>
      <c r="K19" s="77">
        <f t="shared" si="2"/>
        <v>-36696051</v>
      </c>
      <c r="L19" s="77">
        <f t="shared" si="2"/>
        <v>4740109</v>
      </c>
      <c r="M19" s="77">
        <f t="shared" si="2"/>
        <v>-67607481</v>
      </c>
      <c r="N19" s="77">
        <f t="shared" si="2"/>
        <v>-35959350</v>
      </c>
      <c r="O19" s="77">
        <f t="shared" si="2"/>
        <v>-7835552</v>
      </c>
      <c r="P19" s="77">
        <f t="shared" si="2"/>
        <v>-1885184</v>
      </c>
      <c r="Q19" s="77">
        <f t="shared" si="2"/>
        <v>-45680086</v>
      </c>
      <c r="R19" s="77">
        <f t="shared" si="2"/>
        <v>-54821332</v>
      </c>
      <c r="S19" s="77">
        <f t="shared" si="2"/>
        <v>24957303</v>
      </c>
      <c r="T19" s="77">
        <f t="shared" si="2"/>
        <v>-124561534</v>
      </c>
      <c r="U19" s="77">
        <f t="shared" si="2"/>
        <v>-154425563</v>
      </c>
      <c r="V19" s="77">
        <f t="shared" si="2"/>
        <v>494338</v>
      </c>
      <c r="W19" s="77">
        <f>IF(E10=E18,0,W10-W18)</f>
        <v>-17964216</v>
      </c>
      <c r="X19" s="77">
        <f t="shared" si="2"/>
        <v>18458554</v>
      </c>
      <c r="Y19" s="78">
        <f>+IF(W19&lt;&gt;0,(X19/W19)*100,0)</f>
        <v>-102.75179278628134</v>
      </c>
      <c r="Z19" s="79">
        <f t="shared" si="2"/>
        <v>-17964216</v>
      </c>
    </row>
    <row r="20" spans="1:26" ht="13.5">
      <c r="A20" s="58" t="s">
        <v>46</v>
      </c>
      <c r="B20" s="19">
        <v>0</v>
      </c>
      <c r="C20" s="19"/>
      <c r="D20" s="59">
        <v>48470844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-66003385</v>
      </c>
      <c r="C22" s="86">
        <f>SUM(C19:C21)</f>
        <v>0</v>
      </c>
      <c r="D22" s="87">
        <f aca="true" t="shared" si="3" ref="D22:Z22">SUM(D19:D21)</f>
        <v>48506630</v>
      </c>
      <c r="E22" s="88">
        <f t="shared" si="3"/>
        <v>-17964216</v>
      </c>
      <c r="F22" s="88">
        <f t="shared" si="3"/>
        <v>301570613</v>
      </c>
      <c r="G22" s="88">
        <f t="shared" si="3"/>
        <v>-16653406</v>
      </c>
      <c r="H22" s="88">
        <f t="shared" si="3"/>
        <v>-16709739</v>
      </c>
      <c r="I22" s="88">
        <f t="shared" si="3"/>
        <v>268207468</v>
      </c>
      <c r="J22" s="88">
        <f t="shared" si="3"/>
        <v>-35651539</v>
      </c>
      <c r="K22" s="88">
        <f t="shared" si="3"/>
        <v>-36696051</v>
      </c>
      <c r="L22" s="88">
        <f t="shared" si="3"/>
        <v>4740109</v>
      </c>
      <c r="M22" s="88">
        <f t="shared" si="3"/>
        <v>-67607481</v>
      </c>
      <c r="N22" s="88">
        <f t="shared" si="3"/>
        <v>-35959350</v>
      </c>
      <c r="O22" s="88">
        <f t="shared" si="3"/>
        <v>-7835552</v>
      </c>
      <c r="P22" s="88">
        <f t="shared" si="3"/>
        <v>-1885184</v>
      </c>
      <c r="Q22" s="88">
        <f t="shared" si="3"/>
        <v>-45680086</v>
      </c>
      <c r="R22" s="88">
        <f t="shared" si="3"/>
        <v>-54821332</v>
      </c>
      <c r="S22" s="88">
        <f t="shared" si="3"/>
        <v>24957303</v>
      </c>
      <c r="T22" s="88">
        <f t="shared" si="3"/>
        <v>-124561534</v>
      </c>
      <c r="U22" s="88">
        <f t="shared" si="3"/>
        <v>-154425563</v>
      </c>
      <c r="V22" s="88">
        <f t="shared" si="3"/>
        <v>494338</v>
      </c>
      <c r="W22" s="88">
        <f t="shared" si="3"/>
        <v>-17964216</v>
      </c>
      <c r="X22" s="88">
        <f t="shared" si="3"/>
        <v>18458554</v>
      </c>
      <c r="Y22" s="89">
        <f>+IF(W22&lt;&gt;0,(X22/W22)*100,0)</f>
        <v>-102.75179278628134</v>
      </c>
      <c r="Z22" s="90">
        <f t="shared" si="3"/>
        <v>-17964216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-66003385</v>
      </c>
      <c r="C24" s="75">
        <f>SUM(C22:C23)</f>
        <v>0</v>
      </c>
      <c r="D24" s="76">
        <f aca="true" t="shared" si="4" ref="D24:Z24">SUM(D22:D23)</f>
        <v>48506630</v>
      </c>
      <c r="E24" s="77">
        <f t="shared" si="4"/>
        <v>-17964216</v>
      </c>
      <c r="F24" s="77">
        <f t="shared" si="4"/>
        <v>301570613</v>
      </c>
      <c r="G24" s="77">
        <f t="shared" si="4"/>
        <v>-16653406</v>
      </c>
      <c r="H24" s="77">
        <f t="shared" si="4"/>
        <v>-16709739</v>
      </c>
      <c r="I24" s="77">
        <f t="shared" si="4"/>
        <v>268207468</v>
      </c>
      <c r="J24" s="77">
        <f t="shared" si="4"/>
        <v>-35651539</v>
      </c>
      <c r="K24" s="77">
        <f t="shared" si="4"/>
        <v>-36696051</v>
      </c>
      <c r="L24" s="77">
        <f t="shared" si="4"/>
        <v>4740109</v>
      </c>
      <c r="M24" s="77">
        <f t="shared" si="4"/>
        <v>-67607481</v>
      </c>
      <c r="N24" s="77">
        <f t="shared" si="4"/>
        <v>-35959350</v>
      </c>
      <c r="O24" s="77">
        <f t="shared" si="4"/>
        <v>-7835552</v>
      </c>
      <c r="P24" s="77">
        <f t="shared" si="4"/>
        <v>-1885184</v>
      </c>
      <c r="Q24" s="77">
        <f t="shared" si="4"/>
        <v>-45680086</v>
      </c>
      <c r="R24" s="77">
        <f t="shared" si="4"/>
        <v>-54821332</v>
      </c>
      <c r="S24" s="77">
        <f t="shared" si="4"/>
        <v>24957303</v>
      </c>
      <c r="T24" s="77">
        <f t="shared" si="4"/>
        <v>-124561534</v>
      </c>
      <c r="U24" s="77">
        <f t="shared" si="4"/>
        <v>-154425563</v>
      </c>
      <c r="V24" s="77">
        <f t="shared" si="4"/>
        <v>494338</v>
      </c>
      <c r="W24" s="77">
        <f t="shared" si="4"/>
        <v>-17964216</v>
      </c>
      <c r="X24" s="77">
        <f t="shared" si="4"/>
        <v>18458554</v>
      </c>
      <c r="Y24" s="78">
        <f>+IF(W24&lt;&gt;0,(X24/W24)*100,0)</f>
        <v>-102.75179278628134</v>
      </c>
      <c r="Z24" s="79">
        <f t="shared" si="4"/>
        <v>-17964216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/>
      <c r="D27" s="99">
        <v>277652314</v>
      </c>
      <c r="E27" s="100">
        <v>319382003</v>
      </c>
      <c r="F27" s="100">
        <v>1124121</v>
      </c>
      <c r="G27" s="100">
        <v>5387615</v>
      </c>
      <c r="H27" s="100">
        <v>6128074</v>
      </c>
      <c r="I27" s="100">
        <v>12639810</v>
      </c>
      <c r="J27" s="100">
        <v>27396794</v>
      </c>
      <c r="K27" s="100">
        <v>22051559</v>
      </c>
      <c r="L27" s="100">
        <v>19597076</v>
      </c>
      <c r="M27" s="100">
        <v>69045429</v>
      </c>
      <c r="N27" s="100">
        <v>9319562</v>
      </c>
      <c r="O27" s="100">
        <v>12654411</v>
      </c>
      <c r="P27" s="100">
        <v>22051559</v>
      </c>
      <c r="Q27" s="100">
        <v>44025532</v>
      </c>
      <c r="R27" s="100">
        <v>33994010</v>
      </c>
      <c r="S27" s="100">
        <v>24199365</v>
      </c>
      <c r="T27" s="100">
        <v>50075998</v>
      </c>
      <c r="U27" s="100">
        <v>108269373</v>
      </c>
      <c r="V27" s="100">
        <v>233980144</v>
      </c>
      <c r="W27" s="100">
        <v>319382003</v>
      </c>
      <c r="X27" s="100">
        <v>-85401859</v>
      </c>
      <c r="Y27" s="101">
        <v>-26.74</v>
      </c>
      <c r="Z27" s="102">
        <v>319382003</v>
      </c>
    </row>
    <row r="28" spans="1:26" ht="13.5">
      <c r="A28" s="103" t="s">
        <v>46</v>
      </c>
      <c r="B28" s="19">
        <v>0</v>
      </c>
      <c r="C28" s="19"/>
      <c r="D28" s="59">
        <v>48470844</v>
      </c>
      <c r="E28" s="60">
        <v>74103079</v>
      </c>
      <c r="F28" s="60">
        <v>655734</v>
      </c>
      <c r="G28" s="60">
        <v>1753930</v>
      </c>
      <c r="H28" s="60">
        <v>357115</v>
      </c>
      <c r="I28" s="60">
        <v>2766779</v>
      </c>
      <c r="J28" s="60">
        <v>12897179</v>
      </c>
      <c r="K28" s="60">
        <v>9316000</v>
      </c>
      <c r="L28" s="60">
        <v>7865548</v>
      </c>
      <c r="M28" s="60">
        <v>30078727</v>
      </c>
      <c r="N28" s="60">
        <v>1197001</v>
      </c>
      <c r="O28" s="60">
        <v>2181293</v>
      </c>
      <c r="P28" s="60">
        <v>9316000</v>
      </c>
      <c r="Q28" s="60">
        <v>12694294</v>
      </c>
      <c r="R28" s="60">
        <v>7581474</v>
      </c>
      <c r="S28" s="60">
        <v>5039375</v>
      </c>
      <c r="T28" s="60">
        <v>5789748</v>
      </c>
      <c r="U28" s="60">
        <v>18410597</v>
      </c>
      <c r="V28" s="60">
        <v>63950397</v>
      </c>
      <c r="W28" s="60">
        <v>74103079</v>
      </c>
      <c r="X28" s="60">
        <v>-10152682</v>
      </c>
      <c r="Y28" s="61">
        <v>-13.7</v>
      </c>
      <c r="Z28" s="62">
        <v>74103079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216135000</v>
      </c>
      <c r="E30" s="60">
        <v>221654198</v>
      </c>
      <c r="F30" s="60">
        <v>359883</v>
      </c>
      <c r="G30" s="60">
        <v>3159385</v>
      </c>
      <c r="H30" s="60">
        <v>4362620</v>
      </c>
      <c r="I30" s="60">
        <v>7881888</v>
      </c>
      <c r="J30" s="60">
        <v>13678464</v>
      </c>
      <c r="K30" s="60">
        <v>12117246</v>
      </c>
      <c r="L30" s="60">
        <v>10410968</v>
      </c>
      <c r="M30" s="60">
        <v>36206678</v>
      </c>
      <c r="N30" s="60">
        <v>7852945</v>
      </c>
      <c r="O30" s="60">
        <v>9836970</v>
      </c>
      <c r="P30" s="60">
        <v>12117246</v>
      </c>
      <c r="Q30" s="60">
        <v>29807161</v>
      </c>
      <c r="R30" s="60">
        <v>25528385</v>
      </c>
      <c r="S30" s="60">
        <v>15789128</v>
      </c>
      <c r="T30" s="60">
        <v>42028193</v>
      </c>
      <c r="U30" s="60">
        <v>83345706</v>
      </c>
      <c r="V30" s="60">
        <v>157241433</v>
      </c>
      <c r="W30" s="60">
        <v>221654198</v>
      </c>
      <c r="X30" s="60">
        <v>-64412765</v>
      </c>
      <c r="Y30" s="61">
        <v>-29.06</v>
      </c>
      <c r="Z30" s="62">
        <v>221654198</v>
      </c>
    </row>
    <row r="31" spans="1:26" ht="13.5">
      <c r="A31" s="58" t="s">
        <v>53</v>
      </c>
      <c r="B31" s="19">
        <v>0</v>
      </c>
      <c r="C31" s="19"/>
      <c r="D31" s="59">
        <v>13046470</v>
      </c>
      <c r="E31" s="60">
        <v>23624726</v>
      </c>
      <c r="F31" s="60">
        <v>108504</v>
      </c>
      <c r="G31" s="60">
        <v>476402</v>
      </c>
      <c r="H31" s="60">
        <v>1408339</v>
      </c>
      <c r="I31" s="60">
        <v>1993245</v>
      </c>
      <c r="J31" s="60">
        <v>821151</v>
      </c>
      <c r="K31" s="60">
        <v>618313</v>
      </c>
      <c r="L31" s="60">
        <v>1320557</v>
      </c>
      <c r="M31" s="60">
        <v>2760021</v>
      </c>
      <c r="N31" s="60">
        <v>269615</v>
      </c>
      <c r="O31" s="60">
        <v>636149</v>
      </c>
      <c r="P31" s="60">
        <v>618313</v>
      </c>
      <c r="Q31" s="60">
        <v>1524077</v>
      </c>
      <c r="R31" s="60">
        <v>884153</v>
      </c>
      <c r="S31" s="60">
        <v>3370862</v>
      </c>
      <c r="T31" s="60">
        <v>2258057</v>
      </c>
      <c r="U31" s="60">
        <v>6513072</v>
      </c>
      <c r="V31" s="60">
        <v>12790415</v>
      </c>
      <c r="W31" s="60">
        <v>23624726</v>
      </c>
      <c r="X31" s="60">
        <v>-10834311</v>
      </c>
      <c r="Y31" s="61">
        <v>-45.86</v>
      </c>
      <c r="Z31" s="62">
        <v>23624726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277652314</v>
      </c>
      <c r="E32" s="100">
        <f t="shared" si="5"/>
        <v>319382003</v>
      </c>
      <c r="F32" s="100">
        <f t="shared" si="5"/>
        <v>1124121</v>
      </c>
      <c r="G32" s="100">
        <f t="shared" si="5"/>
        <v>5389717</v>
      </c>
      <c r="H32" s="100">
        <f t="shared" si="5"/>
        <v>6128074</v>
      </c>
      <c r="I32" s="100">
        <f t="shared" si="5"/>
        <v>12641912</v>
      </c>
      <c r="J32" s="100">
        <f t="shared" si="5"/>
        <v>27396794</v>
      </c>
      <c r="K32" s="100">
        <f t="shared" si="5"/>
        <v>22051559</v>
      </c>
      <c r="L32" s="100">
        <f t="shared" si="5"/>
        <v>19597073</v>
      </c>
      <c r="M32" s="100">
        <f t="shared" si="5"/>
        <v>69045426</v>
      </c>
      <c r="N32" s="100">
        <f t="shared" si="5"/>
        <v>9319561</v>
      </c>
      <c r="O32" s="100">
        <f t="shared" si="5"/>
        <v>12654412</v>
      </c>
      <c r="P32" s="100">
        <f t="shared" si="5"/>
        <v>22051559</v>
      </c>
      <c r="Q32" s="100">
        <f t="shared" si="5"/>
        <v>44025532</v>
      </c>
      <c r="R32" s="100">
        <f t="shared" si="5"/>
        <v>33994012</v>
      </c>
      <c r="S32" s="100">
        <f t="shared" si="5"/>
        <v>24199365</v>
      </c>
      <c r="T32" s="100">
        <f t="shared" si="5"/>
        <v>50075998</v>
      </c>
      <c r="U32" s="100">
        <f t="shared" si="5"/>
        <v>108269375</v>
      </c>
      <c r="V32" s="100">
        <f t="shared" si="5"/>
        <v>233982245</v>
      </c>
      <c r="W32" s="100">
        <f t="shared" si="5"/>
        <v>319382003</v>
      </c>
      <c r="X32" s="100">
        <f t="shared" si="5"/>
        <v>-85399758</v>
      </c>
      <c r="Y32" s="101">
        <f>+IF(W32&lt;&gt;0,(X32/W32)*100,0)</f>
        <v>-26.73906394155841</v>
      </c>
      <c r="Z32" s="102">
        <f t="shared" si="5"/>
        <v>319382003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315871275</v>
      </c>
      <c r="C35" s="19"/>
      <c r="D35" s="59">
        <v>524021540</v>
      </c>
      <c r="E35" s="60">
        <v>516851586</v>
      </c>
      <c r="F35" s="60">
        <v>304752921</v>
      </c>
      <c r="G35" s="60">
        <v>589578223</v>
      </c>
      <c r="H35" s="60">
        <v>589578223</v>
      </c>
      <c r="I35" s="60">
        <v>589578223</v>
      </c>
      <c r="J35" s="60">
        <v>506560565</v>
      </c>
      <c r="K35" s="60">
        <v>471715302</v>
      </c>
      <c r="L35" s="60">
        <v>456230635</v>
      </c>
      <c r="M35" s="60">
        <v>456230635</v>
      </c>
      <c r="N35" s="60">
        <v>432475978</v>
      </c>
      <c r="O35" s="60">
        <v>379635612</v>
      </c>
      <c r="P35" s="60">
        <v>410937582</v>
      </c>
      <c r="Q35" s="60">
        <v>410937582</v>
      </c>
      <c r="R35" s="60">
        <v>346593282</v>
      </c>
      <c r="S35" s="60">
        <v>368144926</v>
      </c>
      <c r="T35" s="60">
        <v>428373026</v>
      </c>
      <c r="U35" s="60">
        <v>428373026</v>
      </c>
      <c r="V35" s="60">
        <v>428373026</v>
      </c>
      <c r="W35" s="60">
        <v>516851586</v>
      </c>
      <c r="X35" s="60">
        <v>-88478560</v>
      </c>
      <c r="Y35" s="61">
        <v>-17.12</v>
      </c>
      <c r="Z35" s="62">
        <v>516851586</v>
      </c>
    </row>
    <row r="36" spans="1:26" ht="13.5">
      <c r="A36" s="58" t="s">
        <v>57</v>
      </c>
      <c r="B36" s="19">
        <v>4122190624</v>
      </c>
      <c r="C36" s="19"/>
      <c r="D36" s="59">
        <v>3613206064</v>
      </c>
      <c r="E36" s="60">
        <v>3620376018</v>
      </c>
      <c r="F36" s="60">
        <v>3839682846</v>
      </c>
      <c r="G36" s="60">
        <v>4176831701</v>
      </c>
      <c r="H36" s="60">
        <v>4176831701</v>
      </c>
      <c r="I36" s="60">
        <v>4176831701</v>
      </c>
      <c r="J36" s="60">
        <v>4212416270</v>
      </c>
      <c r="K36" s="60">
        <v>4212840614</v>
      </c>
      <c r="L36" s="60">
        <v>4130525621</v>
      </c>
      <c r="M36" s="60">
        <v>4130525621</v>
      </c>
      <c r="N36" s="60">
        <v>4139821717</v>
      </c>
      <c r="O36" s="60">
        <v>4152368892</v>
      </c>
      <c r="P36" s="60">
        <v>4175239832</v>
      </c>
      <c r="Q36" s="60">
        <v>4175239832</v>
      </c>
      <c r="R36" s="60">
        <v>4158168846</v>
      </c>
      <c r="S36" s="60">
        <v>4169718224</v>
      </c>
      <c r="T36" s="60">
        <v>4206963134</v>
      </c>
      <c r="U36" s="60">
        <v>4206963134</v>
      </c>
      <c r="V36" s="60">
        <v>4206963134</v>
      </c>
      <c r="W36" s="60">
        <v>3620376018</v>
      </c>
      <c r="X36" s="60">
        <v>586587116</v>
      </c>
      <c r="Y36" s="61">
        <v>16.2</v>
      </c>
      <c r="Z36" s="62">
        <v>3620376018</v>
      </c>
    </row>
    <row r="37" spans="1:26" ht="13.5">
      <c r="A37" s="58" t="s">
        <v>58</v>
      </c>
      <c r="B37" s="19">
        <v>278631188</v>
      </c>
      <c r="C37" s="19"/>
      <c r="D37" s="59">
        <v>240196565</v>
      </c>
      <c r="E37" s="60">
        <v>240196565</v>
      </c>
      <c r="F37" s="60">
        <v>277944007</v>
      </c>
      <c r="G37" s="60">
        <v>244255126</v>
      </c>
      <c r="H37" s="60">
        <v>244255126</v>
      </c>
      <c r="I37" s="60">
        <v>244255126</v>
      </c>
      <c r="J37" s="60">
        <v>298388396</v>
      </c>
      <c r="K37" s="60">
        <v>344466258</v>
      </c>
      <c r="L37" s="60">
        <v>206049614</v>
      </c>
      <c r="M37" s="60">
        <v>206049614</v>
      </c>
      <c r="N37" s="60">
        <v>240218285</v>
      </c>
      <c r="O37" s="60">
        <v>220969844</v>
      </c>
      <c r="P37" s="60">
        <v>289841020</v>
      </c>
      <c r="Q37" s="60">
        <v>289841020</v>
      </c>
      <c r="R37" s="60">
        <v>277911173</v>
      </c>
      <c r="S37" s="60">
        <v>292186035</v>
      </c>
      <c r="T37" s="60">
        <v>387245947</v>
      </c>
      <c r="U37" s="60">
        <v>387245947</v>
      </c>
      <c r="V37" s="60">
        <v>387245947</v>
      </c>
      <c r="W37" s="60">
        <v>240196565</v>
      </c>
      <c r="X37" s="60">
        <v>147049382</v>
      </c>
      <c r="Y37" s="61">
        <v>61.22</v>
      </c>
      <c r="Z37" s="62">
        <v>240196565</v>
      </c>
    </row>
    <row r="38" spans="1:26" ht="13.5">
      <c r="A38" s="58" t="s">
        <v>59</v>
      </c>
      <c r="B38" s="19">
        <v>610648609</v>
      </c>
      <c r="C38" s="19"/>
      <c r="D38" s="59">
        <v>772538131</v>
      </c>
      <c r="E38" s="60">
        <v>772538131</v>
      </c>
      <c r="F38" s="60">
        <v>580855776</v>
      </c>
      <c r="G38" s="60">
        <v>623658369</v>
      </c>
      <c r="H38" s="60">
        <v>623658369</v>
      </c>
      <c r="I38" s="60">
        <v>623658369</v>
      </c>
      <c r="J38" s="60">
        <v>585038976</v>
      </c>
      <c r="K38" s="60">
        <v>611343876</v>
      </c>
      <c r="L38" s="60">
        <v>647371329</v>
      </c>
      <c r="M38" s="60">
        <v>647371329</v>
      </c>
      <c r="N38" s="60">
        <v>634328724</v>
      </c>
      <c r="O38" s="60">
        <v>621175941</v>
      </c>
      <c r="P38" s="60">
        <v>607135936</v>
      </c>
      <c r="Q38" s="60">
        <v>607135936</v>
      </c>
      <c r="R38" s="60">
        <v>592772952</v>
      </c>
      <c r="S38" s="60">
        <v>585904311</v>
      </c>
      <c r="T38" s="60">
        <v>710996952</v>
      </c>
      <c r="U38" s="60">
        <v>710996952</v>
      </c>
      <c r="V38" s="60">
        <v>710996952</v>
      </c>
      <c r="W38" s="60">
        <v>772538131</v>
      </c>
      <c r="X38" s="60">
        <v>-61541179</v>
      </c>
      <c r="Y38" s="61">
        <v>-7.97</v>
      </c>
      <c r="Z38" s="62">
        <v>772538131</v>
      </c>
    </row>
    <row r="39" spans="1:26" ht="13.5">
      <c r="A39" s="58" t="s">
        <v>60</v>
      </c>
      <c r="B39" s="19">
        <v>3548782102</v>
      </c>
      <c r="C39" s="19"/>
      <c r="D39" s="59">
        <v>3124492908</v>
      </c>
      <c r="E39" s="60">
        <v>3124492908</v>
      </c>
      <c r="F39" s="60">
        <v>3285635984</v>
      </c>
      <c r="G39" s="60">
        <v>3898496429</v>
      </c>
      <c r="H39" s="60">
        <v>3898496429</v>
      </c>
      <c r="I39" s="60">
        <v>3898496429</v>
      </c>
      <c r="J39" s="60">
        <v>3835549463</v>
      </c>
      <c r="K39" s="60">
        <v>3728745782</v>
      </c>
      <c r="L39" s="60">
        <v>3733335313</v>
      </c>
      <c r="M39" s="60">
        <v>3733335313</v>
      </c>
      <c r="N39" s="60">
        <v>3697750686</v>
      </c>
      <c r="O39" s="60">
        <v>3689858719</v>
      </c>
      <c r="P39" s="60">
        <v>3689200458</v>
      </c>
      <c r="Q39" s="60">
        <v>3689200458</v>
      </c>
      <c r="R39" s="60">
        <v>3634078003</v>
      </c>
      <c r="S39" s="60">
        <v>3659772804</v>
      </c>
      <c r="T39" s="60">
        <v>3537093261</v>
      </c>
      <c r="U39" s="60">
        <v>3537093261</v>
      </c>
      <c r="V39" s="60">
        <v>3537093261</v>
      </c>
      <c r="W39" s="60">
        <v>3124492908</v>
      </c>
      <c r="X39" s="60">
        <v>412600353</v>
      </c>
      <c r="Y39" s="61">
        <v>13.21</v>
      </c>
      <c r="Z39" s="62">
        <v>3124492908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/>
      <c r="D42" s="59">
        <v>208969308</v>
      </c>
      <c r="E42" s="60">
        <v>166501980</v>
      </c>
      <c r="F42" s="60">
        <v>35982512</v>
      </c>
      <c r="G42" s="60">
        <v>-2211345</v>
      </c>
      <c r="H42" s="60">
        <v>1056727</v>
      </c>
      <c r="I42" s="60">
        <v>34827894</v>
      </c>
      <c r="J42" s="60">
        <v>5452332</v>
      </c>
      <c r="K42" s="60">
        <v>22032685</v>
      </c>
      <c r="L42" s="60">
        <v>-46190603</v>
      </c>
      <c r="M42" s="60">
        <v>-18705586</v>
      </c>
      <c r="N42" s="60">
        <v>-22079963</v>
      </c>
      <c r="O42" s="60">
        <v>-2905010</v>
      </c>
      <c r="P42" s="60">
        <v>40790993</v>
      </c>
      <c r="Q42" s="60">
        <v>15806020</v>
      </c>
      <c r="R42" s="60">
        <v>38237007</v>
      </c>
      <c r="S42" s="60">
        <v>5554231</v>
      </c>
      <c r="T42" s="60">
        <v>-47794756</v>
      </c>
      <c r="U42" s="60">
        <v>-4003518</v>
      </c>
      <c r="V42" s="60">
        <v>27924810</v>
      </c>
      <c r="W42" s="60">
        <v>166501980</v>
      </c>
      <c r="X42" s="60">
        <v>-138577170</v>
      </c>
      <c r="Y42" s="61">
        <v>-83.23</v>
      </c>
      <c r="Z42" s="62">
        <v>166501980</v>
      </c>
    </row>
    <row r="43" spans="1:26" ht="13.5">
      <c r="A43" s="58" t="s">
        <v>63</v>
      </c>
      <c r="B43" s="19">
        <v>0</v>
      </c>
      <c r="C43" s="19"/>
      <c r="D43" s="59">
        <v>-273152316</v>
      </c>
      <c r="E43" s="60">
        <v>-314882004</v>
      </c>
      <c r="F43" s="60">
        <v>-1122787</v>
      </c>
      <c r="G43" s="60">
        <v>-5894408</v>
      </c>
      <c r="H43" s="60">
        <v>-6238767</v>
      </c>
      <c r="I43" s="60">
        <v>-13255962</v>
      </c>
      <c r="J43" s="60">
        <v>-28741284</v>
      </c>
      <c r="K43" s="60">
        <v>-22041360</v>
      </c>
      <c r="L43" s="60">
        <v>3543493</v>
      </c>
      <c r="M43" s="60">
        <v>-47239151</v>
      </c>
      <c r="N43" s="60">
        <v>-9319206</v>
      </c>
      <c r="O43" s="60">
        <v>-12654572</v>
      </c>
      <c r="P43" s="60">
        <v>-22893334</v>
      </c>
      <c r="Q43" s="60">
        <v>-44867112</v>
      </c>
      <c r="R43" s="60">
        <v>-33994011</v>
      </c>
      <c r="S43" s="60">
        <v>-24199364</v>
      </c>
      <c r="T43" s="60">
        <v>-47000356</v>
      </c>
      <c r="U43" s="60">
        <v>-105193731</v>
      </c>
      <c r="V43" s="60">
        <v>-210555956</v>
      </c>
      <c r="W43" s="60">
        <v>-314882004</v>
      </c>
      <c r="X43" s="60">
        <v>104326048</v>
      </c>
      <c r="Y43" s="61">
        <v>-33.13</v>
      </c>
      <c r="Z43" s="62">
        <v>-314882004</v>
      </c>
    </row>
    <row r="44" spans="1:26" ht="13.5">
      <c r="A44" s="58" t="s">
        <v>64</v>
      </c>
      <c r="B44" s="19">
        <v>0</v>
      </c>
      <c r="C44" s="19"/>
      <c r="D44" s="59">
        <v>168673086</v>
      </c>
      <c r="E44" s="60">
        <v>168673086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158266077</v>
      </c>
      <c r="U44" s="60">
        <v>158266077</v>
      </c>
      <c r="V44" s="60">
        <v>158266077</v>
      </c>
      <c r="W44" s="60">
        <v>168673086</v>
      </c>
      <c r="X44" s="60">
        <v>-10407009</v>
      </c>
      <c r="Y44" s="61">
        <v>-6.17</v>
      </c>
      <c r="Z44" s="62">
        <v>168673086</v>
      </c>
    </row>
    <row r="45" spans="1:26" ht="13.5">
      <c r="A45" s="70" t="s">
        <v>65</v>
      </c>
      <c r="B45" s="22">
        <v>0</v>
      </c>
      <c r="C45" s="22"/>
      <c r="D45" s="99">
        <v>365085204</v>
      </c>
      <c r="E45" s="100">
        <v>280888187</v>
      </c>
      <c r="F45" s="100">
        <v>146539418</v>
      </c>
      <c r="G45" s="100">
        <v>138433665</v>
      </c>
      <c r="H45" s="100">
        <v>133251625</v>
      </c>
      <c r="I45" s="100">
        <v>133251625</v>
      </c>
      <c r="J45" s="100">
        <v>109962673</v>
      </c>
      <c r="K45" s="100">
        <v>109953998</v>
      </c>
      <c r="L45" s="100">
        <v>67306888</v>
      </c>
      <c r="M45" s="100">
        <v>67306888</v>
      </c>
      <c r="N45" s="100">
        <v>35907719</v>
      </c>
      <c r="O45" s="100">
        <v>20348137</v>
      </c>
      <c r="P45" s="100">
        <v>38245796</v>
      </c>
      <c r="Q45" s="100">
        <v>35907719</v>
      </c>
      <c r="R45" s="100">
        <v>42488792</v>
      </c>
      <c r="S45" s="100">
        <v>23843659</v>
      </c>
      <c r="T45" s="100">
        <v>87314624</v>
      </c>
      <c r="U45" s="100">
        <v>87314624</v>
      </c>
      <c r="V45" s="100">
        <v>87314624</v>
      </c>
      <c r="W45" s="100">
        <v>280888187</v>
      </c>
      <c r="X45" s="100">
        <v>-193573563</v>
      </c>
      <c r="Y45" s="101">
        <v>-68.91</v>
      </c>
      <c r="Z45" s="102">
        <v>280888187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84369634</v>
      </c>
      <c r="C49" s="52"/>
      <c r="D49" s="129">
        <v>38030122</v>
      </c>
      <c r="E49" s="54">
        <v>9261994</v>
      </c>
      <c r="F49" s="54">
        <v>0</v>
      </c>
      <c r="G49" s="54">
        <v>0</v>
      </c>
      <c r="H49" s="54">
        <v>0</v>
      </c>
      <c r="I49" s="54">
        <v>152049882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283711632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232932888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232932888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100.00000063920847</v>
      </c>
      <c r="E58" s="7">
        <f t="shared" si="6"/>
        <v>100</v>
      </c>
      <c r="F58" s="7">
        <f t="shared" si="6"/>
        <v>26.92427687663716</v>
      </c>
      <c r="G58" s="7">
        <f t="shared" si="6"/>
        <v>110.53591999966999</v>
      </c>
      <c r="H58" s="7">
        <f t="shared" si="6"/>
        <v>171.04914535288978</v>
      </c>
      <c r="I58" s="7">
        <f t="shared" si="6"/>
        <v>57.34823853152767</v>
      </c>
      <c r="J58" s="7">
        <f t="shared" si="6"/>
        <v>115.56296229774065</v>
      </c>
      <c r="K58" s="7">
        <f t="shared" si="6"/>
        <v>114.05966646535475</v>
      </c>
      <c r="L58" s="7">
        <f t="shared" si="6"/>
        <v>115.90346743223496</v>
      </c>
      <c r="M58" s="7">
        <f t="shared" si="6"/>
        <v>115.19726775281818</v>
      </c>
      <c r="N58" s="7">
        <f t="shared" si="6"/>
        <v>111.97734536349395</v>
      </c>
      <c r="O58" s="7">
        <f t="shared" si="6"/>
        <v>111.8489613218893</v>
      </c>
      <c r="P58" s="7">
        <f t="shared" si="6"/>
        <v>144.73424689435345</v>
      </c>
      <c r="Q58" s="7">
        <f t="shared" si="6"/>
        <v>122.95527721365505</v>
      </c>
      <c r="R58" s="7">
        <f t="shared" si="6"/>
        <v>156.94211289611053</v>
      </c>
      <c r="S58" s="7">
        <f t="shared" si="6"/>
        <v>106.82537410024541</v>
      </c>
      <c r="T58" s="7">
        <f t="shared" si="6"/>
        <v>183.42221055343617</v>
      </c>
      <c r="U58" s="7">
        <f t="shared" si="6"/>
        <v>143.2122533158845</v>
      </c>
      <c r="V58" s="7">
        <f t="shared" si="6"/>
        <v>97.07750446686782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81.52386741496345</v>
      </c>
      <c r="E59" s="10">
        <f t="shared" si="7"/>
        <v>79.03130802183746</v>
      </c>
      <c r="F59" s="10">
        <f t="shared" si="7"/>
        <v>14.089409939086202</v>
      </c>
      <c r="G59" s="10">
        <f t="shared" si="7"/>
        <v>-4767.043377836439</v>
      </c>
      <c r="H59" s="10">
        <f t="shared" si="7"/>
        <v>19586.03223330775</v>
      </c>
      <c r="I59" s="10">
        <f t="shared" si="7"/>
        <v>32.14061518398993</v>
      </c>
      <c r="J59" s="10">
        <f t="shared" si="7"/>
        <v>22741.832856471792</v>
      </c>
      <c r="K59" s="10">
        <f t="shared" si="7"/>
        <v>586.5411659385271</v>
      </c>
      <c r="L59" s="10">
        <f t="shared" si="7"/>
        <v>-310108.38747784996</v>
      </c>
      <c r="M59" s="10">
        <f t="shared" si="7"/>
        <v>1762.4151843744548</v>
      </c>
      <c r="N59" s="10">
        <f t="shared" si="7"/>
        <v>-132323.68855163312</v>
      </c>
      <c r="O59" s="10">
        <f t="shared" si="7"/>
        <v>1051.524737125067</v>
      </c>
      <c r="P59" s="10">
        <f t="shared" si="7"/>
        <v>-102535.6433184302</v>
      </c>
      <c r="Q59" s="10">
        <f t="shared" si="7"/>
        <v>6494.254011608058</v>
      </c>
      <c r="R59" s="10">
        <f t="shared" si="7"/>
        <v>9128.544463532056</v>
      </c>
      <c r="S59" s="10">
        <f t="shared" si="7"/>
        <v>-25910.074626865673</v>
      </c>
      <c r="T59" s="10">
        <f t="shared" si="7"/>
        <v>143698.87434554973</v>
      </c>
      <c r="U59" s="10">
        <f t="shared" si="7"/>
        <v>19757.2487217792</v>
      </c>
      <c r="V59" s="10">
        <f t="shared" si="7"/>
        <v>70.18088502874377</v>
      </c>
      <c r="W59" s="10">
        <f t="shared" si="7"/>
        <v>79.03130802183746</v>
      </c>
      <c r="X59" s="10">
        <f t="shared" si="7"/>
        <v>0</v>
      </c>
      <c r="Y59" s="10">
        <f t="shared" si="7"/>
        <v>0</v>
      </c>
      <c r="Z59" s="11">
        <f t="shared" si="7"/>
        <v>79.03130802183746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104.94381784033186</v>
      </c>
      <c r="E60" s="13">
        <f t="shared" si="7"/>
        <v>105.87663724438634</v>
      </c>
      <c r="F60" s="13">
        <f t="shared" si="7"/>
        <v>53.68802973988266</v>
      </c>
      <c r="G60" s="13">
        <f t="shared" si="7"/>
        <v>100.02453432460892</v>
      </c>
      <c r="H60" s="13">
        <f t="shared" si="7"/>
        <v>111.14209305460668</v>
      </c>
      <c r="I60" s="13">
        <f t="shared" si="7"/>
        <v>81.41841267317432</v>
      </c>
      <c r="J60" s="13">
        <f t="shared" si="7"/>
        <v>107.0263875448204</v>
      </c>
      <c r="K60" s="13">
        <f t="shared" si="7"/>
        <v>106.98480028855315</v>
      </c>
      <c r="L60" s="13">
        <f t="shared" si="7"/>
        <v>107.51108055884957</v>
      </c>
      <c r="M60" s="13">
        <f t="shared" si="7"/>
        <v>107.17914066545788</v>
      </c>
      <c r="N60" s="13">
        <f t="shared" si="7"/>
        <v>106.16414935220766</v>
      </c>
      <c r="O60" s="13">
        <f t="shared" si="7"/>
        <v>106.33592851736606</v>
      </c>
      <c r="P60" s="13">
        <f t="shared" si="7"/>
        <v>121.00486058219259</v>
      </c>
      <c r="Q60" s="13">
        <f t="shared" si="7"/>
        <v>111.21722887927345</v>
      </c>
      <c r="R60" s="13">
        <f t="shared" si="7"/>
        <v>127.24051790635096</v>
      </c>
      <c r="S60" s="13">
        <f t="shared" si="7"/>
        <v>103.93906760027407</v>
      </c>
      <c r="T60" s="13">
        <f t="shared" si="7"/>
        <v>144.3926274592626</v>
      </c>
      <c r="U60" s="13">
        <f t="shared" si="7"/>
        <v>122.04509422587206</v>
      </c>
      <c r="V60" s="13">
        <f t="shared" si="7"/>
        <v>104.62692230702967</v>
      </c>
      <c r="W60" s="13">
        <f t="shared" si="7"/>
        <v>105.87663724438634</v>
      </c>
      <c r="X60" s="13">
        <f t="shared" si="7"/>
        <v>0</v>
      </c>
      <c r="Y60" s="13">
        <f t="shared" si="7"/>
        <v>0</v>
      </c>
      <c r="Z60" s="14">
        <f t="shared" si="7"/>
        <v>105.87663724438634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100.00000029413947</v>
      </c>
      <c r="E61" s="13">
        <f t="shared" si="7"/>
        <v>99.999999849064</v>
      </c>
      <c r="F61" s="13">
        <f t="shared" si="7"/>
        <v>102.70674362394578</v>
      </c>
      <c r="G61" s="13">
        <f t="shared" si="7"/>
        <v>99.98717095766962</v>
      </c>
      <c r="H61" s="13">
        <f t="shared" si="7"/>
        <v>100.01249331295028</v>
      </c>
      <c r="I61" s="13">
        <f t="shared" si="7"/>
        <v>100.70398779495645</v>
      </c>
      <c r="J61" s="13">
        <f t="shared" si="7"/>
        <v>100.00592019579695</v>
      </c>
      <c r="K61" s="13">
        <f t="shared" si="7"/>
        <v>100</v>
      </c>
      <c r="L61" s="13">
        <f t="shared" si="7"/>
        <v>99.97021973304267</v>
      </c>
      <c r="M61" s="13">
        <f t="shared" si="7"/>
        <v>99.99188347489331</v>
      </c>
      <c r="N61" s="13">
        <f t="shared" si="7"/>
        <v>99.99631342637818</v>
      </c>
      <c r="O61" s="13">
        <f t="shared" si="7"/>
        <v>100.04414950017215</v>
      </c>
      <c r="P61" s="13">
        <f t="shared" si="7"/>
        <v>99.91405307501408</v>
      </c>
      <c r="Q61" s="13">
        <f t="shared" si="7"/>
        <v>99.9842972374739</v>
      </c>
      <c r="R61" s="13">
        <f t="shared" si="7"/>
        <v>99.99952318014127</v>
      </c>
      <c r="S61" s="13">
        <f t="shared" si="7"/>
        <v>100.00000736781658</v>
      </c>
      <c r="T61" s="13">
        <f t="shared" si="7"/>
        <v>99.9976542088445</v>
      </c>
      <c r="U61" s="13">
        <f t="shared" si="7"/>
        <v>99.99925105689012</v>
      </c>
      <c r="V61" s="13">
        <f t="shared" si="7"/>
        <v>100.158754972436</v>
      </c>
      <c r="W61" s="13">
        <f t="shared" si="7"/>
        <v>99.999999849064</v>
      </c>
      <c r="X61" s="13">
        <f t="shared" si="7"/>
        <v>0</v>
      </c>
      <c r="Y61" s="13">
        <f t="shared" si="7"/>
        <v>0</v>
      </c>
      <c r="Z61" s="14">
        <f t="shared" si="7"/>
        <v>99.999999849064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99.99999828416667</v>
      </c>
      <c r="E62" s="13">
        <f t="shared" si="7"/>
        <v>99.99999801522814</v>
      </c>
      <c r="F62" s="13">
        <f t="shared" si="7"/>
        <v>119.18386107194901</v>
      </c>
      <c r="G62" s="13">
        <f t="shared" si="7"/>
        <v>99.89315496856901</v>
      </c>
      <c r="H62" s="13">
        <f t="shared" si="7"/>
        <v>100.05990598170634</v>
      </c>
      <c r="I62" s="13">
        <f t="shared" si="7"/>
        <v>105.92545337213039</v>
      </c>
      <c r="J62" s="13">
        <f t="shared" si="7"/>
        <v>100.01310480351329</v>
      </c>
      <c r="K62" s="13">
        <f t="shared" si="7"/>
        <v>100</v>
      </c>
      <c r="L62" s="13">
        <f t="shared" si="7"/>
        <v>99.82278787739489</v>
      </c>
      <c r="M62" s="13">
        <f t="shared" si="7"/>
        <v>99.94156875361504</v>
      </c>
      <c r="N62" s="13">
        <f t="shared" si="7"/>
        <v>99.88619027121143</v>
      </c>
      <c r="O62" s="13">
        <f t="shared" si="7"/>
        <v>100.16407862568573</v>
      </c>
      <c r="P62" s="13">
        <f t="shared" si="7"/>
        <v>99.89676289433983</v>
      </c>
      <c r="Q62" s="13">
        <f t="shared" si="7"/>
        <v>99.98310777792085</v>
      </c>
      <c r="R62" s="13">
        <f t="shared" si="7"/>
        <v>99.99630805340972</v>
      </c>
      <c r="S62" s="13">
        <f t="shared" si="7"/>
        <v>99.97192732524537</v>
      </c>
      <c r="T62" s="13">
        <f t="shared" si="7"/>
        <v>99.97934243311182</v>
      </c>
      <c r="U62" s="13">
        <f t="shared" si="7"/>
        <v>99.98501425855035</v>
      </c>
      <c r="V62" s="13">
        <f t="shared" si="7"/>
        <v>100.95681412772012</v>
      </c>
      <c r="W62" s="13">
        <f t="shared" si="7"/>
        <v>99.99999801522814</v>
      </c>
      <c r="X62" s="13">
        <f t="shared" si="7"/>
        <v>0</v>
      </c>
      <c r="Y62" s="13">
        <f t="shared" si="7"/>
        <v>0</v>
      </c>
      <c r="Z62" s="14">
        <f t="shared" si="7"/>
        <v>99.99999801522814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99.99917814138676</v>
      </c>
      <c r="E63" s="13">
        <f t="shared" si="7"/>
        <v>99.99912144679041</v>
      </c>
      <c r="F63" s="13">
        <f t="shared" si="7"/>
        <v>8.56256548175657</v>
      </c>
      <c r="G63" s="13">
        <f t="shared" si="7"/>
        <v>99.72888969440386</v>
      </c>
      <c r="H63" s="13">
        <f t="shared" si="7"/>
        <v>-151.43906730014834</v>
      </c>
      <c r="I63" s="13">
        <f t="shared" si="7"/>
        <v>18.027692343983396</v>
      </c>
      <c r="J63" s="13">
        <f t="shared" si="7"/>
        <v>-386.17562054180155</v>
      </c>
      <c r="K63" s="13">
        <f t="shared" si="7"/>
        <v>-397.67158426590174</v>
      </c>
      <c r="L63" s="13">
        <f t="shared" si="7"/>
        <v>-538.8284940955817</v>
      </c>
      <c r="M63" s="13">
        <f t="shared" si="7"/>
        <v>-434.5417203098629</v>
      </c>
      <c r="N63" s="13">
        <f t="shared" si="7"/>
        <v>-344.7835025548528</v>
      </c>
      <c r="O63" s="13">
        <f t="shared" si="7"/>
        <v>-465.87436618414995</v>
      </c>
      <c r="P63" s="13">
        <f t="shared" si="7"/>
        <v>388.4996807549841</v>
      </c>
      <c r="Q63" s="13">
        <f t="shared" si="7"/>
        <v>-3644.0928414544496</v>
      </c>
      <c r="R63" s="13">
        <f t="shared" si="7"/>
        <v>-608.9928536552887</v>
      </c>
      <c r="S63" s="13">
        <f t="shared" si="7"/>
        <v>-100.00455960240267</v>
      </c>
      <c r="T63" s="13">
        <f t="shared" si="7"/>
        <v>-283.27046469671797</v>
      </c>
      <c r="U63" s="13">
        <f t="shared" si="7"/>
        <v>-307.57522354088763</v>
      </c>
      <c r="V63" s="13">
        <f t="shared" si="7"/>
        <v>83.25008290404624</v>
      </c>
      <c r="W63" s="13">
        <f t="shared" si="7"/>
        <v>99.99912144679041</v>
      </c>
      <c r="X63" s="13">
        <f t="shared" si="7"/>
        <v>0</v>
      </c>
      <c r="Y63" s="13">
        <f t="shared" si="7"/>
        <v>0</v>
      </c>
      <c r="Z63" s="14">
        <f t="shared" si="7"/>
        <v>99.99912144679041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8.343105279126213</v>
      </c>
      <c r="G64" s="13">
        <f t="shared" si="7"/>
        <v>100.07935473265957</v>
      </c>
      <c r="H64" s="13">
        <f t="shared" si="7"/>
        <v>-66.71632800070772</v>
      </c>
      <c r="I64" s="13">
        <f t="shared" si="7"/>
        <v>10.490832699188935</v>
      </c>
      <c r="J64" s="13">
        <f t="shared" si="7"/>
        <v>-132.99825883997553</v>
      </c>
      <c r="K64" s="13">
        <f t="shared" si="7"/>
        <v>-279.63350922446415</v>
      </c>
      <c r="L64" s="13">
        <f t="shared" si="7"/>
        <v>-100.6869684137991</v>
      </c>
      <c r="M64" s="13">
        <f t="shared" si="7"/>
        <v>-142.63640699514204</v>
      </c>
      <c r="N64" s="13">
        <f t="shared" si="7"/>
        <v>-216.34085325663614</v>
      </c>
      <c r="O64" s="13">
        <f t="shared" si="7"/>
        <v>-174.14048469994904</v>
      </c>
      <c r="P64" s="13">
        <f t="shared" si="7"/>
        <v>-1631.0713062734858</v>
      </c>
      <c r="Q64" s="13">
        <f t="shared" si="7"/>
        <v>-799.336062205042</v>
      </c>
      <c r="R64" s="13">
        <f t="shared" si="7"/>
        <v>-1937.6807771705417</v>
      </c>
      <c r="S64" s="13">
        <f t="shared" si="7"/>
        <v>-100</v>
      </c>
      <c r="T64" s="13">
        <f t="shared" si="7"/>
        <v>-1017.3375522531053</v>
      </c>
      <c r="U64" s="13">
        <f t="shared" si="7"/>
        <v>-987.7413943352274</v>
      </c>
      <c r="V64" s="13">
        <f t="shared" si="7"/>
        <v>89.3058340334426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-0.061546904874933216</v>
      </c>
      <c r="E65" s="13">
        <f t="shared" si="7"/>
        <v>-0.0515267834878792</v>
      </c>
      <c r="F65" s="13">
        <f t="shared" si="7"/>
        <v>-0.004239730926785291</v>
      </c>
      <c r="G65" s="13">
        <f t="shared" si="7"/>
        <v>-5.783070596298835</v>
      </c>
      <c r="H65" s="13">
        <f t="shared" si="7"/>
        <v>-1.9842825226355192</v>
      </c>
      <c r="I65" s="13">
        <f t="shared" si="7"/>
        <v>-0.01268279588446092</v>
      </c>
      <c r="J65" s="13">
        <f t="shared" si="7"/>
        <v>-9.362862955428149</v>
      </c>
      <c r="K65" s="13">
        <f t="shared" si="7"/>
        <v>-2.3677010499731073</v>
      </c>
      <c r="L65" s="13">
        <f t="shared" si="7"/>
        <v>-20.971416735708367</v>
      </c>
      <c r="M65" s="13">
        <f t="shared" si="7"/>
        <v>-5.20075336015752</v>
      </c>
      <c r="N65" s="13">
        <f t="shared" si="7"/>
        <v>-12.77602523659306</v>
      </c>
      <c r="O65" s="13">
        <f t="shared" si="7"/>
        <v>-5.915344842695645</v>
      </c>
      <c r="P65" s="13">
        <f t="shared" si="7"/>
        <v>-1.1697021158611607</v>
      </c>
      <c r="Q65" s="13">
        <f t="shared" si="7"/>
        <v>-2.72172541710722</v>
      </c>
      <c r="R65" s="13">
        <f t="shared" si="7"/>
        <v>-91.01123595505618</v>
      </c>
      <c r="S65" s="13">
        <f t="shared" si="7"/>
        <v>-184.7649412353088</v>
      </c>
      <c r="T65" s="13">
        <f t="shared" si="7"/>
        <v>-2.5926471247223306</v>
      </c>
      <c r="U65" s="13">
        <f t="shared" si="7"/>
        <v>-55.88301411743548</v>
      </c>
      <c r="V65" s="13">
        <f t="shared" si="7"/>
        <v>-0.29408628832585354</v>
      </c>
      <c r="W65" s="13">
        <f t="shared" si="7"/>
        <v>-0.0515267834878792</v>
      </c>
      <c r="X65" s="13">
        <f t="shared" si="7"/>
        <v>0</v>
      </c>
      <c r="Y65" s="13">
        <f t="shared" si="7"/>
        <v>0</v>
      </c>
      <c r="Z65" s="14">
        <f t="shared" si="7"/>
        <v>-0.0515267834878792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99.99999003541711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99.99989688106469</v>
      </c>
      <c r="M66" s="16">
        <f t="shared" si="7"/>
        <v>99.9999631723893</v>
      </c>
      <c r="N66" s="16">
        <f t="shared" si="7"/>
        <v>100.00013217617499</v>
      </c>
      <c r="O66" s="16">
        <f t="shared" si="7"/>
        <v>100</v>
      </c>
      <c r="P66" s="16">
        <f t="shared" si="7"/>
        <v>100</v>
      </c>
      <c r="Q66" s="16">
        <f t="shared" si="7"/>
        <v>100.00003369231369</v>
      </c>
      <c r="R66" s="16">
        <f t="shared" si="7"/>
        <v>100</v>
      </c>
      <c r="S66" s="16">
        <f t="shared" si="7"/>
        <v>0</v>
      </c>
      <c r="T66" s="16">
        <f t="shared" si="7"/>
        <v>100.00009937038921</v>
      </c>
      <c r="U66" s="16">
        <f t="shared" si="7"/>
        <v>70.18999988100686</v>
      </c>
      <c r="V66" s="16">
        <f t="shared" si="7"/>
        <v>91.51360212876135</v>
      </c>
      <c r="W66" s="16">
        <f t="shared" si="7"/>
        <v>99.99999003541711</v>
      </c>
      <c r="X66" s="16">
        <f t="shared" si="7"/>
        <v>0</v>
      </c>
      <c r="Y66" s="16">
        <f t="shared" si="7"/>
        <v>0</v>
      </c>
      <c r="Z66" s="17">
        <f t="shared" si="7"/>
        <v>99.99999003541711</v>
      </c>
    </row>
    <row r="67" spans="1:26" ht="13.5" hidden="1">
      <c r="A67" s="41" t="s">
        <v>285</v>
      </c>
      <c r="B67" s="24">
        <v>925015883</v>
      </c>
      <c r="C67" s="24"/>
      <c r="D67" s="25">
        <v>1095104393</v>
      </c>
      <c r="E67" s="26">
        <v>1052937246</v>
      </c>
      <c r="F67" s="26">
        <v>334391146</v>
      </c>
      <c r="G67" s="26">
        <v>72967999</v>
      </c>
      <c r="H67" s="26">
        <v>55342608</v>
      </c>
      <c r="I67" s="26">
        <v>462701753</v>
      </c>
      <c r="J67" s="26">
        <v>61277203</v>
      </c>
      <c r="K67" s="26">
        <v>58007827</v>
      </c>
      <c r="L67" s="26">
        <v>61712064</v>
      </c>
      <c r="M67" s="26">
        <v>180997094</v>
      </c>
      <c r="N67" s="26">
        <v>68246692</v>
      </c>
      <c r="O67" s="26">
        <v>67270504</v>
      </c>
      <c r="P67" s="26">
        <v>68705500</v>
      </c>
      <c r="Q67" s="26">
        <v>204222696</v>
      </c>
      <c r="R67" s="26">
        <v>70368713</v>
      </c>
      <c r="S67" s="26">
        <v>87393554</v>
      </c>
      <c r="T67" s="26">
        <v>55056665</v>
      </c>
      <c r="U67" s="26">
        <v>212818932</v>
      </c>
      <c r="V67" s="26">
        <v>1060740475</v>
      </c>
      <c r="W67" s="26">
        <v>1052937246</v>
      </c>
      <c r="X67" s="26"/>
      <c r="Y67" s="25"/>
      <c r="Z67" s="27">
        <v>1052937246</v>
      </c>
    </row>
    <row r="68" spans="1:26" ht="13.5" hidden="1">
      <c r="A68" s="37" t="s">
        <v>31</v>
      </c>
      <c r="B68" s="19">
        <v>209919508</v>
      </c>
      <c r="C68" s="19"/>
      <c r="D68" s="20">
        <v>229132795</v>
      </c>
      <c r="E68" s="21">
        <v>228298742</v>
      </c>
      <c r="F68" s="21">
        <v>226800669</v>
      </c>
      <c r="G68" s="21">
        <v>-157592</v>
      </c>
      <c r="H68" s="21">
        <v>170693</v>
      </c>
      <c r="I68" s="21">
        <v>226813770</v>
      </c>
      <c r="J68" s="21">
        <v>23417</v>
      </c>
      <c r="K68" s="21">
        <v>866821</v>
      </c>
      <c r="L68" s="21">
        <v>-1693</v>
      </c>
      <c r="M68" s="21">
        <v>888545</v>
      </c>
      <c r="N68" s="21">
        <v>-3031</v>
      </c>
      <c r="O68" s="21">
        <v>399905</v>
      </c>
      <c r="P68" s="21">
        <v>-16104</v>
      </c>
      <c r="Q68" s="21">
        <v>380770</v>
      </c>
      <c r="R68" s="21">
        <v>235755</v>
      </c>
      <c r="S68" s="21">
        <v>-13400</v>
      </c>
      <c r="T68" s="21">
        <v>15280</v>
      </c>
      <c r="U68" s="21">
        <v>237635</v>
      </c>
      <c r="V68" s="21">
        <v>228320720</v>
      </c>
      <c r="W68" s="21">
        <v>228298742</v>
      </c>
      <c r="X68" s="21"/>
      <c r="Y68" s="20"/>
      <c r="Z68" s="23">
        <v>228298742</v>
      </c>
    </row>
    <row r="69" spans="1:26" ht="13.5" hidden="1">
      <c r="A69" s="38" t="s">
        <v>32</v>
      </c>
      <c r="B69" s="19">
        <v>706032591</v>
      </c>
      <c r="C69" s="19"/>
      <c r="D69" s="20">
        <v>856319698</v>
      </c>
      <c r="E69" s="21">
        <v>814602961</v>
      </c>
      <c r="F69" s="21">
        <v>106911787</v>
      </c>
      <c r="G69" s="21">
        <v>72465822</v>
      </c>
      <c r="H69" s="21">
        <v>54380779</v>
      </c>
      <c r="I69" s="21">
        <v>233758388</v>
      </c>
      <c r="J69" s="21">
        <v>60265819</v>
      </c>
      <c r="K69" s="21">
        <v>56383373</v>
      </c>
      <c r="L69" s="21">
        <v>60744003</v>
      </c>
      <c r="M69" s="21">
        <v>177393195</v>
      </c>
      <c r="N69" s="21">
        <v>67493157</v>
      </c>
      <c r="O69" s="21">
        <v>65746654</v>
      </c>
      <c r="P69" s="21">
        <v>67634079</v>
      </c>
      <c r="Q69" s="21">
        <v>200873890</v>
      </c>
      <c r="R69" s="21">
        <v>68956791</v>
      </c>
      <c r="S69" s="21">
        <v>86480034</v>
      </c>
      <c r="T69" s="21">
        <v>54035049</v>
      </c>
      <c r="U69" s="21">
        <v>209471874</v>
      </c>
      <c r="V69" s="21">
        <v>821497347</v>
      </c>
      <c r="W69" s="21">
        <v>814602961</v>
      </c>
      <c r="X69" s="21"/>
      <c r="Y69" s="20"/>
      <c r="Z69" s="23">
        <v>814602961</v>
      </c>
    </row>
    <row r="70" spans="1:26" ht="13.5" hidden="1">
      <c r="A70" s="39" t="s">
        <v>103</v>
      </c>
      <c r="B70" s="19">
        <v>572060361</v>
      </c>
      <c r="C70" s="19"/>
      <c r="D70" s="20">
        <v>679949530</v>
      </c>
      <c r="E70" s="21">
        <v>662532464</v>
      </c>
      <c r="F70" s="21">
        <v>40600188</v>
      </c>
      <c r="G70" s="21">
        <v>64696957</v>
      </c>
      <c r="H70" s="21">
        <v>50523028</v>
      </c>
      <c r="I70" s="21">
        <v>155820173</v>
      </c>
      <c r="J70" s="21">
        <v>55099529</v>
      </c>
      <c r="K70" s="21">
        <v>48507056</v>
      </c>
      <c r="L70" s="21">
        <v>53874601</v>
      </c>
      <c r="M70" s="21">
        <v>157481186</v>
      </c>
      <c r="N70" s="21">
        <v>55308810</v>
      </c>
      <c r="O70" s="21">
        <v>53830734</v>
      </c>
      <c r="P70" s="21">
        <v>55328332</v>
      </c>
      <c r="Q70" s="21">
        <v>164467876</v>
      </c>
      <c r="R70" s="21">
        <v>58093218</v>
      </c>
      <c r="S70" s="21">
        <v>81435252</v>
      </c>
      <c r="T70" s="21">
        <v>48469788</v>
      </c>
      <c r="U70" s="21">
        <v>187998258</v>
      </c>
      <c r="V70" s="21">
        <v>665767493</v>
      </c>
      <c r="W70" s="21">
        <v>662532464</v>
      </c>
      <c r="X70" s="21"/>
      <c r="Y70" s="20"/>
      <c r="Z70" s="23">
        <v>662532464</v>
      </c>
    </row>
    <row r="71" spans="1:26" ht="13.5" hidden="1">
      <c r="A71" s="39" t="s">
        <v>104</v>
      </c>
      <c r="B71" s="19">
        <v>86146382</v>
      </c>
      <c r="C71" s="19"/>
      <c r="D71" s="20">
        <v>116561438</v>
      </c>
      <c r="E71" s="21">
        <v>100767249</v>
      </c>
      <c r="F71" s="21">
        <v>5491418</v>
      </c>
      <c r="G71" s="21">
        <v>5453693</v>
      </c>
      <c r="H71" s="21">
        <v>6803995</v>
      </c>
      <c r="I71" s="21">
        <v>17749106</v>
      </c>
      <c r="J71" s="21">
        <v>6386971</v>
      </c>
      <c r="K71" s="21">
        <v>8808046</v>
      </c>
      <c r="L71" s="21">
        <v>8179463</v>
      </c>
      <c r="M71" s="21">
        <v>23374480</v>
      </c>
      <c r="N71" s="21">
        <v>13251064</v>
      </c>
      <c r="O71" s="21">
        <v>12934043</v>
      </c>
      <c r="P71" s="21">
        <v>12234942</v>
      </c>
      <c r="Q71" s="21">
        <v>38420049</v>
      </c>
      <c r="R71" s="21">
        <v>12242864</v>
      </c>
      <c r="S71" s="21">
        <v>6721839</v>
      </c>
      <c r="T71" s="21">
        <v>8868421</v>
      </c>
      <c r="U71" s="21">
        <v>27833124</v>
      </c>
      <c r="V71" s="21">
        <v>107376759</v>
      </c>
      <c r="W71" s="21">
        <v>100767249</v>
      </c>
      <c r="X71" s="21"/>
      <c r="Y71" s="20"/>
      <c r="Z71" s="23">
        <v>100767249</v>
      </c>
    </row>
    <row r="72" spans="1:26" ht="13.5" hidden="1">
      <c r="A72" s="39" t="s">
        <v>105</v>
      </c>
      <c r="B72" s="19">
        <v>37540285</v>
      </c>
      <c r="C72" s="19"/>
      <c r="D72" s="20">
        <v>42464725</v>
      </c>
      <c r="E72" s="21">
        <v>39952048</v>
      </c>
      <c r="F72" s="21">
        <v>42662646</v>
      </c>
      <c r="G72" s="21">
        <v>1997342</v>
      </c>
      <c r="H72" s="21">
        <v>-1419878</v>
      </c>
      <c r="I72" s="21">
        <v>43240110</v>
      </c>
      <c r="J72" s="21">
        <v>-558101</v>
      </c>
      <c r="K72" s="21">
        <v>-540711</v>
      </c>
      <c r="L72" s="21">
        <v>-450002</v>
      </c>
      <c r="M72" s="21">
        <v>-1548814</v>
      </c>
      <c r="N72" s="21">
        <v>-650331</v>
      </c>
      <c r="O72" s="21">
        <v>-475493</v>
      </c>
      <c r="P72" s="21">
        <v>906827</v>
      </c>
      <c r="Q72" s="21">
        <v>-218997</v>
      </c>
      <c r="R72" s="21">
        <v>-698399</v>
      </c>
      <c r="S72" s="21">
        <v>-833406</v>
      </c>
      <c r="T72" s="21">
        <v>-1543695</v>
      </c>
      <c r="U72" s="21">
        <v>-3075500</v>
      </c>
      <c r="V72" s="21">
        <v>38396799</v>
      </c>
      <c r="W72" s="21">
        <v>39952048</v>
      </c>
      <c r="X72" s="21"/>
      <c r="Y72" s="20"/>
      <c r="Z72" s="23">
        <v>39952048</v>
      </c>
    </row>
    <row r="73" spans="1:26" ht="13.5" hidden="1">
      <c r="A73" s="39" t="s">
        <v>106</v>
      </c>
      <c r="B73" s="19">
        <v>54450491</v>
      </c>
      <c r="C73" s="19"/>
      <c r="D73" s="20">
        <v>59653200</v>
      </c>
      <c r="E73" s="21">
        <v>59198161</v>
      </c>
      <c r="F73" s="21">
        <v>65920000</v>
      </c>
      <c r="G73" s="21">
        <v>352846</v>
      </c>
      <c r="H73" s="21">
        <v>-1424314</v>
      </c>
      <c r="I73" s="21">
        <v>64848532</v>
      </c>
      <c r="J73" s="21">
        <v>-640952</v>
      </c>
      <c r="K73" s="21">
        <v>-305492</v>
      </c>
      <c r="L73" s="21">
        <v>-850403</v>
      </c>
      <c r="M73" s="21">
        <v>-1796847</v>
      </c>
      <c r="N73" s="21">
        <v>-400536</v>
      </c>
      <c r="O73" s="21">
        <v>-508397</v>
      </c>
      <c r="P73" s="21">
        <v>-662901</v>
      </c>
      <c r="Q73" s="21">
        <v>-1571834</v>
      </c>
      <c r="R73" s="21">
        <v>-678667</v>
      </c>
      <c r="S73" s="21">
        <v>-779667</v>
      </c>
      <c r="T73" s="21">
        <v>-1603254</v>
      </c>
      <c r="U73" s="21">
        <v>-3061588</v>
      </c>
      <c r="V73" s="21">
        <v>58418263</v>
      </c>
      <c r="W73" s="21">
        <v>59198161</v>
      </c>
      <c r="X73" s="21"/>
      <c r="Y73" s="20"/>
      <c r="Z73" s="23">
        <v>59198161</v>
      </c>
    </row>
    <row r="74" spans="1:26" ht="13.5" hidden="1">
      <c r="A74" s="39" t="s">
        <v>107</v>
      </c>
      <c r="B74" s="19">
        <v>-44164928</v>
      </c>
      <c r="C74" s="19"/>
      <c r="D74" s="20">
        <v>-42309195</v>
      </c>
      <c r="E74" s="21">
        <v>-47846961</v>
      </c>
      <c r="F74" s="21">
        <v>-47762465</v>
      </c>
      <c r="G74" s="21">
        <v>-35016</v>
      </c>
      <c r="H74" s="21">
        <v>-102052</v>
      </c>
      <c r="I74" s="21">
        <v>-47899533</v>
      </c>
      <c r="J74" s="21">
        <v>-21628</v>
      </c>
      <c r="K74" s="21">
        <v>-85526</v>
      </c>
      <c r="L74" s="21">
        <v>-9656</v>
      </c>
      <c r="M74" s="21">
        <v>-116810</v>
      </c>
      <c r="N74" s="21">
        <v>-15850</v>
      </c>
      <c r="O74" s="21">
        <v>-34233</v>
      </c>
      <c r="P74" s="21">
        <v>-173121</v>
      </c>
      <c r="Q74" s="21">
        <v>-223204</v>
      </c>
      <c r="R74" s="21">
        <v>-2225</v>
      </c>
      <c r="S74" s="21">
        <v>-63984</v>
      </c>
      <c r="T74" s="21">
        <v>-156211</v>
      </c>
      <c r="U74" s="21">
        <v>-222420</v>
      </c>
      <c r="V74" s="21">
        <v>-48461967</v>
      </c>
      <c r="W74" s="21">
        <v>-47846961</v>
      </c>
      <c r="X74" s="21"/>
      <c r="Y74" s="20"/>
      <c r="Z74" s="23">
        <v>-47846961</v>
      </c>
    </row>
    <row r="75" spans="1:26" ht="13.5" hidden="1">
      <c r="A75" s="40" t="s">
        <v>110</v>
      </c>
      <c r="B75" s="28">
        <v>9063784</v>
      </c>
      <c r="C75" s="28"/>
      <c r="D75" s="29">
        <v>9651900</v>
      </c>
      <c r="E75" s="30">
        <v>10035543</v>
      </c>
      <c r="F75" s="30">
        <v>678690</v>
      </c>
      <c r="G75" s="30">
        <v>659769</v>
      </c>
      <c r="H75" s="30">
        <v>791136</v>
      </c>
      <c r="I75" s="30">
        <v>2129595</v>
      </c>
      <c r="J75" s="30">
        <v>987967</v>
      </c>
      <c r="K75" s="30">
        <v>757633</v>
      </c>
      <c r="L75" s="30">
        <v>969754</v>
      </c>
      <c r="M75" s="30">
        <v>2715354</v>
      </c>
      <c r="N75" s="30">
        <v>756566</v>
      </c>
      <c r="O75" s="30">
        <v>1123945</v>
      </c>
      <c r="P75" s="30">
        <v>1087525</v>
      </c>
      <c r="Q75" s="30">
        <v>2968036</v>
      </c>
      <c r="R75" s="30">
        <v>1176167</v>
      </c>
      <c r="S75" s="30">
        <v>926920</v>
      </c>
      <c r="T75" s="30">
        <v>1006336</v>
      </c>
      <c r="U75" s="30">
        <v>3109423</v>
      </c>
      <c r="V75" s="30">
        <v>10922408</v>
      </c>
      <c r="W75" s="30">
        <v>10035543</v>
      </c>
      <c r="X75" s="30"/>
      <c r="Y75" s="29"/>
      <c r="Z75" s="31">
        <v>10035543</v>
      </c>
    </row>
    <row r="76" spans="1:26" ht="13.5" hidden="1">
      <c r="A76" s="42" t="s">
        <v>286</v>
      </c>
      <c r="B76" s="32"/>
      <c r="C76" s="32"/>
      <c r="D76" s="33">
        <v>1095104400</v>
      </c>
      <c r="E76" s="34">
        <v>1052937246</v>
      </c>
      <c r="F76" s="34">
        <v>90032398</v>
      </c>
      <c r="G76" s="34">
        <v>80655849</v>
      </c>
      <c r="H76" s="34">
        <v>94663058</v>
      </c>
      <c r="I76" s="34">
        <v>265351305</v>
      </c>
      <c r="J76" s="34">
        <v>70813751</v>
      </c>
      <c r="K76" s="34">
        <v>66163534</v>
      </c>
      <c r="L76" s="34">
        <v>71526422</v>
      </c>
      <c r="M76" s="34">
        <v>208503707</v>
      </c>
      <c r="N76" s="34">
        <v>76420834</v>
      </c>
      <c r="O76" s="34">
        <v>75241360</v>
      </c>
      <c r="P76" s="34">
        <v>99440388</v>
      </c>
      <c r="Q76" s="34">
        <v>251102582</v>
      </c>
      <c r="R76" s="34">
        <v>110438145</v>
      </c>
      <c r="S76" s="34">
        <v>93358491</v>
      </c>
      <c r="T76" s="34">
        <v>100986152</v>
      </c>
      <c r="U76" s="34">
        <v>304782788</v>
      </c>
      <c r="V76" s="34">
        <v>1029740382</v>
      </c>
      <c r="W76" s="34">
        <v>1052937246</v>
      </c>
      <c r="X76" s="34"/>
      <c r="Y76" s="33"/>
      <c r="Z76" s="35">
        <v>1052937246</v>
      </c>
    </row>
    <row r="77" spans="1:26" ht="13.5" hidden="1">
      <c r="A77" s="37" t="s">
        <v>31</v>
      </c>
      <c r="B77" s="19"/>
      <c r="C77" s="19"/>
      <c r="D77" s="20">
        <v>186797916</v>
      </c>
      <c r="E77" s="21">
        <v>180427482</v>
      </c>
      <c r="F77" s="21">
        <v>31954876</v>
      </c>
      <c r="G77" s="21">
        <v>7512479</v>
      </c>
      <c r="H77" s="21">
        <v>33431986</v>
      </c>
      <c r="I77" s="21">
        <v>72899341</v>
      </c>
      <c r="J77" s="21">
        <v>5325455</v>
      </c>
      <c r="K77" s="21">
        <v>5084262</v>
      </c>
      <c r="L77" s="21">
        <v>5250135</v>
      </c>
      <c r="M77" s="21">
        <v>15659852</v>
      </c>
      <c r="N77" s="21">
        <v>4010731</v>
      </c>
      <c r="O77" s="21">
        <v>4205100</v>
      </c>
      <c r="P77" s="21">
        <v>16512340</v>
      </c>
      <c r="Q77" s="21">
        <v>24728171</v>
      </c>
      <c r="R77" s="21">
        <v>21521000</v>
      </c>
      <c r="S77" s="21">
        <v>3471950</v>
      </c>
      <c r="T77" s="21">
        <v>21957188</v>
      </c>
      <c r="U77" s="21">
        <v>46950138</v>
      </c>
      <c r="V77" s="21">
        <v>160237502</v>
      </c>
      <c r="W77" s="21">
        <v>180427482</v>
      </c>
      <c r="X77" s="21"/>
      <c r="Y77" s="20"/>
      <c r="Z77" s="23">
        <v>180427482</v>
      </c>
    </row>
    <row r="78" spans="1:26" ht="13.5" hidden="1">
      <c r="A78" s="38" t="s">
        <v>32</v>
      </c>
      <c r="B78" s="19"/>
      <c r="C78" s="19"/>
      <c r="D78" s="20">
        <v>898654584</v>
      </c>
      <c r="E78" s="21">
        <v>862474222</v>
      </c>
      <c r="F78" s="21">
        <v>57398832</v>
      </c>
      <c r="G78" s="21">
        <v>72483601</v>
      </c>
      <c r="H78" s="21">
        <v>60439936</v>
      </c>
      <c r="I78" s="21">
        <v>190322369</v>
      </c>
      <c r="J78" s="21">
        <v>64500329</v>
      </c>
      <c r="K78" s="21">
        <v>60321639</v>
      </c>
      <c r="L78" s="21">
        <v>65306534</v>
      </c>
      <c r="M78" s="21">
        <v>190128502</v>
      </c>
      <c r="N78" s="21">
        <v>71653536</v>
      </c>
      <c r="O78" s="21">
        <v>69912315</v>
      </c>
      <c r="P78" s="21">
        <v>81840523</v>
      </c>
      <c r="Q78" s="21">
        <v>223406374</v>
      </c>
      <c r="R78" s="21">
        <v>87740978</v>
      </c>
      <c r="S78" s="21">
        <v>89886541</v>
      </c>
      <c r="T78" s="21">
        <v>78022627</v>
      </c>
      <c r="U78" s="21">
        <v>255650146</v>
      </c>
      <c r="V78" s="21">
        <v>859507391</v>
      </c>
      <c r="W78" s="21">
        <v>862474222</v>
      </c>
      <c r="X78" s="21"/>
      <c r="Y78" s="20"/>
      <c r="Z78" s="23">
        <v>862474222</v>
      </c>
    </row>
    <row r="79" spans="1:26" ht="13.5" hidden="1">
      <c r="A79" s="39" t="s">
        <v>103</v>
      </c>
      <c r="B79" s="19"/>
      <c r="C79" s="19"/>
      <c r="D79" s="20">
        <v>679949532</v>
      </c>
      <c r="E79" s="21">
        <v>662532463</v>
      </c>
      <c r="F79" s="21">
        <v>41699131</v>
      </c>
      <c r="G79" s="21">
        <v>64688657</v>
      </c>
      <c r="H79" s="21">
        <v>50529340</v>
      </c>
      <c r="I79" s="21">
        <v>156917128</v>
      </c>
      <c r="J79" s="21">
        <v>55102791</v>
      </c>
      <c r="K79" s="21">
        <v>48507056</v>
      </c>
      <c r="L79" s="21">
        <v>53858557</v>
      </c>
      <c r="M79" s="21">
        <v>157468404</v>
      </c>
      <c r="N79" s="21">
        <v>55306771</v>
      </c>
      <c r="O79" s="21">
        <v>53854500</v>
      </c>
      <c r="P79" s="21">
        <v>55280779</v>
      </c>
      <c r="Q79" s="21">
        <v>164442050</v>
      </c>
      <c r="R79" s="21">
        <v>58092941</v>
      </c>
      <c r="S79" s="21">
        <v>81435258</v>
      </c>
      <c r="T79" s="21">
        <v>48468651</v>
      </c>
      <c r="U79" s="21">
        <v>187996850</v>
      </c>
      <c r="V79" s="21">
        <v>666824432</v>
      </c>
      <c r="W79" s="21">
        <v>662532463</v>
      </c>
      <c r="X79" s="21"/>
      <c r="Y79" s="20"/>
      <c r="Z79" s="23">
        <v>662532463</v>
      </c>
    </row>
    <row r="80" spans="1:26" ht="13.5" hidden="1">
      <c r="A80" s="39" t="s">
        <v>104</v>
      </c>
      <c r="B80" s="19"/>
      <c r="C80" s="19"/>
      <c r="D80" s="20">
        <v>116561436</v>
      </c>
      <c r="E80" s="21">
        <v>100767247</v>
      </c>
      <c r="F80" s="21">
        <v>6544884</v>
      </c>
      <c r="G80" s="21">
        <v>5447866</v>
      </c>
      <c r="H80" s="21">
        <v>6808071</v>
      </c>
      <c r="I80" s="21">
        <v>18800821</v>
      </c>
      <c r="J80" s="21">
        <v>6387808</v>
      </c>
      <c r="K80" s="21">
        <v>8808046</v>
      </c>
      <c r="L80" s="21">
        <v>8164968</v>
      </c>
      <c r="M80" s="21">
        <v>23360822</v>
      </c>
      <c r="N80" s="21">
        <v>13235983</v>
      </c>
      <c r="O80" s="21">
        <v>12955265</v>
      </c>
      <c r="P80" s="21">
        <v>12222311</v>
      </c>
      <c r="Q80" s="21">
        <v>38413559</v>
      </c>
      <c r="R80" s="21">
        <v>12242412</v>
      </c>
      <c r="S80" s="21">
        <v>6719952</v>
      </c>
      <c r="T80" s="21">
        <v>8866589</v>
      </c>
      <c r="U80" s="21">
        <v>27828953</v>
      </c>
      <c r="V80" s="21">
        <v>108404155</v>
      </c>
      <c r="W80" s="21">
        <v>100767247</v>
      </c>
      <c r="X80" s="21"/>
      <c r="Y80" s="20"/>
      <c r="Z80" s="23">
        <v>100767247</v>
      </c>
    </row>
    <row r="81" spans="1:26" ht="13.5" hidden="1">
      <c r="A81" s="39" t="s">
        <v>105</v>
      </c>
      <c r="B81" s="19"/>
      <c r="C81" s="19"/>
      <c r="D81" s="20">
        <v>42464376</v>
      </c>
      <c r="E81" s="21">
        <v>39951697</v>
      </c>
      <c r="F81" s="21">
        <v>3653017</v>
      </c>
      <c r="G81" s="21">
        <v>1991927</v>
      </c>
      <c r="H81" s="21">
        <v>2150250</v>
      </c>
      <c r="I81" s="21">
        <v>7795194</v>
      </c>
      <c r="J81" s="21">
        <v>2155250</v>
      </c>
      <c r="K81" s="21">
        <v>2150254</v>
      </c>
      <c r="L81" s="21">
        <v>2424739</v>
      </c>
      <c r="M81" s="21">
        <v>6730243</v>
      </c>
      <c r="N81" s="21">
        <v>2242234</v>
      </c>
      <c r="O81" s="21">
        <v>2215200</v>
      </c>
      <c r="P81" s="21">
        <v>3523020</v>
      </c>
      <c r="Q81" s="21">
        <v>7980454</v>
      </c>
      <c r="R81" s="21">
        <v>4253200</v>
      </c>
      <c r="S81" s="21">
        <v>833444</v>
      </c>
      <c r="T81" s="21">
        <v>4372832</v>
      </c>
      <c r="U81" s="21">
        <v>9459476</v>
      </c>
      <c r="V81" s="21">
        <v>31965367</v>
      </c>
      <c r="W81" s="21">
        <v>39951697</v>
      </c>
      <c r="X81" s="21"/>
      <c r="Y81" s="20"/>
      <c r="Z81" s="23">
        <v>39951697</v>
      </c>
    </row>
    <row r="82" spans="1:26" ht="13.5" hidden="1">
      <c r="A82" s="39" t="s">
        <v>106</v>
      </c>
      <c r="B82" s="19"/>
      <c r="C82" s="19"/>
      <c r="D82" s="20">
        <v>59653200</v>
      </c>
      <c r="E82" s="21">
        <v>59198161</v>
      </c>
      <c r="F82" s="21">
        <v>5499775</v>
      </c>
      <c r="G82" s="21">
        <v>353126</v>
      </c>
      <c r="H82" s="21">
        <v>950250</v>
      </c>
      <c r="I82" s="21">
        <v>6803151</v>
      </c>
      <c r="J82" s="21">
        <v>852455</v>
      </c>
      <c r="K82" s="21">
        <v>854258</v>
      </c>
      <c r="L82" s="21">
        <v>856245</v>
      </c>
      <c r="M82" s="21">
        <v>2562958</v>
      </c>
      <c r="N82" s="21">
        <v>866523</v>
      </c>
      <c r="O82" s="21">
        <v>885325</v>
      </c>
      <c r="P82" s="21">
        <v>10812388</v>
      </c>
      <c r="Q82" s="21">
        <v>12564236</v>
      </c>
      <c r="R82" s="21">
        <v>13150400</v>
      </c>
      <c r="S82" s="21">
        <v>779667</v>
      </c>
      <c r="T82" s="21">
        <v>16310505</v>
      </c>
      <c r="U82" s="21">
        <v>30240572</v>
      </c>
      <c r="V82" s="21">
        <v>52170917</v>
      </c>
      <c r="W82" s="21">
        <v>59198161</v>
      </c>
      <c r="X82" s="21"/>
      <c r="Y82" s="20"/>
      <c r="Z82" s="23">
        <v>59198161</v>
      </c>
    </row>
    <row r="83" spans="1:26" ht="13.5" hidden="1">
      <c r="A83" s="39" t="s">
        <v>107</v>
      </c>
      <c r="B83" s="19"/>
      <c r="C83" s="19"/>
      <c r="D83" s="20">
        <v>26040</v>
      </c>
      <c r="E83" s="21">
        <v>24654</v>
      </c>
      <c r="F83" s="21">
        <v>2025</v>
      </c>
      <c r="G83" s="21">
        <v>2025</v>
      </c>
      <c r="H83" s="21">
        <v>2025</v>
      </c>
      <c r="I83" s="21">
        <v>6075</v>
      </c>
      <c r="J83" s="21">
        <v>2025</v>
      </c>
      <c r="K83" s="21">
        <v>2025</v>
      </c>
      <c r="L83" s="21">
        <v>2025</v>
      </c>
      <c r="M83" s="21">
        <v>6075</v>
      </c>
      <c r="N83" s="21">
        <v>2025</v>
      </c>
      <c r="O83" s="21">
        <v>2025</v>
      </c>
      <c r="P83" s="21">
        <v>2025</v>
      </c>
      <c r="Q83" s="21">
        <v>6075</v>
      </c>
      <c r="R83" s="21">
        <v>2025</v>
      </c>
      <c r="S83" s="21">
        <v>118220</v>
      </c>
      <c r="T83" s="21">
        <v>4050</v>
      </c>
      <c r="U83" s="21">
        <v>124295</v>
      </c>
      <c r="V83" s="21">
        <v>142520</v>
      </c>
      <c r="W83" s="21">
        <v>24654</v>
      </c>
      <c r="X83" s="21"/>
      <c r="Y83" s="20"/>
      <c r="Z83" s="23">
        <v>24654</v>
      </c>
    </row>
    <row r="84" spans="1:26" ht="13.5" hidden="1">
      <c r="A84" s="40" t="s">
        <v>110</v>
      </c>
      <c r="B84" s="28"/>
      <c r="C84" s="28"/>
      <c r="D84" s="29">
        <v>9651900</v>
      </c>
      <c r="E84" s="30">
        <v>10035542</v>
      </c>
      <c r="F84" s="30">
        <v>678690</v>
      </c>
      <c r="G84" s="30">
        <v>659769</v>
      </c>
      <c r="H84" s="30">
        <v>791136</v>
      </c>
      <c r="I84" s="30">
        <v>2129595</v>
      </c>
      <c r="J84" s="30">
        <v>987967</v>
      </c>
      <c r="K84" s="30">
        <v>757633</v>
      </c>
      <c r="L84" s="30">
        <v>969753</v>
      </c>
      <c r="M84" s="30">
        <v>2715353</v>
      </c>
      <c r="N84" s="30">
        <v>756567</v>
      </c>
      <c r="O84" s="30">
        <v>1123945</v>
      </c>
      <c r="P84" s="30">
        <v>1087525</v>
      </c>
      <c r="Q84" s="30">
        <v>2968037</v>
      </c>
      <c r="R84" s="30">
        <v>1176167</v>
      </c>
      <c r="S84" s="30"/>
      <c r="T84" s="30">
        <v>1006337</v>
      </c>
      <c r="U84" s="30">
        <v>2182504</v>
      </c>
      <c r="V84" s="30">
        <v>9995489</v>
      </c>
      <c r="W84" s="30">
        <v>10035542</v>
      </c>
      <c r="X84" s="30"/>
      <c r="Y84" s="29"/>
      <c r="Z84" s="31">
        <v>10035542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48220954</v>
      </c>
      <c r="F5" s="358">
        <f t="shared" si="0"/>
        <v>0</v>
      </c>
      <c r="G5" s="358">
        <f t="shared" si="0"/>
        <v>995447</v>
      </c>
      <c r="H5" s="356">
        <f t="shared" si="0"/>
        <v>3147016</v>
      </c>
      <c r="I5" s="356">
        <f t="shared" si="0"/>
        <v>2835968</v>
      </c>
      <c r="J5" s="358">
        <f t="shared" si="0"/>
        <v>6978431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16200342</v>
      </c>
      <c r="F6" s="59">
        <f t="shared" si="1"/>
        <v>0</v>
      </c>
      <c r="G6" s="59">
        <f t="shared" si="1"/>
        <v>210732</v>
      </c>
      <c r="H6" s="60">
        <f t="shared" si="1"/>
        <v>821021</v>
      </c>
      <c r="I6" s="60">
        <f t="shared" si="1"/>
        <v>635816</v>
      </c>
      <c r="J6" s="59">
        <f t="shared" si="1"/>
        <v>1667569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16200342</v>
      </c>
      <c r="F7" s="59"/>
      <c r="G7" s="59">
        <v>210732</v>
      </c>
      <c r="H7" s="60">
        <v>821021</v>
      </c>
      <c r="I7" s="60">
        <v>635816</v>
      </c>
      <c r="J7" s="59">
        <v>1667569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18000816</v>
      </c>
      <c r="F8" s="59">
        <f t="shared" si="2"/>
        <v>0</v>
      </c>
      <c r="G8" s="59">
        <f t="shared" si="2"/>
        <v>629827</v>
      </c>
      <c r="H8" s="60">
        <f t="shared" si="2"/>
        <v>1349686</v>
      </c>
      <c r="I8" s="60">
        <f t="shared" si="2"/>
        <v>1328715</v>
      </c>
      <c r="J8" s="59">
        <f t="shared" si="2"/>
        <v>3308228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16021454</v>
      </c>
      <c r="F9" s="59"/>
      <c r="G9" s="59">
        <v>571148</v>
      </c>
      <c r="H9" s="60">
        <v>1141363</v>
      </c>
      <c r="I9" s="60">
        <v>1145414</v>
      </c>
      <c r="J9" s="59">
        <v>2857925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1979362</v>
      </c>
      <c r="F10" s="59"/>
      <c r="G10" s="59">
        <v>58679</v>
      </c>
      <c r="H10" s="60">
        <v>208323</v>
      </c>
      <c r="I10" s="60">
        <v>183301</v>
      </c>
      <c r="J10" s="59">
        <v>450303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8420659</v>
      </c>
      <c r="F11" s="364">
        <f t="shared" si="3"/>
        <v>0</v>
      </c>
      <c r="G11" s="364">
        <f t="shared" si="3"/>
        <v>131414</v>
      </c>
      <c r="H11" s="362">
        <f t="shared" si="3"/>
        <v>522213</v>
      </c>
      <c r="I11" s="362">
        <f t="shared" si="3"/>
        <v>611233</v>
      </c>
      <c r="J11" s="364">
        <f t="shared" si="3"/>
        <v>1264860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8420659</v>
      </c>
      <c r="F12" s="59"/>
      <c r="G12" s="59">
        <v>131414</v>
      </c>
      <c r="H12" s="60">
        <v>522213</v>
      </c>
      <c r="I12" s="60">
        <v>611233</v>
      </c>
      <c r="J12" s="59">
        <v>1264860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5490378</v>
      </c>
      <c r="F13" s="342">
        <f t="shared" si="4"/>
        <v>0</v>
      </c>
      <c r="G13" s="342">
        <f t="shared" si="4"/>
        <v>23474</v>
      </c>
      <c r="H13" s="275">
        <f t="shared" si="4"/>
        <v>454096</v>
      </c>
      <c r="I13" s="275">
        <f t="shared" si="4"/>
        <v>260204</v>
      </c>
      <c r="J13" s="342">
        <f t="shared" si="4"/>
        <v>737774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5490378</v>
      </c>
      <c r="F14" s="59"/>
      <c r="G14" s="59">
        <v>23474</v>
      </c>
      <c r="H14" s="60">
        <v>454096</v>
      </c>
      <c r="I14" s="60">
        <v>260204</v>
      </c>
      <c r="J14" s="59">
        <v>737774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108759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108759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1570042</v>
      </c>
      <c r="F22" s="345">
        <f t="shared" si="6"/>
        <v>0</v>
      </c>
      <c r="G22" s="345">
        <f t="shared" si="6"/>
        <v>129320</v>
      </c>
      <c r="H22" s="343">
        <f t="shared" si="6"/>
        <v>92713</v>
      </c>
      <c r="I22" s="343">
        <f t="shared" si="6"/>
        <v>38689</v>
      </c>
      <c r="J22" s="345">
        <f t="shared" si="6"/>
        <v>260722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231297</v>
      </c>
      <c r="F27" s="59"/>
      <c r="G27" s="59">
        <v>10655</v>
      </c>
      <c r="H27" s="60">
        <v>4708</v>
      </c>
      <c r="I27" s="60">
        <v>7834</v>
      </c>
      <c r="J27" s="59">
        <v>23197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1338745</v>
      </c>
      <c r="F28" s="342"/>
      <c r="G28" s="342">
        <v>118665</v>
      </c>
      <c r="H28" s="275">
        <v>88005</v>
      </c>
      <c r="I28" s="275">
        <v>30855</v>
      </c>
      <c r="J28" s="342">
        <v>237525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17336623</v>
      </c>
      <c r="F40" s="345">
        <f t="shared" si="9"/>
        <v>9759</v>
      </c>
      <c r="G40" s="345">
        <f t="shared" si="9"/>
        <v>411871</v>
      </c>
      <c r="H40" s="343">
        <f t="shared" si="9"/>
        <v>1235566</v>
      </c>
      <c r="I40" s="343">
        <f t="shared" si="9"/>
        <v>1037052</v>
      </c>
      <c r="J40" s="345">
        <f t="shared" si="9"/>
        <v>2684489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9759</v>
      </c>
      <c r="Y40" s="345">
        <f t="shared" si="9"/>
        <v>-9759</v>
      </c>
      <c r="Z40" s="336">
        <f>+IF(X40&lt;&gt;0,+(Y40/X40)*100,0)</f>
        <v>-100</v>
      </c>
      <c r="AA40" s="350">
        <f>SUM(AA41:AA49)</f>
        <v>9759</v>
      </c>
    </row>
    <row r="41" spans="1:27" ht="13.5">
      <c r="A41" s="361" t="s">
        <v>247</v>
      </c>
      <c r="B41" s="142"/>
      <c r="C41" s="362"/>
      <c r="D41" s="363"/>
      <c r="E41" s="362">
        <v>5053638</v>
      </c>
      <c r="F41" s="364"/>
      <c r="G41" s="364">
        <v>44414</v>
      </c>
      <c r="H41" s="362">
        <v>329138</v>
      </c>
      <c r="I41" s="362">
        <v>221446</v>
      </c>
      <c r="J41" s="364">
        <v>594998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4602478</v>
      </c>
      <c r="F43" s="370">
        <v>4118</v>
      </c>
      <c r="G43" s="370">
        <v>68949</v>
      </c>
      <c r="H43" s="305">
        <v>245138</v>
      </c>
      <c r="I43" s="305">
        <v>292401</v>
      </c>
      <c r="J43" s="370">
        <v>606488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4118</v>
      </c>
      <c r="Y43" s="370">
        <v>-4118</v>
      </c>
      <c r="Z43" s="371">
        <v>-100</v>
      </c>
      <c r="AA43" s="303">
        <v>4118</v>
      </c>
    </row>
    <row r="44" spans="1:27" ht="13.5">
      <c r="A44" s="361" t="s">
        <v>250</v>
      </c>
      <c r="B44" s="136"/>
      <c r="C44" s="60"/>
      <c r="D44" s="368"/>
      <c r="E44" s="54">
        <v>1406903</v>
      </c>
      <c r="F44" s="53">
        <v>1702</v>
      </c>
      <c r="G44" s="53">
        <v>21543</v>
      </c>
      <c r="H44" s="54">
        <v>209668</v>
      </c>
      <c r="I44" s="54">
        <v>71502</v>
      </c>
      <c r="J44" s="53">
        <v>302713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1702</v>
      </c>
      <c r="Y44" s="53">
        <v>-1702</v>
      </c>
      <c r="Z44" s="94">
        <v>-100</v>
      </c>
      <c r="AA44" s="95">
        <v>1702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6273604</v>
      </c>
      <c r="F48" s="53">
        <v>3939</v>
      </c>
      <c r="G48" s="53">
        <v>276965</v>
      </c>
      <c r="H48" s="54">
        <v>451622</v>
      </c>
      <c r="I48" s="54">
        <v>451703</v>
      </c>
      <c r="J48" s="53">
        <v>1180290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3939</v>
      </c>
      <c r="Y48" s="53">
        <v>-3939</v>
      </c>
      <c r="Z48" s="94">
        <v>-100</v>
      </c>
      <c r="AA48" s="95">
        <v>3939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1269449</v>
      </c>
      <c r="F57" s="345">
        <f t="shared" si="13"/>
        <v>0</v>
      </c>
      <c r="G57" s="345">
        <f t="shared" si="13"/>
        <v>79409</v>
      </c>
      <c r="H57" s="343">
        <f t="shared" si="13"/>
        <v>41267</v>
      </c>
      <c r="I57" s="343">
        <f t="shared" si="13"/>
        <v>46903</v>
      </c>
      <c r="J57" s="345">
        <f t="shared" si="13"/>
        <v>167579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1269449</v>
      </c>
      <c r="F58" s="59"/>
      <c r="G58" s="59">
        <v>79409</v>
      </c>
      <c r="H58" s="60">
        <v>41267</v>
      </c>
      <c r="I58" s="60">
        <v>46903</v>
      </c>
      <c r="J58" s="59">
        <v>167579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68397068</v>
      </c>
      <c r="F60" s="264">
        <f t="shared" si="14"/>
        <v>9759</v>
      </c>
      <c r="G60" s="264">
        <f t="shared" si="14"/>
        <v>1616047</v>
      </c>
      <c r="H60" s="219">
        <f t="shared" si="14"/>
        <v>4516562</v>
      </c>
      <c r="I60" s="219">
        <f t="shared" si="14"/>
        <v>3958612</v>
      </c>
      <c r="J60" s="264">
        <f t="shared" si="14"/>
        <v>10091221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9759</v>
      </c>
      <c r="Y60" s="264">
        <f t="shared" si="14"/>
        <v>-9759</v>
      </c>
      <c r="Z60" s="337">
        <f>+IF(X60&lt;&gt;0,+(Y60/X60)*100,0)</f>
        <v>-100</v>
      </c>
      <c r="AA60" s="232">
        <f>+AA57+AA54+AA51+AA40+AA37+AA34+AA22+AA5</f>
        <v>9759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183605054</v>
      </c>
      <c r="D5" s="153">
        <f>SUM(D6:D8)</f>
        <v>0</v>
      </c>
      <c r="E5" s="154">
        <f t="shared" si="0"/>
        <v>215000709</v>
      </c>
      <c r="F5" s="100">
        <f t="shared" si="0"/>
        <v>222088311</v>
      </c>
      <c r="G5" s="100">
        <f t="shared" si="0"/>
        <v>179885435</v>
      </c>
      <c r="H5" s="100">
        <f t="shared" si="0"/>
        <v>720044</v>
      </c>
      <c r="I5" s="100">
        <f t="shared" si="0"/>
        <v>-12348</v>
      </c>
      <c r="J5" s="100">
        <f t="shared" si="0"/>
        <v>180593131</v>
      </c>
      <c r="K5" s="100">
        <f t="shared" si="0"/>
        <v>1556081</v>
      </c>
      <c r="L5" s="100">
        <f t="shared" si="0"/>
        <v>1780076</v>
      </c>
      <c r="M5" s="100">
        <f t="shared" si="0"/>
        <v>1010216</v>
      </c>
      <c r="N5" s="100">
        <f t="shared" si="0"/>
        <v>4346373</v>
      </c>
      <c r="O5" s="100">
        <f t="shared" si="0"/>
        <v>1458795</v>
      </c>
      <c r="P5" s="100">
        <f t="shared" si="0"/>
        <v>1124717</v>
      </c>
      <c r="Q5" s="100">
        <f t="shared" si="0"/>
        <v>992564</v>
      </c>
      <c r="R5" s="100">
        <f t="shared" si="0"/>
        <v>3576076</v>
      </c>
      <c r="S5" s="100">
        <f t="shared" si="0"/>
        <v>1321484</v>
      </c>
      <c r="T5" s="100">
        <f t="shared" si="0"/>
        <v>832459</v>
      </c>
      <c r="U5" s="100">
        <f t="shared" si="0"/>
        <v>1598024</v>
      </c>
      <c r="V5" s="100">
        <f t="shared" si="0"/>
        <v>3751967</v>
      </c>
      <c r="W5" s="100">
        <f t="shared" si="0"/>
        <v>192267547</v>
      </c>
      <c r="X5" s="100">
        <f t="shared" si="0"/>
        <v>222088311</v>
      </c>
      <c r="Y5" s="100">
        <f t="shared" si="0"/>
        <v>-29820764</v>
      </c>
      <c r="Z5" s="137">
        <f>+IF(X5&lt;&gt;0,+(Y5/X5)*100,0)</f>
        <v>-13.427435179152674</v>
      </c>
      <c r="AA5" s="153">
        <f>SUM(AA6:AA8)</f>
        <v>222088311</v>
      </c>
    </row>
    <row r="6" spans="1:27" ht="13.5">
      <c r="A6" s="138" t="s">
        <v>75</v>
      </c>
      <c r="B6" s="136"/>
      <c r="C6" s="155">
        <v>6188383</v>
      </c>
      <c r="D6" s="155"/>
      <c r="E6" s="156">
        <v>7752601</v>
      </c>
      <c r="F6" s="60">
        <v>7634275</v>
      </c>
      <c r="G6" s="60">
        <v>589838</v>
      </c>
      <c r="H6" s="60">
        <v>460278</v>
      </c>
      <c r="I6" s="60">
        <v>-305309</v>
      </c>
      <c r="J6" s="60">
        <v>744807</v>
      </c>
      <c r="K6" s="60">
        <v>1226470</v>
      </c>
      <c r="L6" s="60">
        <v>629585</v>
      </c>
      <c r="M6" s="60">
        <v>543621</v>
      </c>
      <c r="N6" s="60">
        <v>2399676</v>
      </c>
      <c r="O6" s="60">
        <v>1231089</v>
      </c>
      <c r="P6" s="60">
        <v>129224</v>
      </c>
      <c r="Q6" s="60">
        <v>1001974</v>
      </c>
      <c r="R6" s="60">
        <v>2362287</v>
      </c>
      <c r="S6" s="60">
        <v>679958</v>
      </c>
      <c r="T6" s="60">
        <v>217189</v>
      </c>
      <c r="U6" s="60">
        <v>1027571</v>
      </c>
      <c r="V6" s="60">
        <v>1924718</v>
      </c>
      <c r="W6" s="60">
        <v>7431488</v>
      </c>
      <c r="X6" s="60">
        <v>7634275</v>
      </c>
      <c r="Y6" s="60">
        <v>-202787</v>
      </c>
      <c r="Z6" s="140">
        <v>-2.66</v>
      </c>
      <c r="AA6" s="155">
        <v>7634275</v>
      </c>
    </row>
    <row r="7" spans="1:27" ht="13.5">
      <c r="A7" s="138" t="s">
        <v>76</v>
      </c>
      <c r="B7" s="136"/>
      <c r="C7" s="157">
        <v>175617154</v>
      </c>
      <c r="D7" s="157"/>
      <c r="E7" s="158">
        <v>202213839</v>
      </c>
      <c r="F7" s="159">
        <v>211324779</v>
      </c>
      <c r="G7" s="159">
        <v>179179178</v>
      </c>
      <c r="H7" s="159">
        <v>92597</v>
      </c>
      <c r="I7" s="159">
        <v>198690</v>
      </c>
      <c r="J7" s="159">
        <v>179470465</v>
      </c>
      <c r="K7" s="159">
        <v>241948</v>
      </c>
      <c r="L7" s="159">
        <v>1078062</v>
      </c>
      <c r="M7" s="159">
        <v>455605</v>
      </c>
      <c r="N7" s="159">
        <v>1775615</v>
      </c>
      <c r="O7" s="159">
        <v>143062</v>
      </c>
      <c r="P7" s="159">
        <v>885747</v>
      </c>
      <c r="Q7" s="159">
        <v>-55941</v>
      </c>
      <c r="R7" s="159">
        <v>972868</v>
      </c>
      <c r="S7" s="159">
        <v>576133</v>
      </c>
      <c r="T7" s="159">
        <v>526804</v>
      </c>
      <c r="U7" s="159">
        <v>91844</v>
      </c>
      <c r="V7" s="159">
        <v>1194781</v>
      </c>
      <c r="W7" s="159">
        <v>183413729</v>
      </c>
      <c r="X7" s="159">
        <v>211324779</v>
      </c>
      <c r="Y7" s="159">
        <v>-27911050</v>
      </c>
      <c r="Z7" s="141">
        <v>-13.21</v>
      </c>
      <c r="AA7" s="157">
        <v>211324779</v>
      </c>
    </row>
    <row r="8" spans="1:27" ht="13.5">
      <c r="A8" s="138" t="s">
        <v>77</v>
      </c>
      <c r="B8" s="136"/>
      <c r="C8" s="155">
        <v>1799517</v>
      </c>
      <c r="D8" s="155"/>
      <c r="E8" s="156">
        <v>5034269</v>
      </c>
      <c r="F8" s="60">
        <v>3129257</v>
      </c>
      <c r="G8" s="60">
        <v>116419</v>
      </c>
      <c r="H8" s="60">
        <v>167169</v>
      </c>
      <c r="I8" s="60">
        <v>94271</v>
      </c>
      <c r="J8" s="60">
        <v>377859</v>
      </c>
      <c r="K8" s="60">
        <v>87663</v>
      </c>
      <c r="L8" s="60">
        <v>72429</v>
      </c>
      <c r="M8" s="60">
        <v>10990</v>
      </c>
      <c r="N8" s="60">
        <v>171082</v>
      </c>
      <c r="O8" s="60">
        <v>84644</v>
      </c>
      <c r="P8" s="60">
        <v>109746</v>
      </c>
      <c r="Q8" s="60">
        <v>46531</v>
      </c>
      <c r="R8" s="60">
        <v>240921</v>
      </c>
      <c r="S8" s="60">
        <v>65393</v>
      </c>
      <c r="T8" s="60">
        <v>88466</v>
      </c>
      <c r="U8" s="60">
        <v>478609</v>
      </c>
      <c r="V8" s="60">
        <v>632468</v>
      </c>
      <c r="W8" s="60">
        <v>1422330</v>
      </c>
      <c r="X8" s="60">
        <v>3129257</v>
      </c>
      <c r="Y8" s="60">
        <v>-1706927</v>
      </c>
      <c r="Z8" s="140">
        <v>-54.55</v>
      </c>
      <c r="AA8" s="155">
        <v>3129257</v>
      </c>
    </row>
    <row r="9" spans="1:27" ht="13.5">
      <c r="A9" s="135" t="s">
        <v>78</v>
      </c>
      <c r="B9" s="136"/>
      <c r="C9" s="153">
        <f aca="true" t="shared" si="1" ref="C9:Y9">SUM(C10:C14)</f>
        <v>88569409</v>
      </c>
      <c r="D9" s="153">
        <f>SUM(D10:D14)</f>
        <v>0</v>
      </c>
      <c r="E9" s="154">
        <f t="shared" si="1"/>
        <v>107539823</v>
      </c>
      <c r="F9" s="100">
        <f t="shared" si="1"/>
        <v>103790737</v>
      </c>
      <c r="G9" s="100">
        <f t="shared" si="1"/>
        <v>2563727</v>
      </c>
      <c r="H9" s="100">
        <f t="shared" si="1"/>
        <v>3385312</v>
      </c>
      <c r="I9" s="100">
        <f t="shared" si="1"/>
        <v>2638769</v>
      </c>
      <c r="J9" s="100">
        <f t="shared" si="1"/>
        <v>8587808</v>
      </c>
      <c r="K9" s="100">
        <f t="shared" si="1"/>
        <v>3363174</v>
      </c>
      <c r="L9" s="100">
        <f t="shared" si="1"/>
        <v>3699473</v>
      </c>
      <c r="M9" s="100">
        <f t="shared" si="1"/>
        <v>35361317</v>
      </c>
      <c r="N9" s="100">
        <f t="shared" si="1"/>
        <v>42423964</v>
      </c>
      <c r="O9" s="100">
        <f t="shared" si="1"/>
        <v>6283063</v>
      </c>
      <c r="P9" s="100">
        <f t="shared" si="1"/>
        <v>8984471</v>
      </c>
      <c r="Q9" s="100">
        <f t="shared" si="1"/>
        <v>12489782</v>
      </c>
      <c r="R9" s="100">
        <f t="shared" si="1"/>
        <v>27757316</v>
      </c>
      <c r="S9" s="100">
        <f t="shared" si="1"/>
        <v>3273620</v>
      </c>
      <c r="T9" s="100">
        <f t="shared" si="1"/>
        <v>9092595</v>
      </c>
      <c r="U9" s="100">
        <f t="shared" si="1"/>
        <v>8395028</v>
      </c>
      <c r="V9" s="100">
        <f t="shared" si="1"/>
        <v>20761243</v>
      </c>
      <c r="W9" s="100">
        <f t="shared" si="1"/>
        <v>99530331</v>
      </c>
      <c r="X9" s="100">
        <f t="shared" si="1"/>
        <v>103790737</v>
      </c>
      <c r="Y9" s="100">
        <f t="shared" si="1"/>
        <v>-4260406</v>
      </c>
      <c r="Z9" s="137">
        <f>+IF(X9&lt;&gt;0,+(Y9/X9)*100,0)</f>
        <v>-4.104803687828134</v>
      </c>
      <c r="AA9" s="153">
        <f>SUM(AA10:AA14)</f>
        <v>103790737</v>
      </c>
    </row>
    <row r="10" spans="1:27" ht="13.5">
      <c r="A10" s="138" t="s">
        <v>79</v>
      </c>
      <c r="B10" s="136"/>
      <c r="C10" s="155">
        <v>7139100</v>
      </c>
      <c r="D10" s="155"/>
      <c r="E10" s="156">
        <v>3695189</v>
      </c>
      <c r="F10" s="60">
        <v>3869858</v>
      </c>
      <c r="G10" s="60">
        <v>93922</v>
      </c>
      <c r="H10" s="60">
        <v>266428</v>
      </c>
      <c r="I10" s="60">
        <v>121011</v>
      </c>
      <c r="J10" s="60">
        <v>481361</v>
      </c>
      <c r="K10" s="60">
        <v>185879</v>
      </c>
      <c r="L10" s="60">
        <v>145626</v>
      </c>
      <c r="M10" s="60">
        <v>218377</v>
      </c>
      <c r="N10" s="60">
        <v>549882</v>
      </c>
      <c r="O10" s="60">
        <v>174789</v>
      </c>
      <c r="P10" s="60">
        <v>77678</v>
      </c>
      <c r="Q10" s="60">
        <v>177693</v>
      </c>
      <c r="R10" s="60">
        <v>430160</v>
      </c>
      <c r="S10" s="60">
        <v>172869</v>
      </c>
      <c r="T10" s="60">
        <v>514127</v>
      </c>
      <c r="U10" s="60">
        <v>201846</v>
      </c>
      <c r="V10" s="60">
        <v>888842</v>
      </c>
      <c r="W10" s="60">
        <v>2350245</v>
      </c>
      <c r="X10" s="60">
        <v>3869858</v>
      </c>
      <c r="Y10" s="60">
        <v>-1519613</v>
      </c>
      <c r="Z10" s="140">
        <v>-39.27</v>
      </c>
      <c r="AA10" s="155">
        <v>3869858</v>
      </c>
    </row>
    <row r="11" spans="1:27" ht="13.5">
      <c r="A11" s="138" t="s">
        <v>80</v>
      </c>
      <c r="B11" s="136"/>
      <c r="C11" s="155">
        <v>2381604</v>
      </c>
      <c r="D11" s="155"/>
      <c r="E11" s="156">
        <v>2342611</v>
      </c>
      <c r="F11" s="60">
        <v>2809031</v>
      </c>
      <c r="G11" s="60">
        <v>30103</v>
      </c>
      <c r="H11" s="60">
        <v>61349</v>
      </c>
      <c r="I11" s="60">
        <v>72072</v>
      </c>
      <c r="J11" s="60">
        <v>163524</v>
      </c>
      <c r="K11" s="60">
        <v>231222</v>
      </c>
      <c r="L11" s="60">
        <v>267227</v>
      </c>
      <c r="M11" s="60">
        <v>656885</v>
      </c>
      <c r="N11" s="60">
        <v>1155334</v>
      </c>
      <c r="O11" s="60">
        <v>413715</v>
      </c>
      <c r="P11" s="60">
        <v>225477</v>
      </c>
      <c r="Q11" s="60">
        <v>165637</v>
      </c>
      <c r="R11" s="60">
        <v>804829</v>
      </c>
      <c r="S11" s="60">
        <v>152383</v>
      </c>
      <c r="T11" s="60">
        <v>115518</v>
      </c>
      <c r="U11" s="60">
        <v>45885</v>
      </c>
      <c r="V11" s="60">
        <v>313786</v>
      </c>
      <c r="W11" s="60">
        <v>2437473</v>
      </c>
      <c r="X11" s="60">
        <v>2809031</v>
      </c>
      <c r="Y11" s="60">
        <v>-371558</v>
      </c>
      <c r="Z11" s="140">
        <v>-13.23</v>
      </c>
      <c r="AA11" s="155">
        <v>2809031</v>
      </c>
    </row>
    <row r="12" spans="1:27" ht="13.5">
      <c r="A12" s="138" t="s">
        <v>81</v>
      </c>
      <c r="B12" s="136"/>
      <c r="C12" s="155">
        <v>14894751</v>
      </c>
      <c r="D12" s="155"/>
      <c r="E12" s="156">
        <v>19114489</v>
      </c>
      <c r="F12" s="60">
        <v>15781932</v>
      </c>
      <c r="G12" s="60">
        <v>941675</v>
      </c>
      <c r="H12" s="60">
        <v>1523017</v>
      </c>
      <c r="I12" s="60">
        <v>911223</v>
      </c>
      <c r="J12" s="60">
        <v>3375915</v>
      </c>
      <c r="K12" s="60">
        <v>1412220</v>
      </c>
      <c r="L12" s="60">
        <v>1760856</v>
      </c>
      <c r="M12" s="60">
        <v>890523</v>
      </c>
      <c r="N12" s="60">
        <v>4063599</v>
      </c>
      <c r="O12" s="60">
        <v>1749747</v>
      </c>
      <c r="P12" s="60">
        <v>1281491</v>
      </c>
      <c r="Q12" s="60">
        <v>1041517</v>
      </c>
      <c r="R12" s="60">
        <v>4072755</v>
      </c>
      <c r="S12" s="60">
        <v>1389820</v>
      </c>
      <c r="T12" s="60">
        <v>1289443</v>
      </c>
      <c r="U12" s="60">
        <v>1214625</v>
      </c>
      <c r="V12" s="60">
        <v>3893888</v>
      </c>
      <c r="W12" s="60">
        <v>15406157</v>
      </c>
      <c r="X12" s="60">
        <v>15781932</v>
      </c>
      <c r="Y12" s="60">
        <v>-375775</v>
      </c>
      <c r="Z12" s="140">
        <v>-2.38</v>
      </c>
      <c r="AA12" s="155">
        <v>15781932</v>
      </c>
    </row>
    <row r="13" spans="1:27" ht="13.5">
      <c r="A13" s="138" t="s">
        <v>82</v>
      </c>
      <c r="B13" s="136"/>
      <c r="C13" s="155">
        <v>64151028</v>
      </c>
      <c r="D13" s="155"/>
      <c r="E13" s="156">
        <v>82385434</v>
      </c>
      <c r="F13" s="60">
        <v>81328836</v>
      </c>
      <c r="G13" s="60">
        <v>1497868</v>
      </c>
      <c r="H13" s="60">
        <v>1534217</v>
      </c>
      <c r="I13" s="60">
        <v>1534412</v>
      </c>
      <c r="J13" s="60">
        <v>4566497</v>
      </c>
      <c r="K13" s="60">
        <v>1533831</v>
      </c>
      <c r="L13" s="60">
        <v>1525764</v>
      </c>
      <c r="M13" s="60">
        <v>33595532</v>
      </c>
      <c r="N13" s="60">
        <v>36655127</v>
      </c>
      <c r="O13" s="60">
        <v>3944714</v>
      </c>
      <c r="P13" s="60">
        <v>7399778</v>
      </c>
      <c r="Q13" s="60">
        <v>11104815</v>
      </c>
      <c r="R13" s="60">
        <v>22449307</v>
      </c>
      <c r="S13" s="60">
        <v>1558200</v>
      </c>
      <c r="T13" s="60">
        <v>7173460</v>
      </c>
      <c r="U13" s="60">
        <v>6932621</v>
      </c>
      <c r="V13" s="60">
        <v>15664281</v>
      </c>
      <c r="W13" s="60">
        <v>79335212</v>
      </c>
      <c r="X13" s="60">
        <v>81328836</v>
      </c>
      <c r="Y13" s="60">
        <v>-1993624</v>
      </c>
      <c r="Z13" s="140">
        <v>-2.45</v>
      </c>
      <c r="AA13" s="155">
        <v>81328836</v>
      </c>
    </row>
    <row r="14" spans="1:27" ht="13.5">
      <c r="A14" s="138" t="s">
        <v>83</v>
      </c>
      <c r="B14" s="136"/>
      <c r="C14" s="157">
        <v>2926</v>
      </c>
      <c r="D14" s="157"/>
      <c r="E14" s="158">
        <v>2100</v>
      </c>
      <c r="F14" s="159">
        <v>1080</v>
      </c>
      <c r="G14" s="159">
        <v>159</v>
      </c>
      <c r="H14" s="159">
        <v>301</v>
      </c>
      <c r="I14" s="159">
        <v>51</v>
      </c>
      <c r="J14" s="159">
        <v>511</v>
      </c>
      <c r="K14" s="159">
        <v>22</v>
      </c>
      <c r="L14" s="159"/>
      <c r="M14" s="159"/>
      <c r="N14" s="159">
        <v>22</v>
      </c>
      <c r="O14" s="159">
        <v>98</v>
      </c>
      <c r="P14" s="159">
        <v>47</v>
      </c>
      <c r="Q14" s="159">
        <v>120</v>
      </c>
      <c r="R14" s="159">
        <v>265</v>
      </c>
      <c r="S14" s="159">
        <v>348</v>
      </c>
      <c r="T14" s="159">
        <v>47</v>
      </c>
      <c r="U14" s="159">
        <v>51</v>
      </c>
      <c r="V14" s="159">
        <v>446</v>
      </c>
      <c r="W14" s="159">
        <v>1244</v>
      </c>
      <c r="X14" s="159">
        <v>1080</v>
      </c>
      <c r="Y14" s="159">
        <v>164</v>
      </c>
      <c r="Z14" s="141">
        <v>15.19</v>
      </c>
      <c r="AA14" s="157">
        <v>1080</v>
      </c>
    </row>
    <row r="15" spans="1:27" ht="13.5">
      <c r="A15" s="135" t="s">
        <v>84</v>
      </c>
      <c r="B15" s="142"/>
      <c r="C15" s="153">
        <f aca="true" t="shared" si="2" ref="C15:Y15">SUM(C16:C18)</f>
        <v>5316950</v>
      </c>
      <c r="D15" s="153">
        <f>SUM(D16:D18)</f>
        <v>0</v>
      </c>
      <c r="E15" s="154">
        <f t="shared" si="2"/>
        <v>8978008</v>
      </c>
      <c r="F15" s="100">
        <f t="shared" si="2"/>
        <v>7067076</v>
      </c>
      <c r="G15" s="100">
        <f t="shared" si="2"/>
        <v>256536</v>
      </c>
      <c r="H15" s="100">
        <f t="shared" si="2"/>
        <v>743681</v>
      </c>
      <c r="I15" s="100">
        <f t="shared" si="2"/>
        <v>199627</v>
      </c>
      <c r="J15" s="100">
        <f t="shared" si="2"/>
        <v>1199844</v>
      </c>
      <c r="K15" s="100">
        <f t="shared" si="2"/>
        <v>482301</v>
      </c>
      <c r="L15" s="100">
        <f t="shared" si="2"/>
        <v>390611</v>
      </c>
      <c r="M15" s="100">
        <f t="shared" si="2"/>
        <v>272372</v>
      </c>
      <c r="N15" s="100">
        <f t="shared" si="2"/>
        <v>1145284</v>
      </c>
      <c r="O15" s="100">
        <f t="shared" si="2"/>
        <v>283196</v>
      </c>
      <c r="P15" s="100">
        <f t="shared" si="2"/>
        <v>265443</v>
      </c>
      <c r="Q15" s="100">
        <f t="shared" si="2"/>
        <v>472861</v>
      </c>
      <c r="R15" s="100">
        <f t="shared" si="2"/>
        <v>1021500</v>
      </c>
      <c r="S15" s="100">
        <f t="shared" si="2"/>
        <v>624902</v>
      </c>
      <c r="T15" s="100">
        <f t="shared" si="2"/>
        <v>607566</v>
      </c>
      <c r="U15" s="100">
        <f t="shared" si="2"/>
        <v>639263</v>
      </c>
      <c r="V15" s="100">
        <f t="shared" si="2"/>
        <v>1871731</v>
      </c>
      <c r="W15" s="100">
        <f t="shared" si="2"/>
        <v>5238359</v>
      </c>
      <c r="X15" s="100">
        <f t="shared" si="2"/>
        <v>7067076</v>
      </c>
      <c r="Y15" s="100">
        <f t="shared" si="2"/>
        <v>-1828717</v>
      </c>
      <c r="Z15" s="137">
        <f>+IF(X15&lt;&gt;0,+(Y15/X15)*100,0)</f>
        <v>-25.876571866497542</v>
      </c>
      <c r="AA15" s="153">
        <f>SUM(AA16:AA18)</f>
        <v>7067076</v>
      </c>
    </row>
    <row r="16" spans="1:27" ht="13.5">
      <c r="A16" s="138" t="s">
        <v>85</v>
      </c>
      <c r="B16" s="136"/>
      <c r="C16" s="155">
        <v>3149389</v>
      </c>
      <c r="D16" s="155"/>
      <c r="E16" s="156">
        <v>5275575</v>
      </c>
      <c r="F16" s="60">
        <v>4977782</v>
      </c>
      <c r="G16" s="60">
        <v>217454</v>
      </c>
      <c r="H16" s="60">
        <v>707095</v>
      </c>
      <c r="I16" s="60">
        <v>164259</v>
      </c>
      <c r="J16" s="60">
        <v>1088808</v>
      </c>
      <c r="K16" s="60">
        <v>441211</v>
      </c>
      <c r="L16" s="60">
        <v>384571</v>
      </c>
      <c r="M16" s="60">
        <v>230399</v>
      </c>
      <c r="N16" s="60">
        <v>1056181</v>
      </c>
      <c r="O16" s="60">
        <v>217461</v>
      </c>
      <c r="P16" s="60">
        <v>259090</v>
      </c>
      <c r="Q16" s="60">
        <v>425829</v>
      </c>
      <c r="R16" s="60">
        <v>902380</v>
      </c>
      <c r="S16" s="60">
        <v>481045</v>
      </c>
      <c r="T16" s="60">
        <v>293663</v>
      </c>
      <c r="U16" s="60">
        <v>591457</v>
      </c>
      <c r="V16" s="60">
        <v>1366165</v>
      </c>
      <c r="W16" s="60">
        <v>4413534</v>
      </c>
      <c r="X16" s="60">
        <v>4977782</v>
      </c>
      <c r="Y16" s="60">
        <v>-564248</v>
      </c>
      <c r="Z16" s="140">
        <v>-11.34</v>
      </c>
      <c r="AA16" s="155">
        <v>4977782</v>
      </c>
    </row>
    <row r="17" spans="1:27" ht="13.5">
      <c r="A17" s="138" t="s">
        <v>86</v>
      </c>
      <c r="B17" s="136"/>
      <c r="C17" s="155">
        <v>2167561</v>
      </c>
      <c r="D17" s="155"/>
      <c r="E17" s="156">
        <v>3702433</v>
      </c>
      <c r="F17" s="60">
        <v>2089294</v>
      </c>
      <c r="G17" s="60">
        <v>39082</v>
      </c>
      <c r="H17" s="60">
        <v>36586</v>
      </c>
      <c r="I17" s="60">
        <v>35368</v>
      </c>
      <c r="J17" s="60">
        <v>111036</v>
      </c>
      <c r="K17" s="60">
        <v>41090</v>
      </c>
      <c r="L17" s="60">
        <v>6040</v>
      </c>
      <c r="M17" s="60">
        <v>41973</v>
      </c>
      <c r="N17" s="60">
        <v>89103</v>
      </c>
      <c r="O17" s="60">
        <v>65735</v>
      </c>
      <c r="P17" s="60">
        <v>6353</v>
      </c>
      <c r="Q17" s="60">
        <v>47032</v>
      </c>
      <c r="R17" s="60">
        <v>119120</v>
      </c>
      <c r="S17" s="60">
        <v>143857</v>
      </c>
      <c r="T17" s="60">
        <v>313903</v>
      </c>
      <c r="U17" s="60">
        <v>47806</v>
      </c>
      <c r="V17" s="60">
        <v>505566</v>
      </c>
      <c r="W17" s="60">
        <v>824825</v>
      </c>
      <c r="X17" s="60">
        <v>2089294</v>
      </c>
      <c r="Y17" s="60">
        <v>-1264469</v>
      </c>
      <c r="Z17" s="140">
        <v>-60.52</v>
      </c>
      <c r="AA17" s="155">
        <v>2089294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887619941</v>
      </c>
      <c r="D19" s="153">
        <f>SUM(D20:D23)</f>
        <v>0</v>
      </c>
      <c r="E19" s="154">
        <f t="shared" si="3"/>
        <v>1041043097</v>
      </c>
      <c r="F19" s="100">
        <f t="shared" si="3"/>
        <v>994519473</v>
      </c>
      <c r="G19" s="100">
        <f t="shared" si="3"/>
        <v>163209750</v>
      </c>
      <c r="H19" s="100">
        <f t="shared" si="3"/>
        <v>74234367</v>
      </c>
      <c r="I19" s="100">
        <f t="shared" si="3"/>
        <v>63833762</v>
      </c>
      <c r="J19" s="100">
        <f t="shared" si="3"/>
        <v>301277879</v>
      </c>
      <c r="K19" s="100">
        <f t="shared" si="3"/>
        <v>65879033</v>
      </c>
      <c r="L19" s="100">
        <f t="shared" si="3"/>
        <v>61986736</v>
      </c>
      <c r="M19" s="100">
        <f t="shared" si="3"/>
        <v>99183570</v>
      </c>
      <c r="N19" s="100">
        <f t="shared" si="3"/>
        <v>227049339</v>
      </c>
      <c r="O19" s="100">
        <f t="shared" si="3"/>
        <v>75076175</v>
      </c>
      <c r="P19" s="100">
        <f t="shared" si="3"/>
        <v>75527736</v>
      </c>
      <c r="Q19" s="100">
        <f t="shared" si="3"/>
        <v>76180111</v>
      </c>
      <c r="R19" s="100">
        <f t="shared" si="3"/>
        <v>226784022</v>
      </c>
      <c r="S19" s="100">
        <f t="shared" si="3"/>
        <v>78592710</v>
      </c>
      <c r="T19" s="100">
        <f t="shared" si="3"/>
        <v>96770512</v>
      </c>
      <c r="U19" s="100">
        <f t="shared" si="3"/>
        <v>66742910</v>
      </c>
      <c r="V19" s="100">
        <f t="shared" si="3"/>
        <v>242106132</v>
      </c>
      <c r="W19" s="100">
        <f t="shared" si="3"/>
        <v>997217372</v>
      </c>
      <c r="X19" s="100">
        <f t="shared" si="3"/>
        <v>994519473</v>
      </c>
      <c r="Y19" s="100">
        <f t="shared" si="3"/>
        <v>2697899</v>
      </c>
      <c r="Z19" s="137">
        <f>+IF(X19&lt;&gt;0,+(Y19/X19)*100,0)</f>
        <v>0.27127663894420295</v>
      </c>
      <c r="AA19" s="153">
        <f>SUM(AA20:AA23)</f>
        <v>994519473</v>
      </c>
    </row>
    <row r="20" spans="1:27" ht="13.5">
      <c r="A20" s="138" t="s">
        <v>89</v>
      </c>
      <c r="B20" s="136"/>
      <c r="C20" s="155">
        <v>602237644</v>
      </c>
      <c r="D20" s="155"/>
      <c r="E20" s="156">
        <v>725833437</v>
      </c>
      <c r="F20" s="60">
        <v>703405285</v>
      </c>
      <c r="G20" s="60">
        <v>43561204</v>
      </c>
      <c r="H20" s="60">
        <v>65617743</v>
      </c>
      <c r="I20" s="60">
        <v>53218256</v>
      </c>
      <c r="J20" s="60">
        <v>162397203</v>
      </c>
      <c r="K20" s="60">
        <v>56670911</v>
      </c>
      <c r="L20" s="60">
        <v>50096387</v>
      </c>
      <c r="M20" s="60">
        <v>58942708</v>
      </c>
      <c r="N20" s="60">
        <v>165710006</v>
      </c>
      <c r="O20" s="60">
        <v>57166542</v>
      </c>
      <c r="P20" s="60">
        <v>56708426</v>
      </c>
      <c r="Q20" s="60">
        <v>56662395</v>
      </c>
      <c r="R20" s="60">
        <v>170537363</v>
      </c>
      <c r="S20" s="60">
        <v>60132041</v>
      </c>
      <c r="T20" s="60">
        <v>83626374</v>
      </c>
      <c r="U20" s="60">
        <v>51349373</v>
      </c>
      <c r="V20" s="60">
        <v>195107788</v>
      </c>
      <c r="W20" s="60">
        <v>693752360</v>
      </c>
      <c r="X20" s="60">
        <v>703405285</v>
      </c>
      <c r="Y20" s="60">
        <v>-9652925</v>
      </c>
      <c r="Z20" s="140">
        <v>-1.37</v>
      </c>
      <c r="AA20" s="155">
        <v>703405285</v>
      </c>
    </row>
    <row r="21" spans="1:27" ht="13.5">
      <c r="A21" s="138" t="s">
        <v>90</v>
      </c>
      <c r="B21" s="136"/>
      <c r="C21" s="155">
        <v>116972478</v>
      </c>
      <c r="D21" s="155"/>
      <c r="E21" s="156">
        <v>136578514</v>
      </c>
      <c r="F21" s="60">
        <v>120899835</v>
      </c>
      <c r="G21" s="60">
        <v>7872305</v>
      </c>
      <c r="H21" s="60">
        <v>5832572</v>
      </c>
      <c r="I21" s="60">
        <v>9185832</v>
      </c>
      <c r="J21" s="60">
        <v>22890709</v>
      </c>
      <c r="K21" s="60">
        <v>7744829</v>
      </c>
      <c r="L21" s="60">
        <v>10202034</v>
      </c>
      <c r="M21" s="60">
        <v>9585596</v>
      </c>
      <c r="N21" s="60">
        <v>27532459</v>
      </c>
      <c r="O21" s="60">
        <v>15647239</v>
      </c>
      <c r="P21" s="60">
        <v>15923921</v>
      </c>
      <c r="Q21" s="60">
        <v>14573222</v>
      </c>
      <c r="R21" s="60">
        <v>46144382</v>
      </c>
      <c r="S21" s="60">
        <v>15704474</v>
      </c>
      <c r="T21" s="60">
        <v>8292229</v>
      </c>
      <c r="U21" s="60">
        <v>11070435</v>
      </c>
      <c r="V21" s="60">
        <v>35067138</v>
      </c>
      <c r="W21" s="60">
        <v>131634688</v>
      </c>
      <c r="X21" s="60">
        <v>120899835</v>
      </c>
      <c r="Y21" s="60">
        <v>10734853</v>
      </c>
      <c r="Z21" s="140">
        <v>8.88</v>
      </c>
      <c r="AA21" s="155">
        <v>120899835</v>
      </c>
    </row>
    <row r="22" spans="1:27" ht="13.5">
      <c r="A22" s="138" t="s">
        <v>91</v>
      </c>
      <c r="B22" s="136"/>
      <c r="C22" s="157">
        <v>97938949</v>
      </c>
      <c r="D22" s="157"/>
      <c r="E22" s="158">
        <v>98220056</v>
      </c>
      <c r="F22" s="159">
        <v>94634034</v>
      </c>
      <c r="G22" s="159">
        <v>44597507</v>
      </c>
      <c r="H22" s="159">
        <v>2129844</v>
      </c>
      <c r="I22" s="159">
        <v>360406</v>
      </c>
      <c r="J22" s="159">
        <v>47087757</v>
      </c>
      <c r="K22" s="159">
        <v>605508</v>
      </c>
      <c r="L22" s="159">
        <v>455797</v>
      </c>
      <c r="M22" s="159">
        <v>30011967</v>
      </c>
      <c r="N22" s="159">
        <v>31073272</v>
      </c>
      <c r="O22" s="159">
        <v>1228554</v>
      </c>
      <c r="P22" s="159">
        <v>1796780</v>
      </c>
      <c r="Q22" s="159">
        <v>3761693</v>
      </c>
      <c r="R22" s="159">
        <v>6787027</v>
      </c>
      <c r="S22" s="159">
        <v>1766446</v>
      </c>
      <c r="T22" s="159">
        <v>3888006</v>
      </c>
      <c r="U22" s="159">
        <v>4143427</v>
      </c>
      <c r="V22" s="159">
        <v>9797879</v>
      </c>
      <c r="W22" s="159">
        <v>94745935</v>
      </c>
      <c r="X22" s="159">
        <v>94634034</v>
      </c>
      <c r="Y22" s="159">
        <v>111901</v>
      </c>
      <c r="Z22" s="141">
        <v>0.12</v>
      </c>
      <c r="AA22" s="157">
        <v>94634034</v>
      </c>
    </row>
    <row r="23" spans="1:27" ht="13.5">
      <c r="A23" s="138" t="s">
        <v>92</v>
      </c>
      <c r="B23" s="136"/>
      <c r="C23" s="155">
        <v>70470870</v>
      </c>
      <c r="D23" s="155"/>
      <c r="E23" s="156">
        <v>80411090</v>
      </c>
      <c r="F23" s="60">
        <v>75580319</v>
      </c>
      <c r="G23" s="60">
        <v>67178734</v>
      </c>
      <c r="H23" s="60">
        <v>654208</v>
      </c>
      <c r="I23" s="60">
        <v>1069268</v>
      </c>
      <c r="J23" s="60">
        <v>68902210</v>
      </c>
      <c r="K23" s="60">
        <v>857785</v>
      </c>
      <c r="L23" s="60">
        <v>1232518</v>
      </c>
      <c r="M23" s="60">
        <v>643299</v>
      </c>
      <c r="N23" s="60">
        <v>2733602</v>
      </c>
      <c r="O23" s="60">
        <v>1033840</v>
      </c>
      <c r="P23" s="60">
        <v>1098609</v>
      </c>
      <c r="Q23" s="60">
        <v>1182801</v>
      </c>
      <c r="R23" s="60">
        <v>3315250</v>
      </c>
      <c r="S23" s="60">
        <v>989749</v>
      </c>
      <c r="T23" s="60">
        <v>963903</v>
      </c>
      <c r="U23" s="60">
        <v>179675</v>
      </c>
      <c r="V23" s="60">
        <v>2133327</v>
      </c>
      <c r="W23" s="60">
        <v>77084389</v>
      </c>
      <c r="X23" s="60">
        <v>75580319</v>
      </c>
      <c r="Y23" s="60">
        <v>1504070</v>
      </c>
      <c r="Z23" s="140">
        <v>1.99</v>
      </c>
      <c r="AA23" s="155">
        <v>75580319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1165111354</v>
      </c>
      <c r="D25" s="168">
        <f>+D5+D9+D15+D19+D24</f>
        <v>0</v>
      </c>
      <c r="E25" s="169">
        <f t="shared" si="4"/>
        <v>1372561637</v>
      </c>
      <c r="F25" s="73">
        <f t="shared" si="4"/>
        <v>1327465597</v>
      </c>
      <c r="G25" s="73">
        <f t="shared" si="4"/>
        <v>345915448</v>
      </c>
      <c r="H25" s="73">
        <f t="shared" si="4"/>
        <v>79083404</v>
      </c>
      <c r="I25" s="73">
        <f t="shared" si="4"/>
        <v>66659810</v>
      </c>
      <c r="J25" s="73">
        <f t="shared" si="4"/>
        <v>491658662</v>
      </c>
      <c r="K25" s="73">
        <f t="shared" si="4"/>
        <v>71280589</v>
      </c>
      <c r="L25" s="73">
        <f t="shared" si="4"/>
        <v>67856896</v>
      </c>
      <c r="M25" s="73">
        <f t="shared" si="4"/>
        <v>135827475</v>
      </c>
      <c r="N25" s="73">
        <f t="shared" si="4"/>
        <v>274964960</v>
      </c>
      <c r="O25" s="73">
        <f t="shared" si="4"/>
        <v>83101229</v>
      </c>
      <c r="P25" s="73">
        <f t="shared" si="4"/>
        <v>85902367</v>
      </c>
      <c r="Q25" s="73">
        <f t="shared" si="4"/>
        <v>90135318</v>
      </c>
      <c r="R25" s="73">
        <f t="shared" si="4"/>
        <v>259138914</v>
      </c>
      <c r="S25" s="73">
        <f t="shared" si="4"/>
        <v>83812716</v>
      </c>
      <c r="T25" s="73">
        <f t="shared" si="4"/>
        <v>107303132</v>
      </c>
      <c r="U25" s="73">
        <f t="shared" si="4"/>
        <v>77375225</v>
      </c>
      <c r="V25" s="73">
        <f t="shared" si="4"/>
        <v>268491073</v>
      </c>
      <c r="W25" s="73">
        <f t="shared" si="4"/>
        <v>1294253609</v>
      </c>
      <c r="X25" s="73">
        <f t="shared" si="4"/>
        <v>1327465597</v>
      </c>
      <c r="Y25" s="73">
        <f t="shared" si="4"/>
        <v>-33211988</v>
      </c>
      <c r="Z25" s="170">
        <f>+IF(X25&lt;&gt;0,+(Y25/X25)*100,0)</f>
        <v>-2.501909508996488</v>
      </c>
      <c r="AA25" s="168">
        <f>+AA5+AA9+AA15+AA19+AA24</f>
        <v>1327465597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228177105</v>
      </c>
      <c r="D28" s="153">
        <f>SUM(D29:D31)</f>
        <v>0</v>
      </c>
      <c r="E28" s="154">
        <f t="shared" si="5"/>
        <v>238622331</v>
      </c>
      <c r="F28" s="100">
        <f t="shared" si="5"/>
        <v>252092758</v>
      </c>
      <c r="G28" s="100">
        <f t="shared" si="5"/>
        <v>12546859</v>
      </c>
      <c r="H28" s="100">
        <f t="shared" si="5"/>
        <v>12250413</v>
      </c>
      <c r="I28" s="100">
        <f t="shared" si="5"/>
        <v>7536799</v>
      </c>
      <c r="J28" s="100">
        <f t="shared" si="5"/>
        <v>32334071</v>
      </c>
      <c r="K28" s="100">
        <f t="shared" si="5"/>
        <v>24276320</v>
      </c>
      <c r="L28" s="100">
        <f t="shared" si="5"/>
        <v>23140331</v>
      </c>
      <c r="M28" s="100">
        <f t="shared" si="5"/>
        <v>19392197</v>
      </c>
      <c r="N28" s="100">
        <f t="shared" si="5"/>
        <v>66808848</v>
      </c>
      <c r="O28" s="100">
        <f t="shared" si="5"/>
        <v>26597482</v>
      </c>
      <c r="P28" s="100">
        <f t="shared" si="5"/>
        <v>18982032</v>
      </c>
      <c r="Q28" s="100">
        <f t="shared" si="5"/>
        <v>12550970</v>
      </c>
      <c r="R28" s="100">
        <f t="shared" si="5"/>
        <v>58130484</v>
      </c>
      <c r="S28" s="100">
        <f t="shared" si="5"/>
        <v>29274194</v>
      </c>
      <c r="T28" s="100">
        <f t="shared" si="5"/>
        <v>15448764</v>
      </c>
      <c r="U28" s="100">
        <f t="shared" si="5"/>
        <v>33688547</v>
      </c>
      <c r="V28" s="100">
        <f t="shared" si="5"/>
        <v>78411505</v>
      </c>
      <c r="W28" s="100">
        <f t="shared" si="5"/>
        <v>235684908</v>
      </c>
      <c r="X28" s="100">
        <f t="shared" si="5"/>
        <v>252092758</v>
      </c>
      <c r="Y28" s="100">
        <f t="shared" si="5"/>
        <v>-16407850</v>
      </c>
      <c r="Z28" s="137">
        <f>+IF(X28&lt;&gt;0,+(Y28/X28)*100,0)</f>
        <v>-6.508655833738786</v>
      </c>
      <c r="AA28" s="153">
        <f>SUM(AA29:AA31)</f>
        <v>252092758</v>
      </c>
    </row>
    <row r="29" spans="1:27" ht="13.5">
      <c r="A29" s="138" t="s">
        <v>75</v>
      </c>
      <c r="B29" s="136"/>
      <c r="C29" s="155">
        <v>58531340</v>
      </c>
      <c r="D29" s="155"/>
      <c r="E29" s="156">
        <v>66525604</v>
      </c>
      <c r="F29" s="60">
        <v>62906678</v>
      </c>
      <c r="G29" s="60">
        <v>3080417</v>
      </c>
      <c r="H29" s="60">
        <v>3034872</v>
      </c>
      <c r="I29" s="60">
        <v>1668310</v>
      </c>
      <c r="J29" s="60">
        <v>7783599</v>
      </c>
      <c r="K29" s="60">
        <v>6693665</v>
      </c>
      <c r="L29" s="60">
        <v>5900552</v>
      </c>
      <c r="M29" s="60">
        <v>2597506</v>
      </c>
      <c r="N29" s="60">
        <v>15191723</v>
      </c>
      <c r="O29" s="60">
        <v>7140933</v>
      </c>
      <c r="P29" s="60">
        <v>4032331</v>
      </c>
      <c r="Q29" s="60">
        <v>2753732</v>
      </c>
      <c r="R29" s="60">
        <v>13926996</v>
      </c>
      <c r="S29" s="60">
        <v>6397832</v>
      </c>
      <c r="T29" s="60">
        <v>3447535</v>
      </c>
      <c r="U29" s="60">
        <v>8826692</v>
      </c>
      <c r="V29" s="60">
        <v>18672059</v>
      </c>
      <c r="W29" s="60">
        <v>55574377</v>
      </c>
      <c r="X29" s="60">
        <v>62906678</v>
      </c>
      <c r="Y29" s="60">
        <v>-7332301</v>
      </c>
      <c r="Z29" s="140">
        <v>-11.66</v>
      </c>
      <c r="AA29" s="155">
        <v>62906678</v>
      </c>
    </row>
    <row r="30" spans="1:27" ht="13.5">
      <c r="A30" s="138" t="s">
        <v>76</v>
      </c>
      <c r="B30" s="136"/>
      <c r="C30" s="157">
        <v>59049962</v>
      </c>
      <c r="D30" s="157"/>
      <c r="E30" s="158">
        <v>66934105</v>
      </c>
      <c r="F30" s="159">
        <v>64188231</v>
      </c>
      <c r="G30" s="159">
        <v>3800649</v>
      </c>
      <c r="H30" s="159">
        <v>3850733</v>
      </c>
      <c r="I30" s="159">
        <v>2062950</v>
      </c>
      <c r="J30" s="159">
        <v>9714332</v>
      </c>
      <c r="K30" s="159">
        <v>7925330</v>
      </c>
      <c r="L30" s="159">
        <v>6823985</v>
      </c>
      <c r="M30" s="159">
        <v>3253958</v>
      </c>
      <c r="N30" s="159">
        <v>18003273</v>
      </c>
      <c r="O30" s="159">
        <v>7486549</v>
      </c>
      <c r="P30" s="159">
        <v>6785794</v>
      </c>
      <c r="Q30" s="159">
        <v>3928390</v>
      </c>
      <c r="R30" s="159">
        <v>18200733</v>
      </c>
      <c r="S30" s="159">
        <v>5166511</v>
      </c>
      <c r="T30" s="159">
        <v>2628389</v>
      </c>
      <c r="U30" s="159">
        <v>9533219</v>
      </c>
      <c r="V30" s="159">
        <v>17328119</v>
      </c>
      <c r="W30" s="159">
        <v>63246457</v>
      </c>
      <c r="X30" s="159">
        <v>64188231</v>
      </c>
      <c r="Y30" s="159">
        <v>-941774</v>
      </c>
      <c r="Z30" s="141">
        <v>-1.47</v>
      </c>
      <c r="AA30" s="157">
        <v>64188231</v>
      </c>
    </row>
    <row r="31" spans="1:27" ht="13.5">
      <c r="A31" s="138" t="s">
        <v>77</v>
      </c>
      <c r="B31" s="136"/>
      <c r="C31" s="155">
        <v>110595803</v>
      </c>
      <c r="D31" s="155"/>
      <c r="E31" s="156">
        <v>105162622</v>
      </c>
      <c r="F31" s="60">
        <v>124997849</v>
      </c>
      <c r="G31" s="60">
        <v>5665793</v>
      </c>
      <c r="H31" s="60">
        <v>5364808</v>
      </c>
      <c r="I31" s="60">
        <v>3805539</v>
      </c>
      <c r="J31" s="60">
        <v>14836140</v>
      </c>
      <c r="K31" s="60">
        <v>9657325</v>
      </c>
      <c r="L31" s="60">
        <v>10415794</v>
      </c>
      <c r="M31" s="60">
        <v>13540733</v>
      </c>
      <c r="N31" s="60">
        <v>33613852</v>
      </c>
      <c r="O31" s="60">
        <v>11970000</v>
      </c>
      <c r="P31" s="60">
        <v>8163907</v>
      </c>
      <c r="Q31" s="60">
        <v>5868848</v>
      </c>
      <c r="R31" s="60">
        <v>26002755</v>
      </c>
      <c r="S31" s="60">
        <v>17709851</v>
      </c>
      <c r="T31" s="60">
        <v>9372840</v>
      </c>
      <c r="U31" s="60">
        <v>15328636</v>
      </c>
      <c r="V31" s="60">
        <v>42411327</v>
      </c>
      <c r="W31" s="60">
        <v>116864074</v>
      </c>
      <c r="X31" s="60">
        <v>124997849</v>
      </c>
      <c r="Y31" s="60">
        <v>-8133775</v>
      </c>
      <c r="Z31" s="140">
        <v>-6.51</v>
      </c>
      <c r="AA31" s="155">
        <v>124997849</v>
      </c>
    </row>
    <row r="32" spans="1:27" ht="13.5">
      <c r="A32" s="135" t="s">
        <v>78</v>
      </c>
      <c r="B32" s="136"/>
      <c r="C32" s="153">
        <f aca="true" t="shared" si="6" ref="C32:Y32">SUM(C33:C37)</f>
        <v>168143966</v>
      </c>
      <c r="D32" s="153">
        <f>SUM(D33:D37)</f>
        <v>0</v>
      </c>
      <c r="E32" s="154">
        <f t="shared" si="6"/>
        <v>170059095</v>
      </c>
      <c r="F32" s="100">
        <f t="shared" si="6"/>
        <v>172133931</v>
      </c>
      <c r="G32" s="100">
        <f t="shared" si="6"/>
        <v>10478985</v>
      </c>
      <c r="H32" s="100">
        <f t="shared" si="6"/>
        <v>10648548</v>
      </c>
      <c r="I32" s="100">
        <f t="shared" si="6"/>
        <v>4302871</v>
      </c>
      <c r="J32" s="100">
        <f t="shared" si="6"/>
        <v>25430404</v>
      </c>
      <c r="K32" s="100">
        <f t="shared" si="6"/>
        <v>19598787</v>
      </c>
      <c r="L32" s="100">
        <f t="shared" si="6"/>
        <v>17086713</v>
      </c>
      <c r="M32" s="100">
        <f t="shared" si="6"/>
        <v>11965179</v>
      </c>
      <c r="N32" s="100">
        <f t="shared" si="6"/>
        <v>48650679</v>
      </c>
      <c r="O32" s="100">
        <f t="shared" si="6"/>
        <v>22043036</v>
      </c>
      <c r="P32" s="100">
        <f t="shared" si="6"/>
        <v>12358121</v>
      </c>
      <c r="Q32" s="100">
        <f t="shared" si="6"/>
        <v>12421843</v>
      </c>
      <c r="R32" s="100">
        <f t="shared" si="6"/>
        <v>46823000</v>
      </c>
      <c r="S32" s="100">
        <f t="shared" si="6"/>
        <v>18201276</v>
      </c>
      <c r="T32" s="100">
        <f t="shared" si="6"/>
        <v>5711844</v>
      </c>
      <c r="U32" s="100">
        <f t="shared" si="6"/>
        <v>22434880</v>
      </c>
      <c r="V32" s="100">
        <f t="shared" si="6"/>
        <v>46348000</v>
      </c>
      <c r="W32" s="100">
        <f t="shared" si="6"/>
        <v>167252083</v>
      </c>
      <c r="X32" s="100">
        <f t="shared" si="6"/>
        <v>172133931</v>
      </c>
      <c r="Y32" s="100">
        <f t="shared" si="6"/>
        <v>-4881848</v>
      </c>
      <c r="Z32" s="137">
        <f>+IF(X32&lt;&gt;0,+(Y32/X32)*100,0)</f>
        <v>-2.8360753580884643</v>
      </c>
      <c r="AA32" s="153">
        <f>SUM(AA33:AA37)</f>
        <v>172133931</v>
      </c>
    </row>
    <row r="33" spans="1:27" ht="13.5">
      <c r="A33" s="138" t="s">
        <v>79</v>
      </c>
      <c r="B33" s="136"/>
      <c r="C33" s="155">
        <v>19789838</v>
      </c>
      <c r="D33" s="155"/>
      <c r="E33" s="156">
        <v>22443382</v>
      </c>
      <c r="F33" s="60">
        <v>20939827</v>
      </c>
      <c r="G33" s="60">
        <v>1079989</v>
      </c>
      <c r="H33" s="60">
        <v>1341363</v>
      </c>
      <c r="I33" s="60">
        <v>376062</v>
      </c>
      <c r="J33" s="60">
        <v>2797414</v>
      </c>
      <c r="K33" s="60">
        <v>2437561</v>
      </c>
      <c r="L33" s="60">
        <v>2111791</v>
      </c>
      <c r="M33" s="60">
        <v>1648579</v>
      </c>
      <c r="N33" s="60">
        <v>6197931</v>
      </c>
      <c r="O33" s="60">
        <v>2364241</v>
      </c>
      <c r="P33" s="60">
        <v>1437852</v>
      </c>
      <c r="Q33" s="60">
        <v>1231510</v>
      </c>
      <c r="R33" s="60">
        <v>5033603</v>
      </c>
      <c r="S33" s="60">
        <v>2379230</v>
      </c>
      <c r="T33" s="60">
        <v>658820</v>
      </c>
      <c r="U33" s="60">
        <v>3198231</v>
      </c>
      <c r="V33" s="60">
        <v>6236281</v>
      </c>
      <c r="W33" s="60">
        <v>20265229</v>
      </c>
      <c r="X33" s="60">
        <v>20939827</v>
      </c>
      <c r="Y33" s="60">
        <v>-674598</v>
      </c>
      <c r="Z33" s="140">
        <v>-3.22</v>
      </c>
      <c r="AA33" s="155">
        <v>20939827</v>
      </c>
    </row>
    <row r="34" spans="1:27" ht="13.5">
      <c r="A34" s="138" t="s">
        <v>80</v>
      </c>
      <c r="B34" s="136"/>
      <c r="C34" s="155">
        <v>45763991</v>
      </c>
      <c r="D34" s="155"/>
      <c r="E34" s="156">
        <v>48589838</v>
      </c>
      <c r="F34" s="60">
        <v>50905369</v>
      </c>
      <c r="G34" s="60">
        <v>2592834</v>
      </c>
      <c r="H34" s="60">
        <v>2869530</v>
      </c>
      <c r="I34" s="60">
        <v>716914</v>
      </c>
      <c r="J34" s="60">
        <v>6179278</v>
      </c>
      <c r="K34" s="60">
        <v>5930837</v>
      </c>
      <c r="L34" s="60">
        <v>5072074</v>
      </c>
      <c r="M34" s="60">
        <v>3428577</v>
      </c>
      <c r="N34" s="60">
        <v>14431488</v>
      </c>
      <c r="O34" s="60">
        <v>6915961</v>
      </c>
      <c r="P34" s="60">
        <v>3715704</v>
      </c>
      <c r="Q34" s="60">
        <v>3189603</v>
      </c>
      <c r="R34" s="60">
        <v>13821268</v>
      </c>
      <c r="S34" s="60">
        <v>5742003</v>
      </c>
      <c r="T34" s="60">
        <v>1320328</v>
      </c>
      <c r="U34" s="60">
        <v>6519832</v>
      </c>
      <c r="V34" s="60">
        <v>13582163</v>
      </c>
      <c r="W34" s="60">
        <v>48014197</v>
      </c>
      <c r="X34" s="60">
        <v>50905369</v>
      </c>
      <c r="Y34" s="60">
        <v>-2891172</v>
      </c>
      <c r="Z34" s="140">
        <v>-5.68</v>
      </c>
      <c r="AA34" s="155">
        <v>50905369</v>
      </c>
    </row>
    <row r="35" spans="1:27" ht="13.5">
      <c r="A35" s="138" t="s">
        <v>81</v>
      </c>
      <c r="B35" s="136"/>
      <c r="C35" s="155">
        <v>38091233</v>
      </c>
      <c r="D35" s="155"/>
      <c r="E35" s="156">
        <v>43822560</v>
      </c>
      <c r="F35" s="60">
        <v>41302745</v>
      </c>
      <c r="G35" s="60">
        <v>2809081</v>
      </c>
      <c r="H35" s="60">
        <v>2860999</v>
      </c>
      <c r="I35" s="60">
        <v>500130</v>
      </c>
      <c r="J35" s="60">
        <v>6170210</v>
      </c>
      <c r="K35" s="60">
        <v>5999830</v>
      </c>
      <c r="L35" s="60">
        <v>4747718</v>
      </c>
      <c r="M35" s="60">
        <v>855690</v>
      </c>
      <c r="N35" s="60">
        <v>11603238</v>
      </c>
      <c r="O35" s="60">
        <v>6205538</v>
      </c>
      <c r="P35" s="60">
        <v>3412560</v>
      </c>
      <c r="Q35" s="60">
        <v>3147288</v>
      </c>
      <c r="R35" s="60">
        <v>12765386</v>
      </c>
      <c r="S35" s="60">
        <v>3717481</v>
      </c>
      <c r="T35" s="60">
        <v>446035</v>
      </c>
      <c r="U35" s="60">
        <v>6617691</v>
      </c>
      <c r="V35" s="60">
        <v>10781207</v>
      </c>
      <c r="W35" s="60">
        <v>41320041</v>
      </c>
      <c r="X35" s="60">
        <v>41302745</v>
      </c>
      <c r="Y35" s="60">
        <v>17296</v>
      </c>
      <c r="Z35" s="140">
        <v>0.04</v>
      </c>
      <c r="AA35" s="155">
        <v>41302745</v>
      </c>
    </row>
    <row r="36" spans="1:27" ht="13.5">
      <c r="A36" s="138" t="s">
        <v>82</v>
      </c>
      <c r="B36" s="136"/>
      <c r="C36" s="155">
        <v>59424412</v>
      </c>
      <c r="D36" s="155"/>
      <c r="E36" s="156">
        <v>49662379</v>
      </c>
      <c r="F36" s="60">
        <v>53300321</v>
      </c>
      <c r="G36" s="60">
        <v>3622329</v>
      </c>
      <c r="H36" s="60">
        <v>3157535</v>
      </c>
      <c r="I36" s="60">
        <v>2611401</v>
      </c>
      <c r="J36" s="60">
        <v>9391265</v>
      </c>
      <c r="K36" s="60">
        <v>4480108</v>
      </c>
      <c r="L36" s="60">
        <v>4519448</v>
      </c>
      <c r="M36" s="60">
        <v>5925751</v>
      </c>
      <c r="N36" s="60">
        <v>14925307</v>
      </c>
      <c r="O36" s="60">
        <v>5771750</v>
      </c>
      <c r="P36" s="60">
        <v>3366961</v>
      </c>
      <c r="Q36" s="60">
        <v>4521265</v>
      </c>
      <c r="R36" s="60">
        <v>13659976</v>
      </c>
      <c r="S36" s="60">
        <v>5865380</v>
      </c>
      <c r="T36" s="60">
        <v>3228447</v>
      </c>
      <c r="U36" s="60">
        <v>5372539</v>
      </c>
      <c r="V36" s="60">
        <v>14466366</v>
      </c>
      <c r="W36" s="60">
        <v>52442914</v>
      </c>
      <c r="X36" s="60">
        <v>53300321</v>
      </c>
      <c r="Y36" s="60">
        <v>-857407</v>
      </c>
      <c r="Z36" s="140">
        <v>-1.61</v>
      </c>
      <c r="AA36" s="155">
        <v>53300321</v>
      </c>
    </row>
    <row r="37" spans="1:27" ht="13.5">
      <c r="A37" s="138" t="s">
        <v>83</v>
      </c>
      <c r="B37" s="136"/>
      <c r="C37" s="157">
        <v>5074492</v>
      </c>
      <c r="D37" s="157"/>
      <c r="E37" s="158">
        <v>5540936</v>
      </c>
      <c r="F37" s="159">
        <v>5685669</v>
      </c>
      <c r="G37" s="159">
        <v>374752</v>
      </c>
      <c r="H37" s="159">
        <v>419121</v>
      </c>
      <c r="I37" s="159">
        <v>98364</v>
      </c>
      <c r="J37" s="159">
        <v>892237</v>
      </c>
      <c r="K37" s="159">
        <v>750451</v>
      </c>
      <c r="L37" s="159">
        <v>635682</v>
      </c>
      <c r="M37" s="159">
        <v>106582</v>
      </c>
      <c r="N37" s="159">
        <v>1492715</v>
      </c>
      <c r="O37" s="159">
        <v>785546</v>
      </c>
      <c r="P37" s="159">
        <v>425044</v>
      </c>
      <c r="Q37" s="159">
        <v>332177</v>
      </c>
      <c r="R37" s="159">
        <v>1542767</v>
      </c>
      <c r="S37" s="159">
        <v>497182</v>
      </c>
      <c r="T37" s="159">
        <v>58214</v>
      </c>
      <c r="U37" s="159">
        <v>726587</v>
      </c>
      <c r="V37" s="159">
        <v>1281983</v>
      </c>
      <c r="W37" s="159">
        <v>5209702</v>
      </c>
      <c r="X37" s="159">
        <v>5685669</v>
      </c>
      <c r="Y37" s="159">
        <v>-475967</v>
      </c>
      <c r="Z37" s="141">
        <v>-8.37</v>
      </c>
      <c r="AA37" s="157">
        <v>5685669</v>
      </c>
    </row>
    <row r="38" spans="1:27" ht="13.5">
      <c r="A38" s="135" t="s">
        <v>84</v>
      </c>
      <c r="B38" s="142"/>
      <c r="C38" s="153">
        <f aca="true" t="shared" si="7" ref="C38:Y38">SUM(C39:C41)</f>
        <v>148336869</v>
      </c>
      <c r="D38" s="153">
        <f>SUM(D39:D41)</f>
        <v>0</v>
      </c>
      <c r="E38" s="154">
        <f t="shared" si="7"/>
        <v>168558593</v>
      </c>
      <c r="F38" s="100">
        <f t="shared" si="7"/>
        <v>166908594</v>
      </c>
      <c r="G38" s="100">
        <f t="shared" si="7"/>
        <v>9941277</v>
      </c>
      <c r="H38" s="100">
        <f t="shared" si="7"/>
        <v>9903300</v>
      </c>
      <c r="I38" s="100">
        <f t="shared" si="7"/>
        <v>2950533</v>
      </c>
      <c r="J38" s="100">
        <f t="shared" si="7"/>
        <v>22795110</v>
      </c>
      <c r="K38" s="100">
        <f t="shared" si="7"/>
        <v>16342450</v>
      </c>
      <c r="L38" s="100">
        <f t="shared" si="7"/>
        <v>13598231</v>
      </c>
      <c r="M38" s="100">
        <f t="shared" si="7"/>
        <v>25107810</v>
      </c>
      <c r="N38" s="100">
        <f t="shared" si="7"/>
        <v>55048491</v>
      </c>
      <c r="O38" s="100">
        <f t="shared" si="7"/>
        <v>10337758</v>
      </c>
      <c r="P38" s="100">
        <f t="shared" si="7"/>
        <v>11521267</v>
      </c>
      <c r="Q38" s="100">
        <f t="shared" si="7"/>
        <v>18402941</v>
      </c>
      <c r="R38" s="100">
        <f t="shared" si="7"/>
        <v>40261966</v>
      </c>
      <c r="S38" s="100">
        <f t="shared" si="7"/>
        <v>17518995</v>
      </c>
      <c r="T38" s="100">
        <f t="shared" si="7"/>
        <v>6767123</v>
      </c>
      <c r="U38" s="100">
        <f t="shared" si="7"/>
        <v>17616348</v>
      </c>
      <c r="V38" s="100">
        <f t="shared" si="7"/>
        <v>41902466</v>
      </c>
      <c r="W38" s="100">
        <f t="shared" si="7"/>
        <v>160008033</v>
      </c>
      <c r="X38" s="100">
        <f t="shared" si="7"/>
        <v>166908594</v>
      </c>
      <c r="Y38" s="100">
        <f t="shared" si="7"/>
        <v>-6900561</v>
      </c>
      <c r="Z38" s="137">
        <f>+IF(X38&lt;&gt;0,+(Y38/X38)*100,0)</f>
        <v>-4.134335347645431</v>
      </c>
      <c r="AA38" s="153">
        <f>SUM(AA39:AA41)</f>
        <v>166908594</v>
      </c>
    </row>
    <row r="39" spans="1:27" ht="13.5">
      <c r="A39" s="138" t="s">
        <v>85</v>
      </c>
      <c r="B39" s="136"/>
      <c r="C39" s="155">
        <v>71854464</v>
      </c>
      <c r="D39" s="155"/>
      <c r="E39" s="156">
        <v>93827318</v>
      </c>
      <c r="F39" s="60">
        <v>81309110</v>
      </c>
      <c r="G39" s="60">
        <v>7745927</v>
      </c>
      <c r="H39" s="60">
        <v>8005736</v>
      </c>
      <c r="I39" s="60">
        <v>1591272</v>
      </c>
      <c r="J39" s="60">
        <v>17342935</v>
      </c>
      <c r="K39" s="60">
        <v>12264833</v>
      </c>
      <c r="L39" s="60">
        <v>8730598</v>
      </c>
      <c r="M39" s="60">
        <v>6085392</v>
      </c>
      <c r="N39" s="60">
        <v>27080823</v>
      </c>
      <c r="O39" s="60">
        <v>5736732</v>
      </c>
      <c r="P39" s="60">
        <v>8000477</v>
      </c>
      <c r="Q39" s="60">
        <v>11335149</v>
      </c>
      <c r="R39" s="60">
        <v>25072358</v>
      </c>
      <c r="S39" s="60">
        <v>2503006</v>
      </c>
      <c r="T39" s="60">
        <v>792484</v>
      </c>
      <c r="U39" s="60">
        <v>8636104</v>
      </c>
      <c r="V39" s="60">
        <v>11931594</v>
      </c>
      <c r="W39" s="60">
        <v>81427710</v>
      </c>
      <c r="X39" s="60">
        <v>81309110</v>
      </c>
      <c r="Y39" s="60">
        <v>118600</v>
      </c>
      <c r="Z39" s="140">
        <v>0.15</v>
      </c>
      <c r="AA39" s="155">
        <v>81309110</v>
      </c>
    </row>
    <row r="40" spans="1:27" ht="13.5">
      <c r="A40" s="138" t="s">
        <v>86</v>
      </c>
      <c r="B40" s="136"/>
      <c r="C40" s="155">
        <v>76482405</v>
      </c>
      <c r="D40" s="155"/>
      <c r="E40" s="156">
        <v>74731275</v>
      </c>
      <c r="F40" s="60">
        <v>85599484</v>
      </c>
      <c r="G40" s="60">
        <v>2195350</v>
      </c>
      <c r="H40" s="60">
        <v>1897564</v>
      </c>
      <c r="I40" s="60">
        <v>1359261</v>
      </c>
      <c r="J40" s="60">
        <v>5452175</v>
      </c>
      <c r="K40" s="60">
        <v>4077617</v>
      </c>
      <c r="L40" s="60">
        <v>4867633</v>
      </c>
      <c r="M40" s="60">
        <v>19022418</v>
      </c>
      <c r="N40" s="60">
        <v>27967668</v>
      </c>
      <c r="O40" s="60">
        <v>4601026</v>
      </c>
      <c r="P40" s="60">
        <v>3520790</v>
      </c>
      <c r="Q40" s="60">
        <v>7067792</v>
      </c>
      <c r="R40" s="60">
        <v>15189608</v>
      </c>
      <c r="S40" s="60">
        <v>15015989</v>
      </c>
      <c r="T40" s="60">
        <v>5974639</v>
      </c>
      <c r="U40" s="60">
        <v>8980244</v>
      </c>
      <c r="V40" s="60">
        <v>29970872</v>
      </c>
      <c r="W40" s="60">
        <v>78580323</v>
      </c>
      <c r="X40" s="60">
        <v>85599484</v>
      </c>
      <c r="Y40" s="60">
        <v>-7019161</v>
      </c>
      <c r="Z40" s="140">
        <v>-8.2</v>
      </c>
      <c r="AA40" s="155">
        <v>85599484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686456799</v>
      </c>
      <c r="D42" s="153">
        <f>SUM(D43:D46)</f>
        <v>0</v>
      </c>
      <c r="E42" s="154">
        <f t="shared" si="8"/>
        <v>746814988</v>
      </c>
      <c r="F42" s="100">
        <f t="shared" si="8"/>
        <v>754294530</v>
      </c>
      <c r="G42" s="100">
        <f t="shared" si="8"/>
        <v>11377714</v>
      </c>
      <c r="H42" s="100">
        <f t="shared" si="8"/>
        <v>62934549</v>
      </c>
      <c r="I42" s="100">
        <f t="shared" si="8"/>
        <v>68579346</v>
      </c>
      <c r="J42" s="100">
        <f t="shared" si="8"/>
        <v>142891609</v>
      </c>
      <c r="K42" s="100">
        <f t="shared" si="8"/>
        <v>46714571</v>
      </c>
      <c r="L42" s="100">
        <f t="shared" si="8"/>
        <v>50727672</v>
      </c>
      <c r="M42" s="100">
        <f t="shared" si="8"/>
        <v>74622180</v>
      </c>
      <c r="N42" s="100">
        <f t="shared" si="8"/>
        <v>172064423</v>
      </c>
      <c r="O42" s="100">
        <f t="shared" si="8"/>
        <v>60082303</v>
      </c>
      <c r="P42" s="100">
        <f t="shared" si="8"/>
        <v>50876499</v>
      </c>
      <c r="Q42" s="100">
        <f t="shared" si="8"/>
        <v>48644748</v>
      </c>
      <c r="R42" s="100">
        <f t="shared" si="8"/>
        <v>159603550</v>
      </c>
      <c r="S42" s="100">
        <f t="shared" si="8"/>
        <v>73639583</v>
      </c>
      <c r="T42" s="100">
        <f t="shared" si="8"/>
        <v>54418098</v>
      </c>
      <c r="U42" s="100">
        <f t="shared" si="8"/>
        <v>128196984</v>
      </c>
      <c r="V42" s="100">
        <f t="shared" si="8"/>
        <v>256254665</v>
      </c>
      <c r="W42" s="100">
        <f t="shared" si="8"/>
        <v>730814247</v>
      </c>
      <c r="X42" s="100">
        <f t="shared" si="8"/>
        <v>754294530</v>
      </c>
      <c r="Y42" s="100">
        <f t="shared" si="8"/>
        <v>-23480283</v>
      </c>
      <c r="Z42" s="137">
        <f>+IF(X42&lt;&gt;0,+(Y42/X42)*100,0)</f>
        <v>-3.112879925034058</v>
      </c>
      <c r="AA42" s="153">
        <f>SUM(AA43:AA46)</f>
        <v>754294530</v>
      </c>
    </row>
    <row r="43" spans="1:27" ht="13.5">
      <c r="A43" s="138" t="s">
        <v>89</v>
      </c>
      <c r="B43" s="136"/>
      <c r="C43" s="155">
        <v>526431505</v>
      </c>
      <c r="D43" s="155"/>
      <c r="E43" s="156">
        <v>582491799</v>
      </c>
      <c r="F43" s="60">
        <v>580708714</v>
      </c>
      <c r="G43" s="60">
        <v>5087052</v>
      </c>
      <c r="H43" s="60">
        <v>58417087</v>
      </c>
      <c r="I43" s="60">
        <v>62061041</v>
      </c>
      <c r="J43" s="60">
        <v>125565180</v>
      </c>
      <c r="K43" s="60">
        <v>35331033</v>
      </c>
      <c r="L43" s="60">
        <v>39718814</v>
      </c>
      <c r="M43" s="60">
        <v>51908305</v>
      </c>
      <c r="N43" s="60">
        <v>126958152</v>
      </c>
      <c r="O43" s="60">
        <v>46715600</v>
      </c>
      <c r="P43" s="60">
        <v>40480014</v>
      </c>
      <c r="Q43" s="60">
        <v>40247652</v>
      </c>
      <c r="R43" s="60">
        <v>127443266</v>
      </c>
      <c r="S43" s="60">
        <v>52863463</v>
      </c>
      <c r="T43" s="60">
        <v>39025909</v>
      </c>
      <c r="U43" s="60">
        <v>97216999</v>
      </c>
      <c r="V43" s="60">
        <v>189106371</v>
      </c>
      <c r="W43" s="60">
        <v>569072969</v>
      </c>
      <c r="X43" s="60">
        <v>580708714</v>
      </c>
      <c r="Y43" s="60">
        <v>-11635745</v>
      </c>
      <c r="Z43" s="140">
        <v>-2</v>
      </c>
      <c r="AA43" s="155">
        <v>580708714</v>
      </c>
    </row>
    <row r="44" spans="1:27" ht="13.5">
      <c r="A44" s="138" t="s">
        <v>90</v>
      </c>
      <c r="B44" s="136"/>
      <c r="C44" s="155">
        <v>65036456</v>
      </c>
      <c r="D44" s="155"/>
      <c r="E44" s="156">
        <v>64452147</v>
      </c>
      <c r="F44" s="60">
        <v>70546154</v>
      </c>
      <c r="G44" s="60">
        <v>1702897</v>
      </c>
      <c r="H44" s="60">
        <v>839858</v>
      </c>
      <c r="I44" s="60">
        <v>1228277</v>
      </c>
      <c r="J44" s="60">
        <v>3771032</v>
      </c>
      <c r="K44" s="60">
        <v>2524561</v>
      </c>
      <c r="L44" s="60">
        <v>2999424</v>
      </c>
      <c r="M44" s="60">
        <v>10034045</v>
      </c>
      <c r="N44" s="60">
        <v>15558030</v>
      </c>
      <c r="O44" s="60">
        <v>3554079</v>
      </c>
      <c r="P44" s="60">
        <v>2987026</v>
      </c>
      <c r="Q44" s="60">
        <v>2538662</v>
      </c>
      <c r="R44" s="60">
        <v>9079767</v>
      </c>
      <c r="S44" s="60">
        <v>7834713</v>
      </c>
      <c r="T44" s="60">
        <v>9411894</v>
      </c>
      <c r="U44" s="60">
        <v>16088173</v>
      </c>
      <c r="V44" s="60">
        <v>33334780</v>
      </c>
      <c r="W44" s="60">
        <v>61743609</v>
      </c>
      <c r="X44" s="60">
        <v>70546154</v>
      </c>
      <c r="Y44" s="60">
        <v>-8802545</v>
      </c>
      <c r="Z44" s="140">
        <v>-12.48</v>
      </c>
      <c r="AA44" s="155">
        <v>70546154</v>
      </c>
    </row>
    <row r="45" spans="1:27" ht="13.5">
      <c r="A45" s="138" t="s">
        <v>91</v>
      </c>
      <c r="B45" s="136"/>
      <c r="C45" s="157">
        <v>55885627</v>
      </c>
      <c r="D45" s="157"/>
      <c r="E45" s="158">
        <v>57216594</v>
      </c>
      <c r="F45" s="159">
        <v>60934291</v>
      </c>
      <c r="G45" s="159">
        <v>2685679</v>
      </c>
      <c r="H45" s="159">
        <v>1499707</v>
      </c>
      <c r="I45" s="159">
        <v>2861636</v>
      </c>
      <c r="J45" s="159">
        <v>7047022</v>
      </c>
      <c r="K45" s="159">
        <v>4361699</v>
      </c>
      <c r="L45" s="159">
        <v>4330761</v>
      </c>
      <c r="M45" s="159">
        <v>9659959</v>
      </c>
      <c r="N45" s="159">
        <v>18352419</v>
      </c>
      <c r="O45" s="159">
        <v>4993669</v>
      </c>
      <c r="P45" s="159">
        <v>4148198</v>
      </c>
      <c r="Q45" s="159">
        <v>3380683</v>
      </c>
      <c r="R45" s="159">
        <v>12522550</v>
      </c>
      <c r="S45" s="159">
        <v>8499716</v>
      </c>
      <c r="T45" s="159">
        <v>3637808</v>
      </c>
      <c r="U45" s="159">
        <v>6639129</v>
      </c>
      <c r="V45" s="159">
        <v>18776653</v>
      </c>
      <c r="W45" s="159">
        <v>56698644</v>
      </c>
      <c r="X45" s="159">
        <v>60934291</v>
      </c>
      <c r="Y45" s="159">
        <v>-4235647</v>
      </c>
      <c r="Z45" s="141">
        <v>-6.95</v>
      </c>
      <c r="AA45" s="157">
        <v>60934291</v>
      </c>
    </row>
    <row r="46" spans="1:27" ht="13.5">
      <c r="A46" s="138" t="s">
        <v>92</v>
      </c>
      <c r="B46" s="136"/>
      <c r="C46" s="155">
        <v>39103211</v>
      </c>
      <c r="D46" s="155"/>
      <c r="E46" s="156">
        <v>42654448</v>
      </c>
      <c r="F46" s="60">
        <v>42105371</v>
      </c>
      <c r="G46" s="60">
        <v>1902086</v>
      </c>
      <c r="H46" s="60">
        <v>2177897</v>
      </c>
      <c r="I46" s="60">
        <v>2428392</v>
      </c>
      <c r="J46" s="60">
        <v>6508375</v>
      </c>
      <c r="K46" s="60">
        <v>4497278</v>
      </c>
      <c r="L46" s="60">
        <v>3678673</v>
      </c>
      <c r="M46" s="60">
        <v>3019871</v>
      </c>
      <c r="N46" s="60">
        <v>11195822</v>
      </c>
      <c r="O46" s="60">
        <v>4818955</v>
      </c>
      <c r="P46" s="60">
        <v>3261261</v>
      </c>
      <c r="Q46" s="60">
        <v>2477751</v>
      </c>
      <c r="R46" s="60">
        <v>10557967</v>
      </c>
      <c r="S46" s="60">
        <v>4441691</v>
      </c>
      <c r="T46" s="60">
        <v>2342487</v>
      </c>
      <c r="U46" s="60">
        <v>8252683</v>
      </c>
      <c r="V46" s="60">
        <v>15036861</v>
      </c>
      <c r="W46" s="60">
        <v>43299025</v>
      </c>
      <c r="X46" s="60">
        <v>42105371</v>
      </c>
      <c r="Y46" s="60">
        <v>1193654</v>
      </c>
      <c r="Z46" s="140">
        <v>2.83</v>
      </c>
      <c r="AA46" s="155">
        <v>42105371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1231114739</v>
      </c>
      <c r="D48" s="168">
        <f>+D28+D32+D38+D42+D47</f>
        <v>0</v>
      </c>
      <c r="E48" s="169">
        <f t="shared" si="9"/>
        <v>1324055007</v>
      </c>
      <c r="F48" s="73">
        <f t="shared" si="9"/>
        <v>1345429813</v>
      </c>
      <c r="G48" s="73">
        <f t="shared" si="9"/>
        <v>44344835</v>
      </c>
      <c r="H48" s="73">
        <f t="shared" si="9"/>
        <v>95736810</v>
      </c>
      <c r="I48" s="73">
        <f t="shared" si="9"/>
        <v>83369549</v>
      </c>
      <c r="J48" s="73">
        <f t="shared" si="9"/>
        <v>223451194</v>
      </c>
      <c r="K48" s="73">
        <f t="shared" si="9"/>
        <v>106932128</v>
      </c>
      <c r="L48" s="73">
        <f t="shared" si="9"/>
        <v>104552947</v>
      </c>
      <c r="M48" s="73">
        <f t="shared" si="9"/>
        <v>131087366</v>
      </c>
      <c r="N48" s="73">
        <f t="shared" si="9"/>
        <v>342572441</v>
      </c>
      <c r="O48" s="73">
        <f t="shared" si="9"/>
        <v>119060579</v>
      </c>
      <c r="P48" s="73">
        <f t="shared" si="9"/>
        <v>93737919</v>
      </c>
      <c r="Q48" s="73">
        <f t="shared" si="9"/>
        <v>92020502</v>
      </c>
      <c r="R48" s="73">
        <f t="shared" si="9"/>
        <v>304819000</v>
      </c>
      <c r="S48" s="73">
        <f t="shared" si="9"/>
        <v>138634048</v>
      </c>
      <c r="T48" s="73">
        <f t="shared" si="9"/>
        <v>82345829</v>
      </c>
      <c r="U48" s="73">
        <f t="shared" si="9"/>
        <v>201936759</v>
      </c>
      <c r="V48" s="73">
        <f t="shared" si="9"/>
        <v>422916636</v>
      </c>
      <c r="W48" s="73">
        <f t="shared" si="9"/>
        <v>1293759271</v>
      </c>
      <c r="X48" s="73">
        <f t="shared" si="9"/>
        <v>1345429813</v>
      </c>
      <c r="Y48" s="73">
        <f t="shared" si="9"/>
        <v>-51670542</v>
      </c>
      <c r="Z48" s="170">
        <f>+IF(X48&lt;&gt;0,+(Y48/X48)*100,0)</f>
        <v>-3.8404487176322144</v>
      </c>
      <c r="AA48" s="168">
        <f>+AA28+AA32+AA38+AA42+AA47</f>
        <v>1345429813</v>
      </c>
    </row>
    <row r="49" spans="1:27" ht="13.5">
      <c r="A49" s="148" t="s">
        <v>49</v>
      </c>
      <c r="B49" s="149"/>
      <c r="C49" s="171">
        <f aca="true" t="shared" si="10" ref="C49:Y49">+C25-C48</f>
        <v>-66003385</v>
      </c>
      <c r="D49" s="171">
        <f>+D25-D48</f>
        <v>0</v>
      </c>
      <c r="E49" s="172">
        <f t="shared" si="10"/>
        <v>48506630</v>
      </c>
      <c r="F49" s="173">
        <f t="shared" si="10"/>
        <v>-17964216</v>
      </c>
      <c r="G49" s="173">
        <f t="shared" si="10"/>
        <v>301570613</v>
      </c>
      <c r="H49" s="173">
        <f t="shared" si="10"/>
        <v>-16653406</v>
      </c>
      <c r="I49" s="173">
        <f t="shared" si="10"/>
        <v>-16709739</v>
      </c>
      <c r="J49" s="173">
        <f t="shared" si="10"/>
        <v>268207468</v>
      </c>
      <c r="K49" s="173">
        <f t="shared" si="10"/>
        <v>-35651539</v>
      </c>
      <c r="L49" s="173">
        <f t="shared" si="10"/>
        <v>-36696051</v>
      </c>
      <c r="M49" s="173">
        <f t="shared" si="10"/>
        <v>4740109</v>
      </c>
      <c r="N49" s="173">
        <f t="shared" si="10"/>
        <v>-67607481</v>
      </c>
      <c r="O49" s="173">
        <f t="shared" si="10"/>
        <v>-35959350</v>
      </c>
      <c r="P49" s="173">
        <f t="shared" si="10"/>
        <v>-7835552</v>
      </c>
      <c r="Q49" s="173">
        <f t="shared" si="10"/>
        <v>-1885184</v>
      </c>
      <c r="R49" s="173">
        <f t="shared" si="10"/>
        <v>-45680086</v>
      </c>
      <c r="S49" s="173">
        <f t="shared" si="10"/>
        <v>-54821332</v>
      </c>
      <c r="T49" s="173">
        <f t="shared" si="10"/>
        <v>24957303</v>
      </c>
      <c r="U49" s="173">
        <f t="shared" si="10"/>
        <v>-124561534</v>
      </c>
      <c r="V49" s="173">
        <f t="shared" si="10"/>
        <v>-154425563</v>
      </c>
      <c r="W49" s="173">
        <f t="shared" si="10"/>
        <v>494338</v>
      </c>
      <c r="X49" s="173">
        <f>IF(F25=F48,0,X25-X48)</f>
        <v>-17964216</v>
      </c>
      <c r="Y49" s="173">
        <f t="shared" si="10"/>
        <v>18458554</v>
      </c>
      <c r="Z49" s="174">
        <f>+IF(X49&lt;&gt;0,+(Y49/X49)*100,0)</f>
        <v>-102.75179278628134</v>
      </c>
      <c r="AA49" s="171">
        <f>+AA25-AA48</f>
        <v>-17964216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209919508</v>
      </c>
      <c r="D5" s="155"/>
      <c r="E5" s="156">
        <v>229132795</v>
      </c>
      <c r="F5" s="60">
        <v>228298742</v>
      </c>
      <c r="G5" s="60">
        <v>226800669</v>
      </c>
      <c r="H5" s="60">
        <v>-157592</v>
      </c>
      <c r="I5" s="60">
        <v>170693</v>
      </c>
      <c r="J5" s="60">
        <v>226813770</v>
      </c>
      <c r="K5" s="60">
        <v>23417</v>
      </c>
      <c r="L5" s="60">
        <v>866821</v>
      </c>
      <c r="M5" s="60">
        <v>-1693</v>
      </c>
      <c r="N5" s="60">
        <v>888545</v>
      </c>
      <c r="O5" s="60">
        <v>-3031</v>
      </c>
      <c r="P5" s="60">
        <v>399905</v>
      </c>
      <c r="Q5" s="60">
        <v>-16104</v>
      </c>
      <c r="R5" s="60">
        <v>380770</v>
      </c>
      <c r="S5" s="60">
        <v>235755</v>
      </c>
      <c r="T5" s="60">
        <v>-13400</v>
      </c>
      <c r="U5" s="60">
        <v>15280</v>
      </c>
      <c r="V5" s="60">
        <v>237635</v>
      </c>
      <c r="W5" s="60">
        <v>228320720</v>
      </c>
      <c r="X5" s="60">
        <v>228298742</v>
      </c>
      <c r="Y5" s="60">
        <v>21978</v>
      </c>
      <c r="Z5" s="140">
        <v>0.01</v>
      </c>
      <c r="AA5" s="155">
        <v>228298742</v>
      </c>
    </row>
    <row r="6" spans="1:27" ht="13.5">
      <c r="A6" s="181" t="s">
        <v>102</v>
      </c>
      <c r="B6" s="182"/>
      <c r="C6" s="155">
        <v>1207033</v>
      </c>
      <c r="D6" s="155"/>
      <c r="E6" s="156">
        <v>2000000</v>
      </c>
      <c r="F6" s="60">
        <v>1332000</v>
      </c>
      <c r="G6" s="60">
        <v>98762</v>
      </c>
      <c r="H6" s="60">
        <v>92850</v>
      </c>
      <c r="I6" s="60">
        <v>98455</v>
      </c>
      <c r="J6" s="60">
        <v>290067</v>
      </c>
      <c r="K6" s="60">
        <v>181914</v>
      </c>
      <c r="L6" s="60">
        <v>121320</v>
      </c>
      <c r="M6" s="60">
        <v>127109</v>
      </c>
      <c r="N6" s="60">
        <v>430343</v>
      </c>
      <c r="O6" s="60">
        <v>127038</v>
      </c>
      <c r="P6" s="60">
        <v>134074</v>
      </c>
      <c r="Q6" s="60">
        <v>101222</v>
      </c>
      <c r="R6" s="60">
        <v>362334</v>
      </c>
      <c r="S6" s="60">
        <v>136316</v>
      </c>
      <c r="T6" s="60">
        <v>126252</v>
      </c>
      <c r="U6" s="60">
        <v>125882</v>
      </c>
      <c r="V6" s="60">
        <v>388450</v>
      </c>
      <c r="W6" s="60">
        <v>1471194</v>
      </c>
      <c r="X6" s="60">
        <v>1332000</v>
      </c>
      <c r="Y6" s="60">
        <v>139194</v>
      </c>
      <c r="Z6" s="140">
        <v>10.45</v>
      </c>
      <c r="AA6" s="155">
        <v>1332000</v>
      </c>
    </row>
    <row r="7" spans="1:27" ht="13.5">
      <c r="A7" s="183" t="s">
        <v>103</v>
      </c>
      <c r="B7" s="182"/>
      <c r="C7" s="155">
        <v>572060361</v>
      </c>
      <c r="D7" s="155"/>
      <c r="E7" s="156">
        <v>679949530</v>
      </c>
      <c r="F7" s="60">
        <v>662532464</v>
      </c>
      <c r="G7" s="60">
        <v>40600188</v>
      </c>
      <c r="H7" s="60">
        <v>64696957</v>
      </c>
      <c r="I7" s="60">
        <v>50523028</v>
      </c>
      <c r="J7" s="60">
        <v>155820173</v>
      </c>
      <c r="K7" s="60">
        <v>55099529</v>
      </c>
      <c r="L7" s="60">
        <v>48507056</v>
      </c>
      <c r="M7" s="60">
        <v>53874601</v>
      </c>
      <c r="N7" s="60">
        <v>157481186</v>
      </c>
      <c r="O7" s="60">
        <v>55308810</v>
      </c>
      <c r="P7" s="60">
        <v>53830734</v>
      </c>
      <c r="Q7" s="60">
        <v>55328332</v>
      </c>
      <c r="R7" s="60">
        <v>164467876</v>
      </c>
      <c r="S7" s="60">
        <v>58093218</v>
      </c>
      <c r="T7" s="60">
        <v>81435252</v>
      </c>
      <c r="U7" s="60">
        <v>48469788</v>
      </c>
      <c r="V7" s="60">
        <v>187998258</v>
      </c>
      <c r="W7" s="60">
        <v>665767493</v>
      </c>
      <c r="X7" s="60">
        <v>662532464</v>
      </c>
      <c r="Y7" s="60">
        <v>3235029</v>
      </c>
      <c r="Z7" s="140">
        <v>0.49</v>
      </c>
      <c r="AA7" s="155">
        <v>662532464</v>
      </c>
    </row>
    <row r="8" spans="1:27" ht="13.5">
      <c r="A8" s="183" t="s">
        <v>104</v>
      </c>
      <c r="B8" s="182"/>
      <c r="C8" s="155">
        <v>86146382</v>
      </c>
      <c r="D8" s="155"/>
      <c r="E8" s="156">
        <v>116561438</v>
      </c>
      <c r="F8" s="60">
        <v>100767249</v>
      </c>
      <c r="G8" s="60">
        <v>5491418</v>
      </c>
      <c r="H8" s="60">
        <v>5453693</v>
      </c>
      <c r="I8" s="60">
        <v>6803995</v>
      </c>
      <c r="J8" s="60">
        <v>17749106</v>
      </c>
      <c r="K8" s="60">
        <v>6386971</v>
      </c>
      <c r="L8" s="60">
        <v>8808046</v>
      </c>
      <c r="M8" s="60">
        <v>8179463</v>
      </c>
      <c r="N8" s="60">
        <v>23374480</v>
      </c>
      <c r="O8" s="60">
        <v>13251064</v>
      </c>
      <c r="P8" s="60">
        <v>12934043</v>
      </c>
      <c r="Q8" s="60">
        <v>12234942</v>
      </c>
      <c r="R8" s="60">
        <v>38420049</v>
      </c>
      <c r="S8" s="60">
        <v>12242864</v>
      </c>
      <c r="T8" s="60">
        <v>6721839</v>
      </c>
      <c r="U8" s="60">
        <v>8868421</v>
      </c>
      <c r="V8" s="60">
        <v>27833124</v>
      </c>
      <c r="W8" s="60">
        <v>107376759</v>
      </c>
      <c r="X8" s="60">
        <v>100767249</v>
      </c>
      <c r="Y8" s="60">
        <v>6609510</v>
      </c>
      <c r="Z8" s="140">
        <v>6.56</v>
      </c>
      <c r="AA8" s="155">
        <v>100767249</v>
      </c>
    </row>
    <row r="9" spans="1:27" ht="13.5">
      <c r="A9" s="183" t="s">
        <v>105</v>
      </c>
      <c r="B9" s="182"/>
      <c r="C9" s="155">
        <v>37540285</v>
      </c>
      <c r="D9" s="155"/>
      <c r="E9" s="156">
        <v>42464725</v>
      </c>
      <c r="F9" s="60">
        <v>39952048</v>
      </c>
      <c r="G9" s="60">
        <v>42662646</v>
      </c>
      <c r="H9" s="60">
        <v>1997342</v>
      </c>
      <c r="I9" s="60">
        <v>-1419878</v>
      </c>
      <c r="J9" s="60">
        <v>43240110</v>
      </c>
      <c r="K9" s="60">
        <v>-558101</v>
      </c>
      <c r="L9" s="60">
        <v>-540711</v>
      </c>
      <c r="M9" s="60">
        <v>-450002</v>
      </c>
      <c r="N9" s="60">
        <v>-1548814</v>
      </c>
      <c r="O9" s="60">
        <v>-650331</v>
      </c>
      <c r="P9" s="60">
        <v>-475493</v>
      </c>
      <c r="Q9" s="60">
        <v>906827</v>
      </c>
      <c r="R9" s="60">
        <v>-218997</v>
      </c>
      <c r="S9" s="60">
        <v>-698399</v>
      </c>
      <c r="T9" s="60">
        <v>-833406</v>
      </c>
      <c r="U9" s="60">
        <v>-1543695</v>
      </c>
      <c r="V9" s="60">
        <v>-3075500</v>
      </c>
      <c r="W9" s="60">
        <v>38396799</v>
      </c>
      <c r="X9" s="60">
        <v>39952048</v>
      </c>
      <c r="Y9" s="60">
        <v>-1555249</v>
      </c>
      <c r="Z9" s="140">
        <v>-3.89</v>
      </c>
      <c r="AA9" s="155">
        <v>39952048</v>
      </c>
    </row>
    <row r="10" spans="1:27" ht="13.5">
      <c r="A10" s="183" t="s">
        <v>106</v>
      </c>
      <c r="B10" s="182"/>
      <c r="C10" s="155">
        <v>54450491</v>
      </c>
      <c r="D10" s="155"/>
      <c r="E10" s="156">
        <v>59653200</v>
      </c>
      <c r="F10" s="54">
        <v>59198161</v>
      </c>
      <c r="G10" s="54">
        <v>65920000</v>
      </c>
      <c r="H10" s="54">
        <v>352846</v>
      </c>
      <c r="I10" s="54">
        <v>-1424314</v>
      </c>
      <c r="J10" s="54">
        <v>64848532</v>
      </c>
      <c r="K10" s="54">
        <v>-640952</v>
      </c>
      <c r="L10" s="54">
        <v>-305492</v>
      </c>
      <c r="M10" s="54">
        <v>-850403</v>
      </c>
      <c r="N10" s="54">
        <v>-1796847</v>
      </c>
      <c r="O10" s="54">
        <v>-400536</v>
      </c>
      <c r="P10" s="54">
        <v>-508397</v>
      </c>
      <c r="Q10" s="54">
        <v>-662901</v>
      </c>
      <c r="R10" s="54">
        <v>-1571834</v>
      </c>
      <c r="S10" s="54">
        <v>-678667</v>
      </c>
      <c r="T10" s="54">
        <v>-779667</v>
      </c>
      <c r="U10" s="54">
        <v>-1603254</v>
      </c>
      <c r="V10" s="54">
        <v>-3061588</v>
      </c>
      <c r="W10" s="54">
        <v>58418263</v>
      </c>
      <c r="X10" s="54">
        <v>59198161</v>
      </c>
      <c r="Y10" s="54">
        <v>-779898</v>
      </c>
      <c r="Z10" s="184">
        <v>-1.32</v>
      </c>
      <c r="AA10" s="130">
        <v>59198161</v>
      </c>
    </row>
    <row r="11" spans="1:27" ht="13.5">
      <c r="A11" s="183" t="s">
        <v>107</v>
      </c>
      <c r="B11" s="185"/>
      <c r="C11" s="155">
        <v>-44164928</v>
      </c>
      <c r="D11" s="155"/>
      <c r="E11" s="156">
        <v>-42309195</v>
      </c>
      <c r="F11" s="60">
        <v>-47846961</v>
      </c>
      <c r="G11" s="60">
        <v>-47762465</v>
      </c>
      <c r="H11" s="60">
        <v>-35016</v>
      </c>
      <c r="I11" s="60">
        <v>-102052</v>
      </c>
      <c r="J11" s="60">
        <v>-47899533</v>
      </c>
      <c r="K11" s="60">
        <v>-21628</v>
      </c>
      <c r="L11" s="60">
        <v>-85526</v>
      </c>
      <c r="M11" s="60">
        <v>-9656</v>
      </c>
      <c r="N11" s="60">
        <v>-116810</v>
      </c>
      <c r="O11" s="60">
        <v>-15850</v>
      </c>
      <c r="P11" s="60">
        <v>-34233</v>
      </c>
      <c r="Q11" s="60">
        <v>-173121</v>
      </c>
      <c r="R11" s="60">
        <v>-223204</v>
      </c>
      <c r="S11" s="60">
        <v>-2225</v>
      </c>
      <c r="T11" s="60">
        <v>-63984</v>
      </c>
      <c r="U11" s="60">
        <v>-156211</v>
      </c>
      <c r="V11" s="60">
        <v>-222420</v>
      </c>
      <c r="W11" s="60">
        <v>-48461967</v>
      </c>
      <c r="X11" s="60">
        <v>-47846961</v>
      </c>
      <c r="Y11" s="60">
        <v>-615006</v>
      </c>
      <c r="Z11" s="140">
        <v>1.29</v>
      </c>
      <c r="AA11" s="155">
        <v>-47846961</v>
      </c>
    </row>
    <row r="12" spans="1:27" ht="13.5">
      <c r="A12" s="183" t="s">
        <v>108</v>
      </c>
      <c r="B12" s="185"/>
      <c r="C12" s="155">
        <v>18773986</v>
      </c>
      <c r="D12" s="155"/>
      <c r="E12" s="156">
        <v>19465395</v>
      </c>
      <c r="F12" s="60">
        <v>18466736</v>
      </c>
      <c r="G12" s="60">
        <v>1522813</v>
      </c>
      <c r="H12" s="60">
        <v>1643185</v>
      </c>
      <c r="I12" s="60">
        <v>1548374</v>
      </c>
      <c r="J12" s="60">
        <v>4714372</v>
      </c>
      <c r="K12" s="60">
        <v>1560577</v>
      </c>
      <c r="L12" s="60">
        <v>1533964</v>
      </c>
      <c r="M12" s="60">
        <v>1454181</v>
      </c>
      <c r="N12" s="60">
        <v>4548722</v>
      </c>
      <c r="O12" s="60">
        <v>1561252</v>
      </c>
      <c r="P12" s="60">
        <v>1597524</v>
      </c>
      <c r="Q12" s="60">
        <v>1520873</v>
      </c>
      <c r="R12" s="60">
        <v>4679649</v>
      </c>
      <c r="S12" s="60">
        <v>1546619</v>
      </c>
      <c r="T12" s="60">
        <v>118219</v>
      </c>
      <c r="U12" s="60">
        <v>3336335</v>
      </c>
      <c r="V12" s="60">
        <v>5001173</v>
      </c>
      <c r="W12" s="60">
        <v>18943916</v>
      </c>
      <c r="X12" s="60">
        <v>18466736</v>
      </c>
      <c r="Y12" s="60">
        <v>477180</v>
      </c>
      <c r="Z12" s="140">
        <v>2.58</v>
      </c>
      <c r="AA12" s="155">
        <v>18466736</v>
      </c>
    </row>
    <row r="13" spans="1:27" ht="13.5">
      <c r="A13" s="181" t="s">
        <v>109</v>
      </c>
      <c r="B13" s="185"/>
      <c r="C13" s="155">
        <v>5337895</v>
      </c>
      <c r="D13" s="155"/>
      <c r="E13" s="156">
        <v>6276000</v>
      </c>
      <c r="F13" s="60">
        <v>6165000</v>
      </c>
      <c r="G13" s="60">
        <v>554426</v>
      </c>
      <c r="H13" s="60">
        <v>425524</v>
      </c>
      <c r="I13" s="60">
        <v>-341939</v>
      </c>
      <c r="J13" s="60">
        <v>638011</v>
      </c>
      <c r="K13" s="60">
        <v>1212576</v>
      </c>
      <c r="L13" s="60">
        <v>568189</v>
      </c>
      <c r="M13" s="60">
        <v>181733</v>
      </c>
      <c r="N13" s="60">
        <v>1962498</v>
      </c>
      <c r="O13" s="60">
        <v>1164757</v>
      </c>
      <c r="P13" s="60">
        <v>93637</v>
      </c>
      <c r="Q13" s="60">
        <v>802216</v>
      </c>
      <c r="R13" s="60">
        <v>2060610</v>
      </c>
      <c r="S13" s="60">
        <v>514171</v>
      </c>
      <c r="T13" s="60">
        <v>145189</v>
      </c>
      <c r="U13" s="60">
        <v>717610</v>
      </c>
      <c r="V13" s="60">
        <v>1376970</v>
      </c>
      <c r="W13" s="60">
        <v>6038089</v>
      </c>
      <c r="X13" s="60">
        <v>6165000</v>
      </c>
      <c r="Y13" s="60">
        <v>-126911</v>
      </c>
      <c r="Z13" s="140">
        <v>-2.06</v>
      </c>
      <c r="AA13" s="155">
        <v>6165000</v>
      </c>
    </row>
    <row r="14" spans="1:27" ht="13.5">
      <c r="A14" s="181" t="s">
        <v>110</v>
      </c>
      <c r="B14" s="185"/>
      <c r="C14" s="155">
        <v>9063784</v>
      </c>
      <c r="D14" s="155"/>
      <c r="E14" s="156">
        <v>9651900</v>
      </c>
      <c r="F14" s="60">
        <v>10035543</v>
      </c>
      <c r="G14" s="60">
        <v>678690</v>
      </c>
      <c r="H14" s="60">
        <v>659769</v>
      </c>
      <c r="I14" s="60">
        <v>791136</v>
      </c>
      <c r="J14" s="60">
        <v>2129595</v>
      </c>
      <c r="K14" s="60">
        <v>987967</v>
      </c>
      <c r="L14" s="60">
        <v>757633</v>
      </c>
      <c r="M14" s="60">
        <v>969754</v>
      </c>
      <c r="N14" s="60">
        <v>2715354</v>
      </c>
      <c r="O14" s="60">
        <v>756566</v>
      </c>
      <c r="P14" s="60">
        <v>1123945</v>
      </c>
      <c r="Q14" s="60">
        <v>1087525</v>
      </c>
      <c r="R14" s="60">
        <v>2968036</v>
      </c>
      <c r="S14" s="60">
        <v>1176167</v>
      </c>
      <c r="T14" s="60">
        <v>926920</v>
      </c>
      <c r="U14" s="60">
        <v>1006336</v>
      </c>
      <c r="V14" s="60">
        <v>3109423</v>
      </c>
      <c r="W14" s="60">
        <v>10922408</v>
      </c>
      <c r="X14" s="60">
        <v>10035543</v>
      </c>
      <c r="Y14" s="60">
        <v>886865</v>
      </c>
      <c r="Z14" s="140">
        <v>8.84</v>
      </c>
      <c r="AA14" s="155">
        <v>10035543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4615860</v>
      </c>
      <c r="D16" s="155"/>
      <c r="E16" s="156">
        <v>7278225</v>
      </c>
      <c r="F16" s="60">
        <v>4508202</v>
      </c>
      <c r="G16" s="60">
        <v>165100</v>
      </c>
      <c r="H16" s="60">
        <v>537088</v>
      </c>
      <c r="I16" s="60">
        <v>180592</v>
      </c>
      <c r="J16" s="60">
        <v>882780</v>
      </c>
      <c r="K16" s="60">
        <v>209756</v>
      </c>
      <c r="L16" s="60">
        <v>869217</v>
      </c>
      <c r="M16" s="60">
        <v>166185</v>
      </c>
      <c r="N16" s="60">
        <v>1245158</v>
      </c>
      <c r="O16" s="60">
        <v>437946</v>
      </c>
      <c r="P16" s="60">
        <v>132542</v>
      </c>
      <c r="Q16" s="60">
        <v>194244</v>
      </c>
      <c r="R16" s="60">
        <v>764732</v>
      </c>
      <c r="S16" s="60">
        <v>462588</v>
      </c>
      <c r="T16" s="60">
        <v>92591</v>
      </c>
      <c r="U16" s="60">
        <v>187294</v>
      </c>
      <c r="V16" s="60">
        <v>742473</v>
      </c>
      <c r="W16" s="60">
        <v>3635143</v>
      </c>
      <c r="X16" s="60">
        <v>4508202</v>
      </c>
      <c r="Y16" s="60">
        <v>-873059</v>
      </c>
      <c r="Z16" s="140">
        <v>-19.37</v>
      </c>
      <c r="AA16" s="155">
        <v>4508202</v>
      </c>
    </row>
    <row r="17" spans="1:27" ht="13.5">
      <c r="A17" s="181" t="s">
        <v>113</v>
      </c>
      <c r="B17" s="185"/>
      <c r="C17" s="155">
        <v>10133545</v>
      </c>
      <c r="D17" s="155"/>
      <c r="E17" s="156">
        <v>11761450</v>
      </c>
      <c r="F17" s="60">
        <v>11266050</v>
      </c>
      <c r="G17" s="60">
        <v>761715</v>
      </c>
      <c r="H17" s="60">
        <v>970870</v>
      </c>
      <c r="I17" s="60">
        <v>742251</v>
      </c>
      <c r="J17" s="60">
        <v>2474836</v>
      </c>
      <c r="K17" s="60">
        <v>1251032</v>
      </c>
      <c r="L17" s="60">
        <v>874220</v>
      </c>
      <c r="M17" s="60">
        <v>678720</v>
      </c>
      <c r="N17" s="60">
        <v>2803972</v>
      </c>
      <c r="O17" s="60">
        <v>1327945</v>
      </c>
      <c r="P17" s="60">
        <v>1044324</v>
      </c>
      <c r="Q17" s="60">
        <v>832937</v>
      </c>
      <c r="R17" s="60">
        <v>3205206</v>
      </c>
      <c r="S17" s="60">
        <v>987215</v>
      </c>
      <c r="T17" s="60">
        <v>1200353</v>
      </c>
      <c r="U17" s="60">
        <v>1035776</v>
      </c>
      <c r="V17" s="60">
        <v>3223344</v>
      </c>
      <c r="W17" s="60">
        <v>11707358</v>
      </c>
      <c r="X17" s="60">
        <v>11266050</v>
      </c>
      <c r="Y17" s="60">
        <v>441308</v>
      </c>
      <c r="Z17" s="140">
        <v>3.92</v>
      </c>
      <c r="AA17" s="155">
        <v>11266050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178494133</v>
      </c>
      <c r="D19" s="155"/>
      <c r="E19" s="156">
        <v>149373324</v>
      </c>
      <c r="F19" s="60">
        <v>209266644</v>
      </c>
      <c r="G19" s="60">
        <v>3773325</v>
      </c>
      <c r="H19" s="60">
        <v>132</v>
      </c>
      <c r="I19" s="60">
        <v>7274343</v>
      </c>
      <c r="J19" s="60">
        <v>11047800</v>
      </c>
      <c r="K19" s="60">
        <v>3771733</v>
      </c>
      <c r="L19" s="60">
        <v>3783759</v>
      </c>
      <c r="M19" s="60">
        <v>69570456</v>
      </c>
      <c r="N19" s="60">
        <v>77125948</v>
      </c>
      <c r="O19" s="60">
        <v>8430872</v>
      </c>
      <c r="P19" s="60">
        <v>13739938</v>
      </c>
      <c r="Q19" s="60">
        <v>16240986</v>
      </c>
      <c r="R19" s="60">
        <v>38411796</v>
      </c>
      <c r="S19" s="60">
        <v>7555149</v>
      </c>
      <c r="T19" s="60">
        <v>16630332</v>
      </c>
      <c r="U19" s="60">
        <v>14993663</v>
      </c>
      <c r="V19" s="60">
        <v>39179144</v>
      </c>
      <c r="W19" s="60">
        <v>165764688</v>
      </c>
      <c r="X19" s="60">
        <v>209266644</v>
      </c>
      <c r="Y19" s="60">
        <v>-43501956</v>
      </c>
      <c r="Z19" s="140">
        <v>-20.79</v>
      </c>
      <c r="AA19" s="155">
        <v>209266644</v>
      </c>
    </row>
    <row r="20" spans="1:27" ht="13.5">
      <c r="A20" s="181" t="s">
        <v>35</v>
      </c>
      <c r="B20" s="185"/>
      <c r="C20" s="155">
        <v>20203561</v>
      </c>
      <c r="D20" s="155"/>
      <c r="E20" s="156">
        <v>28832006</v>
      </c>
      <c r="F20" s="54">
        <v>23523719</v>
      </c>
      <c r="G20" s="54">
        <v>4648161</v>
      </c>
      <c r="H20" s="54">
        <v>2445756</v>
      </c>
      <c r="I20" s="54">
        <v>1815126</v>
      </c>
      <c r="J20" s="54">
        <v>8909043</v>
      </c>
      <c r="K20" s="54">
        <v>1815798</v>
      </c>
      <c r="L20" s="54">
        <v>2098400</v>
      </c>
      <c r="M20" s="54">
        <v>1937027</v>
      </c>
      <c r="N20" s="54">
        <v>5851225</v>
      </c>
      <c r="O20" s="54">
        <v>1804727</v>
      </c>
      <c r="P20" s="54">
        <v>1889824</v>
      </c>
      <c r="Q20" s="54">
        <v>1737340</v>
      </c>
      <c r="R20" s="54">
        <v>5431891</v>
      </c>
      <c r="S20" s="54">
        <v>2241945</v>
      </c>
      <c r="T20" s="54">
        <v>1596642</v>
      </c>
      <c r="U20" s="54">
        <v>1922000</v>
      </c>
      <c r="V20" s="54">
        <v>5760587</v>
      </c>
      <c r="W20" s="54">
        <v>25952746</v>
      </c>
      <c r="X20" s="54">
        <v>23523719</v>
      </c>
      <c r="Y20" s="54">
        <v>2429027</v>
      </c>
      <c r="Z20" s="184">
        <v>10.33</v>
      </c>
      <c r="AA20" s="130">
        <v>23523719</v>
      </c>
    </row>
    <row r="21" spans="1:27" ht="13.5">
      <c r="A21" s="181" t="s">
        <v>115</v>
      </c>
      <c r="B21" s="185"/>
      <c r="C21" s="155">
        <v>1329458</v>
      </c>
      <c r="D21" s="155"/>
      <c r="E21" s="156">
        <v>4000000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1165111354</v>
      </c>
      <c r="D22" s="188">
        <f>SUM(D5:D21)</f>
        <v>0</v>
      </c>
      <c r="E22" s="189">
        <f t="shared" si="0"/>
        <v>1324090793</v>
      </c>
      <c r="F22" s="190">
        <f t="shared" si="0"/>
        <v>1327465597</v>
      </c>
      <c r="G22" s="190">
        <f t="shared" si="0"/>
        <v>345915448</v>
      </c>
      <c r="H22" s="190">
        <f t="shared" si="0"/>
        <v>79083404</v>
      </c>
      <c r="I22" s="190">
        <f t="shared" si="0"/>
        <v>66659810</v>
      </c>
      <c r="J22" s="190">
        <f t="shared" si="0"/>
        <v>491658662</v>
      </c>
      <c r="K22" s="190">
        <f t="shared" si="0"/>
        <v>71280589</v>
      </c>
      <c r="L22" s="190">
        <f t="shared" si="0"/>
        <v>67856896</v>
      </c>
      <c r="M22" s="190">
        <f t="shared" si="0"/>
        <v>135827475</v>
      </c>
      <c r="N22" s="190">
        <f t="shared" si="0"/>
        <v>274964960</v>
      </c>
      <c r="O22" s="190">
        <f t="shared" si="0"/>
        <v>83101229</v>
      </c>
      <c r="P22" s="190">
        <f t="shared" si="0"/>
        <v>85902367</v>
      </c>
      <c r="Q22" s="190">
        <f t="shared" si="0"/>
        <v>90135318</v>
      </c>
      <c r="R22" s="190">
        <f t="shared" si="0"/>
        <v>259138914</v>
      </c>
      <c r="S22" s="190">
        <f t="shared" si="0"/>
        <v>83812716</v>
      </c>
      <c r="T22" s="190">
        <f t="shared" si="0"/>
        <v>107303132</v>
      </c>
      <c r="U22" s="190">
        <f t="shared" si="0"/>
        <v>77375225</v>
      </c>
      <c r="V22" s="190">
        <f t="shared" si="0"/>
        <v>268491073</v>
      </c>
      <c r="W22" s="190">
        <f t="shared" si="0"/>
        <v>1294253609</v>
      </c>
      <c r="X22" s="190">
        <f t="shared" si="0"/>
        <v>1327465597</v>
      </c>
      <c r="Y22" s="190">
        <f t="shared" si="0"/>
        <v>-33211988</v>
      </c>
      <c r="Z22" s="191">
        <f>+IF(X22&lt;&gt;0,+(Y22/X22)*100,0)</f>
        <v>-2.501909508996488</v>
      </c>
      <c r="AA22" s="188">
        <f>SUM(AA5:AA21)</f>
        <v>1327465597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321409130</v>
      </c>
      <c r="D25" s="155"/>
      <c r="E25" s="156">
        <v>320542913</v>
      </c>
      <c r="F25" s="60">
        <v>345277789</v>
      </c>
      <c r="G25" s="60">
        <v>24495867</v>
      </c>
      <c r="H25" s="60">
        <v>23241582</v>
      </c>
      <c r="I25" s="60">
        <v>3523394</v>
      </c>
      <c r="J25" s="60">
        <v>51260843</v>
      </c>
      <c r="K25" s="60">
        <v>48495571</v>
      </c>
      <c r="L25" s="60">
        <v>39130809</v>
      </c>
      <c r="M25" s="60">
        <v>-1639074</v>
      </c>
      <c r="N25" s="60">
        <v>85987306</v>
      </c>
      <c r="O25" s="60">
        <v>63896447</v>
      </c>
      <c r="P25" s="60">
        <v>26498966</v>
      </c>
      <c r="Q25" s="60">
        <v>23263441</v>
      </c>
      <c r="R25" s="60">
        <v>113658854</v>
      </c>
      <c r="S25" s="60">
        <v>28247259</v>
      </c>
      <c r="T25" s="60">
        <v>4007806</v>
      </c>
      <c r="U25" s="60">
        <v>51598010</v>
      </c>
      <c r="V25" s="60">
        <v>83853075</v>
      </c>
      <c r="W25" s="60">
        <v>334760078</v>
      </c>
      <c r="X25" s="60">
        <v>345277789</v>
      </c>
      <c r="Y25" s="60">
        <v>-10517711</v>
      </c>
      <c r="Z25" s="140">
        <v>-3.05</v>
      </c>
      <c r="AA25" s="155">
        <v>345277789</v>
      </c>
    </row>
    <row r="26" spans="1:27" ht="13.5">
      <c r="A26" s="183" t="s">
        <v>38</v>
      </c>
      <c r="B26" s="182"/>
      <c r="C26" s="155">
        <v>16655911</v>
      </c>
      <c r="D26" s="155"/>
      <c r="E26" s="156">
        <v>18436838</v>
      </c>
      <c r="F26" s="60">
        <v>17641447</v>
      </c>
      <c r="G26" s="60">
        <v>1388970</v>
      </c>
      <c r="H26" s="60">
        <v>1346366</v>
      </c>
      <c r="I26" s="60">
        <v>0</v>
      </c>
      <c r="J26" s="60">
        <v>2735336</v>
      </c>
      <c r="K26" s="60">
        <v>2798609</v>
      </c>
      <c r="L26" s="60">
        <v>1388970</v>
      </c>
      <c r="M26" s="60">
        <v>0</v>
      </c>
      <c r="N26" s="60">
        <v>4187579</v>
      </c>
      <c r="O26" s="60">
        <v>2776864</v>
      </c>
      <c r="P26" s="60">
        <v>1371032</v>
      </c>
      <c r="Q26" s="60">
        <v>628161</v>
      </c>
      <c r="R26" s="60">
        <v>4776057</v>
      </c>
      <c r="S26" s="60">
        <v>2969011</v>
      </c>
      <c r="T26" s="60">
        <v>0</v>
      </c>
      <c r="U26" s="60">
        <v>2973441</v>
      </c>
      <c r="V26" s="60">
        <v>5942452</v>
      </c>
      <c r="W26" s="60">
        <v>17641424</v>
      </c>
      <c r="X26" s="60">
        <v>17641447</v>
      </c>
      <c r="Y26" s="60">
        <v>-23</v>
      </c>
      <c r="Z26" s="140">
        <v>0</v>
      </c>
      <c r="AA26" s="155">
        <v>17641447</v>
      </c>
    </row>
    <row r="27" spans="1:27" ht="13.5">
      <c r="A27" s="183" t="s">
        <v>118</v>
      </c>
      <c r="B27" s="182"/>
      <c r="C27" s="155">
        <v>28135679</v>
      </c>
      <c r="D27" s="155"/>
      <c r="E27" s="156">
        <v>26944754</v>
      </c>
      <c r="F27" s="60">
        <v>26944754</v>
      </c>
      <c r="G27" s="60">
        <v>2211752</v>
      </c>
      <c r="H27" s="60">
        <v>12742</v>
      </c>
      <c r="I27" s="60">
        <v>4408010</v>
      </c>
      <c r="J27" s="60">
        <v>6632504</v>
      </c>
      <c r="K27" s="60">
        <v>2210415</v>
      </c>
      <c r="L27" s="60">
        <v>2210621</v>
      </c>
      <c r="M27" s="60">
        <v>2197640</v>
      </c>
      <c r="N27" s="60">
        <v>6618676</v>
      </c>
      <c r="O27" s="60">
        <v>2223260</v>
      </c>
      <c r="P27" s="60">
        <v>2210697</v>
      </c>
      <c r="Q27" s="60">
        <v>2210379</v>
      </c>
      <c r="R27" s="60">
        <v>6644336</v>
      </c>
      <c r="S27" s="60">
        <v>2210524</v>
      </c>
      <c r="T27" s="60">
        <v>2210919</v>
      </c>
      <c r="U27" s="60">
        <v>2210771</v>
      </c>
      <c r="V27" s="60">
        <v>6632214</v>
      </c>
      <c r="W27" s="60">
        <v>26527730</v>
      </c>
      <c r="X27" s="60">
        <v>26944754</v>
      </c>
      <c r="Y27" s="60">
        <v>-417024</v>
      </c>
      <c r="Z27" s="140">
        <v>-1.55</v>
      </c>
      <c r="AA27" s="155">
        <v>26944754</v>
      </c>
    </row>
    <row r="28" spans="1:27" ht="13.5">
      <c r="A28" s="183" t="s">
        <v>39</v>
      </c>
      <c r="B28" s="182"/>
      <c r="C28" s="155">
        <v>156352650</v>
      </c>
      <c r="D28" s="155"/>
      <c r="E28" s="156">
        <v>137517936</v>
      </c>
      <c r="F28" s="60">
        <v>157521477</v>
      </c>
      <c r="G28" s="60">
        <v>0</v>
      </c>
      <c r="H28" s="60">
        <v>0</v>
      </c>
      <c r="I28" s="60">
        <v>0</v>
      </c>
      <c r="J28" s="60">
        <v>0</v>
      </c>
      <c r="K28" s="60">
        <v>160</v>
      </c>
      <c r="L28" s="60">
        <v>0</v>
      </c>
      <c r="M28" s="60">
        <v>78760735</v>
      </c>
      <c r="N28" s="60">
        <v>78760895</v>
      </c>
      <c r="O28" s="60">
        <v>-160</v>
      </c>
      <c r="P28" s="60">
        <v>0</v>
      </c>
      <c r="Q28" s="60">
        <v>0</v>
      </c>
      <c r="R28" s="60">
        <v>-160</v>
      </c>
      <c r="S28" s="60">
        <v>51019415</v>
      </c>
      <c r="T28" s="60">
        <v>12649987</v>
      </c>
      <c r="U28" s="60">
        <v>12601592</v>
      </c>
      <c r="V28" s="60">
        <v>76270994</v>
      </c>
      <c r="W28" s="60">
        <v>155031729</v>
      </c>
      <c r="X28" s="60">
        <v>157521477</v>
      </c>
      <c r="Y28" s="60">
        <v>-2489748</v>
      </c>
      <c r="Z28" s="140">
        <v>-1.58</v>
      </c>
      <c r="AA28" s="155">
        <v>157521477</v>
      </c>
    </row>
    <row r="29" spans="1:27" ht="13.5">
      <c r="A29" s="183" t="s">
        <v>40</v>
      </c>
      <c r="B29" s="182"/>
      <c r="C29" s="155">
        <v>36853855</v>
      </c>
      <c r="D29" s="155"/>
      <c r="E29" s="156">
        <v>51983251</v>
      </c>
      <c r="F29" s="60">
        <v>49317213</v>
      </c>
      <c r="G29" s="60">
        <v>4109768</v>
      </c>
      <c r="H29" s="60">
        <v>0</v>
      </c>
      <c r="I29" s="60">
        <v>8219537</v>
      </c>
      <c r="J29" s="60">
        <v>12329305</v>
      </c>
      <c r="K29" s="60">
        <v>4109768</v>
      </c>
      <c r="L29" s="60">
        <v>4109768</v>
      </c>
      <c r="M29" s="60">
        <v>4109768</v>
      </c>
      <c r="N29" s="60">
        <v>12329304</v>
      </c>
      <c r="O29" s="60">
        <v>4109768</v>
      </c>
      <c r="P29" s="60">
        <v>4109768</v>
      </c>
      <c r="Q29" s="60">
        <v>4109768</v>
      </c>
      <c r="R29" s="60">
        <v>12329304</v>
      </c>
      <c r="S29" s="60">
        <v>4109768</v>
      </c>
      <c r="T29" s="60">
        <v>4109768</v>
      </c>
      <c r="U29" s="60">
        <v>4068212</v>
      </c>
      <c r="V29" s="60">
        <v>12287748</v>
      </c>
      <c r="W29" s="60">
        <v>49275661</v>
      </c>
      <c r="X29" s="60">
        <v>49317213</v>
      </c>
      <c r="Y29" s="60">
        <v>-41552</v>
      </c>
      <c r="Z29" s="140">
        <v>-0.08</v>
      </c>
      <c r="AA29" s="155">
        <v>49317213</v>
      </c>
    </row>
    <row r="30" spans="1:27" ht="13.5">
      <c r="A30" s="183" t="s">
        <v>119</v>
      </c>
      <c r="B30" s="182"/>
      <c r="C30" s="155">
        <v>429651636</v>
      </c>
      <c r="D30" s="155"/>
      <c r="E30" s="156">
        <v>483811521</v>
      </c>
      <c r="F30" s="60">
        <v>474322181</v>
      </c>
      <c r="G30" s="60">
        <v>0</v>
      </c>
      <c r="H30" s="60">
        <v>55946913</v>
      </c>
      <c r="I30" s="60">
        <v>56913435</v>
      </c>
      <c r="J30" s="60">
        <v>112860348</v>
      </c>
      <c r="K30" s="60">
        <v>29594115</v>
      </c>
      <c r="L30" s="60">
        <v>31007157</v>
      </c>
      <c r="M30" s="60">
        <v>25308487</v>
      </c>
      <c r="N30" s="60">
        <v>85909759</v>
      </c>
      <c r="O30" s="60">
        <v>36684327</v>
      </c>
      <c r="P30" s="60">
        <v>33926561</v>
      </c>
      <c r="Q30" s="60">
        <v>32921301</v>
      </c>
      <c r="R30" s="60">
        <v>103532189</v>
      </c>
      <c r="S30" s="60">
        <v>33171292</v>
      </c>
      <c r="T30" s="60">
        <v>36975088</v>
      </c>
      <c r="U30" s="60">
        <v>94503006</v>
      </c>
      <c r="V30" s="60">
        <v>164649386</v>
      </c>
      <c r="W30" s="60">
        <v>466951682</v>
      </c>
      <c r="X30" s="60">
        <v>474322181</v>
      </c>
      <c r="Y30" s="60">
        <v>-7370499</v>
      </c>
      <c r="Z30" s="140">
        <v>-1.55</v>
      </c>
      <c r="AA30" s="155">
        <v>474322181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8971939</v>
      </c>
      <c r="D32" s="155"/>
      <c r="E32" s="156">
        <v>9700063</v>
      </c>
      <c r="F32" s="60">
        <v>10296814</v>
      </c>
      <c r="G32" s="60">
        <v>42532</v>
      </c>
      <c r="H32" s="60">
        <v>627139</v>
      </c>
      <c r="I32" s="60">
        <v>711078</v>
      </c>
      <c r="J32" s="60">
        <v>1380749</v>
      </c>
      <c r="K32" s="60">
        <v>884655</v>
      </c>
      <c r="L32" s="60">
        <v>1057503</v>
      </c>
      <c r="M32" s="60">
        <v>837187</v>
      </c>
      <c r="N32" s="60">
        <v>2779345</v>
      </c>
      <c r="O32" s="60">
        <v>983128</v>
      </c>
      <c r="P32" s="60">
        <v>1178326</v>
      </c>
      <c r="Q32" s="60">
        <v>937228</v>
      </c>
      <c r="R32" s="60">
        <v>3098682</v>
      </c>
      <c r="S32" s="60">
        <v>619236</v>
      </c>
      <c r="T32" s="60">
        <v>892957</v>
      </c>
      <c r="U32" s="60">
        <v>1843420</v>
      </c>
      <c r="V32" s="60">
        <v>3355613</v>
      </c>
      <c r="W32" s="60">
        <v>10614389</v>
      </c>
      <c r="X32" s="60">
        <v>10296814</v>
      </c>
      <c r="Y32" s="60">
        <v>317575</v>
      </c>
      <c r="Z32" s="140">
        <v>3.08</v>
      </c>
      <c r="AA32" s="155">
        <v>10296814</v>
      </c>
    </row>
    <row r="33" spans="1:27" ht="13.5">
      <c r="A33" s="183" t="s">
        <v>42</v>
      </c>
      <c r="B33" s="182"/>
      <c r="C33" s="155">
        <v>664727</v>
      </c>
      <c r="D33" s="155"/>
      <c r="E33" s="156">
        <v>884629</v>
      </c>
      <c r="F33" s="60">
        <v>884629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54181</v>
      </c>
      <c r="Q33" s="60">
        <v>137102</v>
      </c>
      <c r="R33" s="60">
        <v>191283</v>
      </c>
      <c r="S33" s="60">
        <v>0</v>
      </c>
      <c r="T33" s="60">
        <v>0</v>
      </c>
      <c r="U33" s="60">
        <v>236353</v>
      </c>
      <c r="V33" s="60">
        <v>236353</v>
      </c>
      <c r="W33" s="60">
        <v>427636</v>
      </c>
      <c r="X33" s="60">
        <v>884629</v>
      </c>
      <c r="Y33" s="60">
        <v>-456993</v>
      </c>
      <c r="Z33" s="140">
        <v>-51.66</v>
      </c>
      <c r="AA33" s="155">
        <v>884629</v>
      </c>
    </row>
    <row r="34" spans="1:27" ht="13.5">
      <c r="A34" s="183" t="s">
        <v>43</v>
      </c>
      <c r="B34" s="182"/>
      <c r="C34" s="155">
        <v>232419212</v>
      </c>
      <c r="D34" s="155"/>
      <c r="E34" s="156">
        <v>274233102</v>
      </c>
      <c r="F34" s="60">
        <v>263223509</v>
      </c>
      <c r="G34" s="60">
        <v>12095946</v>
      </c>
      <c r="H34" s="60">
        <v>14562068</v>
      </c>
      <c r="I34" s="60">
        <v>9594095</v>
      </c>
      <c r="J34" s="60">
        <v>36252109</v>
      </c>
      <c r="K34" s="60">
        <v>18838835</v>
      </c>
      <c r="L34" s="60">
        <v>25648119</v>
      </c>
      <c r="M34" s="60">
        <v>21512623</v>
      </c>
      <c r="N34" s="60">
        <v>65999577</v>
      </c>
      <c r="O34" s="60">
        <v>8386945</v>
      </c>
      <c r="P34" s="60">
        <v>24388388</v>
      </c>
      <c r="Q34" s="60">
        <v>27813122</v>
      </c>
      <c r="R34" s="60">
        <v>60588455</v>
      </c>
      <c r="S34" s="60">
        <v>16287543</v>
      </c>
      <c r="T34" s="60">
        <v>21499304</v>
      </c>
      <c r="U34" s="60">
        <v>31901954</v>
      </c>
      <c r="V34" s="60">
        <v>69688801</v>
      </c>
      <c r="W34" s="60">
        <v>232528942</v>
      </c>
      <c r="X34" s="60">
        <v>263223509</v>
      </c>
      <c r="Y34" s="60">
        <v>-30694567</v>
      </c>
      <c r="Z34" s="140">
        <v>-11.66</v>
      </c>
      <c r="AA34" s="155">
        <v>263223509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1231114739</v>
      </c>
      <c r="D36" s="188">
        <f>SUM(D25:D35)</f>
        <v>0</v>
      </c>
      <c r="E36" s="189">
        <f t="shared" si="1"/>
        <v>1324055007</v>
      </c>
      <c r="F36" s="190">
        <f t="shared" si="1"/>
        <v>1345429813</v>
      </c>
      <c r="G36" s="190">
        <f t="shared" si="1"/>
        <v>44344835</v>
      </c>
      <c r="H36" s="190">
        <f t="shared" si="1"/>
        <v>95736810</v>
      </c>
      <c r="I36" s="190">
        <f t="shared" si="1"/>
        <v>83369549</v>
      </c>
      <c r="J36" s="190">
        <f t="shared" si="1"/>
        <v>223451194</v>
      </c>
      <c r="K36" s="190">
        <f t="shared" si="1"/>
        <v>106932128</v>
      </c>
      <c r="L36" s="190">
        <f t="shared" si="1"/>
        <v>104552947</v>
      </c>
      <c r="M36" s="190">
        <f t="shared" si="1"/>
        <v>131087366</v>
      </c>
      <c r="N36" s="190">
        <f t="shared" si="1"/>
        <v>342572441</v>
      </c>
      <c r="O36" s="190">
        <f t="shared" si="1"/>
        <v>119060579</v>
      </c>
      <c r="P36" s="190">
        <f t="shared" si="1"/>
        <v>93737919</v>
      </c>
      <c r="Q36" s="190">
        <f t="shared" si="1"/>
        <v>92020502</v>
      </c>
      <c r="R36" s="190">
        <f t="shared" si="1"/>
        <v>304819000</v>
      </c>
      <c r="S36" s="190">
        <f t="shared" si="1"/>
        <v>138634048</v>
      </c>
      <c r="T36" s="190">
        <f t="shared" si="1"/>
        <v>82345829</v>
      </c>
      <c r="U36" s="190">
        <f t="shared" si="1"/>
        <v>201936759</v>
      </c>
      <c r="V36" s="190">
        <f t="shared" si="1"/>
        <v>422916636</v>
      </c>
      <c r="W36" s="190">
        <f t="shared" si="1"/>
        <v>1293759271</v>
      </c>
      <c r="X36" s="190">
        <f t="shared" si="1"/>
        <v>1345429813</v>
      </c>
      <c r="Y36" s="190">
        <f t="shared" si="1"/>
        <v>-51670542</v>
      </c>
      <c r="Z36" s="191">
        <f>+IF(X36&lt;&gt;0,+(Y36/X36)*100,0)</f>
        <v>-3.8404487176322144</v>
      </c>
      <c r="AA36" s="188">
        <f>SUM(AA25:AA35)</f>
        <v>1345429813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-66003385</v>
      </c>
      <c r="D38" s="199">
        <f>+D22-D36</f>
        <v>0</v>
      </c>
      <c r="E38" s="200">
        <f t="shared" si="2"/>
        <v>35786</v>
      </c>
      <c r="F38" s="106">
        <f t="shared" si="2"/>
        <v>-17964216</v>
      </c>
      <c r="G38" s="106">
        <f t="shared" si="2"/>
        <v>301570613</v>
      </c>
      <c r="H38" s="106">
        <f t="shared" si="2"/>
        <v>-16653406</v>
      </c>
      <c r="I38" s="106">
        <f t="shared" si="2"/>
        <v>-16709739</v>
      </c>
      <c r="J38" s="106">
        <f t="shared" si="2"/>
        <v>268207468</v>
      </c>
      <c r="K38" s="106">
        <f t="shared" si="2"/>
        <v>-35651539</v>
      </c>
      <c r="L38" s="106">
        <f t="shared" si="2"/>
        <v>-36696051</v>
      </c>
      <c r="M38" s="106">
        <f t="shared" si="2"/>
        <v>4740109</v>
      </c>
      <c r="N38" s="106">
        <f t="shared" si="2"/>
        <v>-67607481</v>
      </c>
      <c r="O38" s="106">
        <f t="shared" si="2"/>
        <v>-35959350</v>
      </c>
      <c r="P38" s="106">
        <f t="shared" si="2"/>
        <v>-7835552</v>
      </c>
      <c r="Q38" s="106">
        <f t="shared" si="2"/>
        <v>-1885184</v>
      </c>
      <c r="R38" s="106">
        <f t="shared" si="2"/>
        <v>-45680086</v>
      </c>
      <c r="S38" s="106">
        <f t="shared" si="2"/>
        <v>-54821332</v>
      </c>
      <c r="T38" s="106">
        <f t="shared" si="2"/>
        <v>24957303</v>
      </c>
      <c r="U38" s="106">
        <f t="shared" si="2"/>
        <v>-124561534</v>
      </c>
      <c r="V38" s="106">
        <f t="shared" si="2"/>
        <v>-154425563</v>
      </c>
      <c r="W38" s="106">
        <f t="shared" si="2"/>
        <v>494338</v>
      </c>
      <c r="X38" s="106">
        <f>IF(F22=F36,0,X22-X36)</f>
        <v>-17964216</v>
      </c>
      <c r="Y38" s="106">
        <f t="shared" si="2"/>
        <v>18458554</v>
      </c>
      <c r="Z38" s="201">
        <f>+IF(X38&lt;&gt;0,+(Y38/X38)*100,0)</f>
        <v>-102.75179278628134</v>
      </c>
      <c r="AA38" s="199">
        <f>+AA22-AA36</f>
        <v>-17964216</v>
      </c>
    </row>
    <row r="39" spans="1:27" ht="13.5">
      <c r="A39" s="181" t="s">
        <v>46</v>
      </c>
      <c r="B39" s="185"/>
      <c r="C39" s="155">
        <v>0</v>
      </c>
      <c r="D39" s="155"/>
      <c r="E39" s="156">
        <v>48470844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-66003385</v>
      </c>
      <c r="D42" s="206">
        <f>SUM(D38:D41)</f>
        <v>0</v>
      </c>
      <c r="E42" s="207">
        <f t="shared" si="3"/>
        <v>48506630</v>
      </c>
      <c r="F42" s="88">
        <f t="shared" si="3"/>
        <v>-17964216</v>
      </c>
      <c r="G42" s="88">
        <f t="shared" si="3"/>
        <v>301570613</v>
      </c>
      <c r="H42" s="88">
        <f t="shared" si="3"/>
        <v>-16653406</v>
      </c>
      <c r="I42" s="88">
        <f t="shared" si="3"/>
        <v>-16709739</v>
      </c>
      <c r="J42" s="88">
        <f t="shared" si="3"/>
        <v>268207468</v>
      </c>
      <c r="K42" s="88">
        <f t="shared" si="3"/>
        <v>-35651539</v>
      </c>
      <c r="L42" s="88">
        <f t="shared" si="3"/>
        <v>-36696051</v>
      </c>
      <c r="M42" s="88">
        <f t="shared" si="3"/>
        <v>4740109</v>
      </c>
      <c r="N42" s="88">
        <f t="shared" si="3"/>
        <v>-67607481</v>
      </c>
      <c r="O42" s="88">
        <f t="shared" si="3"/>
        <v>-35959350</v>
      </c>
      <c r="P42" s="88">
        <f t="shared" si="3"/>
        <v>-7835552</v>
      </c>
      <c r="Q42" s="88">
        <f t="shared" si="3"/>
        <v>-1885184</v>
      </c>
      <c r="R42" s="88">
        <f t="shared" si="3"/>
        <v>-45680086</v>
      </c>
      <c r="S42" s="88">
        <f t="shared" si="3"/>
        <v>-54821332</v>
      </c>
      <c r="T42" s="88">
        <f t="shared" si="3"/>
        <v>24957303</v>
      </c>
      <c r="U42" s="88">
        <f t="shared" si="3"/>
        <v>-124561534</v>
      </c>
      <c r="V42" s="88">
        <f t="shared" si="3"/>
        <v>-154425563</v>
      </c>
      <c r="W42" s="88">
        <f t="shared" si="3"/>
        <v>494338</v>
      </c>
      <c r="X42" s="88">
        <f t="shared" si="3"/>
        <v>-17964216</v>
      </c>
      <c r="Y42" s="88">
        <f t="shared" si="3"/>
        <v>18458554</v>
      </c>
      <c r="Z42" s="208">
        <f>+IF(X42&lt;&gt;0,+(Y42/X42)*100,0)</f>
        <v>-102.75179278628134</v>
      </c>
      <c r="AA42" s="206">
        <f>SUM(AA38:AA41)</f>
        <v>-17964216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-66003385</v>
      </c>
      <c r="D44" s="210">
        <f>+D42-D43</f>
        <v>0</v>
      </c>
      <c r="E44" s="211">
        <f t="shared" si="4"/>
        <v>48506630</v>
      </c>
      <c r="F44" s="77">
        <f t="shared" si="4"/>
        <v>-17964216</v>
      </c>
      <c r="G44" s="77">
        <f t="shared" si="4"/>
        <v>301570613</v>
      </c>
      <c r="H44" s="77">
        <f t="shared" si="4"/>
        <v>-16653406</v>
      </c>
      <c r="I44" s="77">
        <f t="shared" si="4"/>
        <v>-16709739</v>
      </c>
      <c r="J44" s="77">
        <f t="shared" si="4"/>
        <v>268207468</v>
      </c>
      <c r="K44" s="77">
        <f t="shared" si="4"/>
        <v>-35651539</v>
      </c>
      <c r="L44" s="77">
        <f t="shared" si="4"/>
        <v>-36696051</v>
      </c>
      <c r="M44" s="77">
        <f t="shared" si="4"/>
        <v>4740109</v>
      </c>
      <c r="N44" s="77">
        <f t="shared" si="4"/>
        <v>-67607481</v>
      </c>
      <c r="O44" s="77">
        <f t="shared" si="4"/>
        <v>-35959350</v>
      </c>
      <c r="P44" s="77">
        <f t="shared" si="4"/>
        <v>-7835552</v>
      </c>
      <c r="Q44" s="77">
        <f t="shared" si="4"/>
        <v>-1885184</v>
      </c>
      <c r="R44" s="77">
        <f t="shared" si="4"/>
        <v>-45680086</v>
      </c>
      <c r="S44" s="77">
        <f t="shared" si="4"/>
        <v>-54821332</v>
      </c>
      <c r="T44" s="77">
        <f t="shared" si="4"/>
        <v>24957303</v>
      </c>
      <c r="U44" s="77">
        <f t="shared" si="4"/>
        <v>-124561534</v>
      </c>
      <c r="V44" s="77">
        <f t="shared" si="4"/>
        <v>-154425563</v>
      </c>
      <c r="W44" s="77">
        <f t="shared" si="4"/>
        <v>494338</v>
      </c>
      <c r="X44" s="77">
        <f t="shared" si="4"/>
        <v>-17964216</v>
      </c>
      <c r="Y44" s="77">
        <f t="shared" si="4"/>
        <v>18458554</v>
      </c>
      <c r="Z44" s="212">
        <f>+IF(X44&lt;&gt;0,+(Y44/X44)*100,0)</f>
        <v>-102.75179278628134</v>
      </c>
      <c r="AA44" s="210">
        <f>+AA42-AA43</f>
        <v>-17964216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-66003385</v>
      </c>
      <c r="D46" s="206">
        <f>SUM(D44:D45)</f>
        <v>0</v>
      </c>
      <c r="E46" s="207">
        <f t="shared" si="5"/>
        <v>48506630</v>
      </c>
      <c r="F46" s="88">
        <f t="shared" si="5"/>
        <v>-17964216</v>
      </c>
      <c r="G46" s="88">
        <f t="shared" si="5"/>
        <v>301570613</v>
      </c>
      <c r="H46" s="88">
        <f t="shared" si="5"/>
        <v>-16653406</v>
      </c>
      <c r="I46" s="88">
        <f t="shared" si="5"/>
        <v>-16709739</v>
      </c>
      <c r="J46" s="88">
        <f t="shared" si="5"/>
        <v>268207468</v>
      </c>
      <c r="K46" s="88">
        <f t="shared" si="5"/>
        <v>-35651539</v>
      </c>
      <c r="L46" s="88">
        <f t="shared" si="5"/>
        <v>-36696051</v>
      </c>
      <c r="M46" s="88">
        <f t="shared" si="5"/>
        <v>4740109</v>
      </c>
      <c r="N46" s="88">
        <f t="shared" si="5"/>
        <v>-67607481</v>
      </c>
      <c r="O46" s="88">
        <f t="shared" si="5"/>
        <v>-35959350</v>
      </c>
      <c r="P46" s="88">
        <f t="shared" si="5"/>
        <v>-7835552</v>
      </c>
      <c r="Q46" s="88">
        <f t="shared" si="5"/>
        <v>-1885184</v>
      </c>
      <c r="R46" s="88">
        <f t="shared" si="5"/>
        <v>-45680086</v>
      </c>
      <c r="S46" s="88">
        <f t="shared" si="5"/>
        <v>-54821332</v>
      </c>
      <c r="T46" s="88">
        <f t="shared" si="5"/>
        <v>24957303</v>
      </c>
      <c r="U46" s="88">
        <f t="shared" si="5"/>
        <v>-124561534</v>
      </c>
      <c r="V46" s="88">
        <f t="shared" si="5"/>
        <v>-154425563</v>
      </c>
      <c r="W46" s="88">
        <f t="shared" si="5"/>
        <v>494338</v>
      </c>
      <c r="X46" s="88">
        <f t="shared" si="5"/>
        <v>-17964216</v>
      </c>
      <c r="Y46" s="88">
        <f t="shared" si="5"/>
        <v>18458554</v>
      </c>
      <c r="Z46" s="208">
        <f>+IF(X46&lt;&gt;0,+(Y46/X46)*100,0)</f>
        <v>-102.75179278628134</v>
      </c>
      <c r="AA46" s="206">
        <f>SUM(AA44:AA45)</f>
        <v>-17964216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-66003385</v>
      </c>
      <c r="D48" s="217">
        <f>SUM(D46:D47)</f>
        <v>0</v>
      </c>
      <c r="E48" s="218">
        <f t="shared" si="6"/>
        <v>48506630</v>
      </c>
      <c r="F48" s="219">
        <f t="shared" si="6"/>
        <v>-17964216</v>
      </c>
      <c r="G48" s="219">
        <f t="shared" si="6"/>
        <v>301570613</v>
      </c>
      <c r="H48" s="220">
        <f t="shared" si="6"/>
        <v>-16653406</v>
      </c>
      <c r="I48" s="220">
        <f t="shared" si="6"/>
        <v>-16709739</v>
      </c>
      <c r="J48" s="220">
        <f t="shared" si="6"/>
        <v>268207468</v>
      </c>
      <c r="K48" s="220">
        <f t="shared" si="6"/>
        <v>-35651539</v>
      </c>
      <c r="L48" s="220">
        <f t="shared" si="6"/>
        <v>-36696051</v>
      </c>
      <c r="M48" s="219">
        <f t="shared" si="6"/>
        <v>4740109</v>
      </c>
      <c r="N48" s="219">
        <f t="shared" si="6"/>
        <v>-67607481</v>
      </c>
      <c r="O48" s="220">
        <f t="shared" si="6"/>
        <v>-35959350</v>
      </c>
      <c r="P48" s="220">
        <f t="shared" si="6"/>
        <v>-7835552</v>
      </c>
      <c r="Q48" s="220">
        <f t="shared" si="6"/>
        <v>-1885184</v>
      </c>
      <c r="R48" s="220">
        <f t="shared" si="6"/>
        <v>-45680086</v>
      </c>
      <c r="S48" s="220">
        <f t="shared" si="6"/>
        <v>-54821332</v>
      </c>
      <c r="T48" s="219">
        <f t="shared" si="6"/>
        <v>24957303</v>
      </c>
      <c r="U48" s="219">
        <f t="shared" si="6"/>
        <v>-124561534</v>
      </c>
      <c r="V48" s="220">
        <f t="shared" si="6"/>
        <v>-154425563</v>
      </c>
      <c r="W48" s="220">
        <f t="shared" si="6"/>
        <v>494338</v>
      </c>
      <c r="X48" s="220">
        <f t="shared" si="6"/>
        <v>-17964216</v>
      </c>
      <c r="Y48" s="220">
        <f t="shared" si="6"/>
        <v>18458554</v>
      </c>
      <c r="Z48" s="221">
        <f>+IF(X48&lt;&gt;0,+(Y48/X48)*100,0)</f>
        <v>-102.75179278628134</v>
      </c>
      <c r="AA48" s="222">
        <f>SUM(AA46:AA47)</f>
        <v>-17964216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24708500</v>
      </c>
      <c r="F5" s="100">
        <f t="shared" si="0"/>
        <v>40383357</v>
      </c>
      <c r="G5" s="100">
        <f t="shared" si="0"/>
        <v>92826</v>
      </c>
      <c r="H5" s="100">
        <f t="shared" si="0"/>
        <v>164335</v>
      </c>
      <c r="I5" s="100">
        <f t="shared" si="0"/>
        <v>1481236</v>
      </c>
      <c r="J5" s="100">
        <f t="shared" si="0"/>
        <v>1738397</v>
      </c>
      <c r="K5" s="100">
        <f t="shared" si="0"/>
        <v>1304073</v>
      </c>
      <c r="L5" s="100">
        <f t="shared" si="0"/>
        <v>910253</v>
      </c>
      <c r="M5" s="100">
        <f t="shared" si="0"/>
        <v>1270737</v>
      </c>
      <c r="N5" s="100">
        <f t="shared" si="0"/>
        <v>3485063</v>
      </c>
      <c r="O5" s="100">
        <f t="shared" si="0"/>
        <v>1742880</v>
      </c>
      <c r="P5" s="100">
        <f t="shared" si="0"/>
        <v>3077912</v>
      </c>
      <c r="Q5" s="100">
        <f t="shared" si="0"/>
        <v>910253</v>
      </c>
      <c r="R5" s="100">
        <f t="shared" si="0"/>
        <v>5731045</v>
      </c>
      <c r="S5" s="100">
        <f t="shared" si="0"/>
        <v>7421264</v>
      </c>
      <c r="T5" s="100">
        <f t="shared" si="0"/>
        <v>4298351</v>
      </c>
      <c r="U5" s="100">
        <f t="shared" si="0"/>
        <v>6946337</v>
      </c>
      <c r="V5" s="100">
        <f t="shared" si="0"/>
        <v>18665952</v>
      </c>
      <c r="W5" s="100">
        <f t="shared" si="0"/>
        <v>29620457</v>
      </c>
      <c r="X5" s="100">
        <f t="shared" si="0"/>
        <v>40383357</v>
      </c>
      <c r="Y5" s="100">
        <f t="shared" si="0"/>
        <v>-10762900</v>
      </c>
      <c r="Z5" s="137">
        <f>+IF(X5&lt;&gt;0,+(Y5/X5)*100,0)</f>
        <v>-26.65182094693118</v>
      </c>
      <c r="AA5" s="153">
        <f>SUM(AA6:AA8)</f>
        <v>40383357</v>
      </c>
    </row>
    <row r="6" spans="1:27" ht="13.5">
      <c r="A6" s="138" t="s">
        <v>75</v>
      </c>
      <c r="B6" s="136"/>
      <c r="C6" s="155"/>
      <c r="D6" s="155"/>
      <c r="E6" s="156">
        <v>840000</v>
      </c>
      <c r="F6" s="60">
        <v>1265946</v>
      </c>
      <c r="G6" s="60"/>
      <c r="H6" s="60">
        <v>3015</v>
      </c>
      <c r="I6" s="60">
        <v>5390</v>
      </c>
      <c r="J6" s="60">
        <v>8405</v>
      </c>
      <c r="K6" s="60">
        <v>11152</v>
      </c>
      <c r="L6" s="60">
        <v>2787</v>
      </c>
      <c r="M6" s="60">
        <v>218902</v>
      </c>
      <c r="N6" s="60">
        <v>232841</v>
      </c>
      <c r="O6" s="60">
        <v>3100</v>
      </c>
      <c r="P6" s="60">
        <v>207151</v>
      </c>
      <c r="Q6" s="60">
        <v>2787</v>
      </c>
      <c r="R6" s="60">
        <v>213038</v>
      </c>
      <c r="S6" s="60">
        <v>3810</v>
      </c>
      <c r="T6" s="60">
        <v>357014</v>
      </c>
      <c r="U6" s="60">
        <v>153425</v>
      </c>
      <c r="V6" s="60">
        <v>514249</v>
      </c>
      <c r="W6" s="60">
        <v>968533</v>
      </c>
      <c r="X6" s="60">
        <v>1265946</v>
      </c>
      <c r="Y6" s="60">
        <v>-297413</v>
      </c>
      <c r="Z6" s="140">
        <v>-23.49</v>
      </c>
      <c r="AA6" s="62">
        <v>1265946</v>
      </c>
    </row>
    <row r="7" spans="1:27" ht="13.5">
      <c r="A7" s="138" t="s">
        <v>76</v>
      </c>
      <c r="B7" s="136"/>
      <c r="C7" s="157"/>
      <c r="D7" s="157"/>
      <c r="E7" s="158">
        <v>1775000</v>
      </c>
      <c r="F7" s="159">
        <v>1970000</v>
      </c>
      <c r="G7" s="159">
        <v>4500</v>
      </c>
      <c r="H7" s="159">
        <v>15245</v>
      </c>
      <c r="I7" s="159">
        <v>4651</v>
      </c>
      <c r="J7" s="159">
        <v>24396</v>
      </c>
      <c r="K7" s="159">
        <v>21970</v>
      </c>
      <c r="L7" s="159">
        <v>2107</v>
      </c>
      <c r="M7" s="159">
        <v>258483</v>
      </c>
      <c r="N7" s="159">
        <v>282560</v>
      </c>
      <c r="O7" s="159">
        <v>40991</v>
      </c>
      <c r="P7" s="159">
        <v>55512</v>
      </c>
      <c r="Q7" s="159">
        <v>2107</v>
      </c>
      <c r="R7" s="159">
        <v>98610</v>
      </c>
      <c r="S7" s="159">
        <v>25000</v>
      </c>
      <c r="T7" s="159">
        <v>67460</v>
      </c>
      <c r="U7" s="159">
        <v>22032</v>
      </c>
      <c r="V7" s="159">
        <v>114492</v>
      </c>
      <c r="W7" s="159">
        <v>520058</v>
      </c>
      <c r="X7" s="159">
        <v>1970000</v>
      </c>
      <c r="Y7" s="159">
        <v>-1449942</v>
      </c>
      <c r="Z7" s="141">
        <v>-73.6</v>
      </c>
      <c r="AA7" s="225">
        <v>1970000</v>
      </c>
    </row>
    <row r="8" spans="1:27" ht="13.5">
      <c r="A8" s="138" t="s">
        <v>77</v>
      </c>
      <c r="B8" s="136"/>
      <c r="C8" s="155"/>
      <c r="D8" s="155"/>
      <c r="E8" s="156">
        <v>22093500</v>
      </c>
      <c r="F8" s="60">
        <v>37147411</v>
      </c>
      <c r="G8" s="60">
        <v>88326</v>
      </c>
      <c r="H8" s="60">
        <v>146075</v>
      </c>
      <c r="I8" s="60">
        <v>1471195</v>
      </c>
      <c r="J8" s="60">
        <v>1705596</v>
      </c>
      <c r="K8" s="60">
        <v>1270951</v>
      </c>
      <c r="L8" s="60">
        <v>905359</v>
      </c>
      <c r="M8" s="60">
        <v>793352</v>
      </c>
      <c r="N8" s="60">
        <v>2969662</v>
      </c>
      <c r="O8" s="60">
        <v>1698789</v>
      </c>
      <c r="P8" s="60">
        <v>2815249</v>
      </c>
      <c r="Q8" s="60">
        <v>905359</v>
      </c>
      <c r="R8" s="60">
        <v>5419397</v>
      </c>
      <c r="S8" s="60">
        <v>7392454</v>
      </c>
      <c r="T8" s="60">
        <v>3873877</v>
      </c>
      <c r="U8" s="60">
        <v>6770880</v>
      </c>
      <c r="V8" s="60">
        <v>18037211</v>
      </c>
      <c r="W8" s="60">
        <v>28131866</v>
      </c>
      <c r="X8" s="60">
        <v>37147411</v>
      </c>
      <c r="Y8" s="60">
        <v>-9015545</v>
      </c>
      <c r="Z8" s="140">
        <v>-24.27</v>
      </c>
      <c r="AA8" s="62">
        <v>37147411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32042970</v>
      </c>
      <c r="F9" s="100">
        <f t="shared" si="1"/>
        <v>34226340</v>
      </c>
      <c r="G9" s="100">
        <f t="shared" si="1"/>
        <v>291713</v>
      </c>
      <c r="H9" s="100">
        <f t="shared" si="1"/>
        <v>288493</v>
      </c>
      <c r="I9" s="100">
        <f t="shared" si="1"/>
        <v>583579</v>
      </c>
      <c r="J9" s="100">
        <f t="shared" si="1"/>
        <v>1163785</v>
      </c>
      <c r="K9" s="100">
        <f t="shared" si="1"/>
        <v>959458</v>
      </c>
      <c r="L9" s="100">
        <f t="shared" si="1"/>
        <v>2491931</v>
      </c>
      <c r="M9" s="100">
        <f t="shared" si="1"/>
        <v>4345646</v>
      </c>
      <c r="N9" s="100">
        <f t="shared" si="1"/>
        <v>7797035</v>
      </c>
      <c r="O9" s="100">
        <f t="shared" si="1"/>
        <v>763796</v>
      </c>
      <c r="P9" s="100">
        <f t="shared" si="1"/>
        <v>1725042</v>
      </c>
      <c r="Q9" s="100">
        <f t="shared" si="1"/>
        <v>2491931</v>
      </c>
      <c r="R9" s="100">
        <f t="shared" si="1"/>
        <v>4980769</v>
      </c>
      <c r="S9" s="100">
        <f t="shared" si="1"/>
        <v>1451867</v>
      </c>
      <c r="T9" s="100">
        <f t="shared" si="1"/>
        <v>2006892</v>
      </c>
      <c r="U9" s="100">
        <f t="shared" si="1"/>
        <v>3870789</v>
      </c>
      <c r="V9" s="100">
        <f t="shared" si="1"/>
        <v>7329548</v>
      </c>
      <c r="W9" s="100">
        <f t="shared" si="1"/>
        <v>21271137</v>
      </c>
      <c r="X9" s="100">
        <f t="shared" si="1"/>
        <v>34226340</v>
      </c>
      <c r="Y9" s="100">
        <f t="shared" si="1"/>
        <v>-12955203</v>
      </c>
      <c r="Z9" s="137">
        <f>+IF(X9&lt;&gt;0,+(Y9/X9)*100,0)</f>
        <v>-37.851558185888415</v>
      </c>
      <c r="AA9" s="102">
        <f>SUM(AA10:AA14)</f>
        <v>34226340</v>
      </c>
    </row>
    <row r="10" spans="1:27" ht="13.5">
      <c r="A10" s="138" t="s">
        <v>79</v>
      </c>
      <c r="B10" s="136"/>
      <c r="C10" s="155"/>
      <c r="D10" s="155"/>
      <c r="E10" s="156">
        <v>8102970</v>
      </c>
      <c r="F10" s="60">
        <v>9478936</v>
      </c>
      <c r="G10" s="60">
        <v>58346</v>
      </c>
      <c r="H10" s="60">
        <v>75342</v>
      </c>
      <c r="I10" s="60">
        <v>149221</v>
      </c>
      <c r="J10" s="60">
        <v>282909</v>
      </c>
      <c r="K10" s="60">
        <v>297996</v>
      </c>
      <c r="L10" s="60">
        <v>403663</v>
      </c>
      <c r="M10" s="60">
        <v>2128523</v>
      </c>
      <c r="N10" s="60">
        <v>2830182</v>
      </c>
      <c r="O10" s="60">
        <v>136503</v>
      </c>
      <c r="P10" s="60">
        <v>890885</v>
      </c>
      <c r="Q10" s="60">
        <v>403663</v>
      </c>
      <c r="R10" s="60">
        <v>1431051</v>
      </c>
      <c r="S10" s="60">
        <v>565408</v>
      </c>
      <c r="T10" s="60">
        <v>452031</v>
      </c>
      <c r="U10" s="60">
        <v>755092</v>
      </c>
      <c r="V10" s="60">
        <v>1772531</v>
      </c>
      <c r="W10" s="60">
        <v>6316673</v>
      </c>
      <c r="X10" s="60">
        <v>9478936</v>
      </c>
      <c r="Y10" s="60">
        <v>-3162263</v>
      </c>
      <c r="Z10" s="140">
        <v>-33.36</v>
      </c>
      <c r="AA10" s="62">
        <v>9478936</v>
      </c>
    </row>
    <row r="11" spans="1:27" ht="13.5">
      <c r="A11" s="138" t="s">
        <v>80</v>
      </c>
      <c r="B11" s="136"/>
      <c r="C11" s="155"/>
      <c r="D11" s="155"/>
      <c r="E11" s="156">
        <v>7198000</v>
      </c>
      <c r="F11" s="60">
        <v>7138133</v>
      </c>
      <c r="G11" s="60">
        <v>14716</v>
      </c>
      <c r="H11" s="60">
        <v>72390</v>
      </c>
      <c r="I11" s="60">
        <v>115412</v>
      </c>
      <c r="J11" s="60">
        <v>202518</v>
      </c>
      <c r="K11" s="60">
        <v>319462</v>
      </c>
      <c r="L11" s="60">
        <v>257395</v>
      </c>
      <c r="M11" s="60">
        <v>496778</v>
      </c>
      <c r="N11" s="60">
        <v>1073635</v>
      </c>
      <c r="O11" s="60">
        <v>327842</v>
      </c>
      <c r="P11" s="60">
        <v>402592</v>
      </c>
      <c r="Q11" s="60">
        <v>257395</v>
      </c>
      <c r="R11" s="60">
        <v>987829</v>
      </c>
      <c r="S11" s="60">
        <v>552350</v>
      </c>
      <c r="T11" s="60">
        <v>1130816</v>
      </c>
      <c r="U11" s="60">
        <v>2267731</v>
      </c>
      <c r="V11" s="60">
        <v>3950897</v>
      </c>
      <c r="W11" s="60">
        <v>6214879</v>
      </c>
      <c r="X11" s="60">
        <v>7138133</v>
      </c>
      <c r="Y11" s="60">
        <v>-923254</v>
      </c>
      <c r="Z11" s="140">
        <v>-12.93</v>
      </c>
      <c r="AA11" s="62">
        <v>7138133</v>
      </c>
    </row>
    <row r="12" spans="1:27" ht="13.5">
      <c r="A12" s="138" t="s">
        <v>81</v>
      </c>
      <c r="B12" s="136"/>
      <c r="C12" s="155"/>
      <c r="D12" s="155"/>
      <c r="E12" s="156">
        <v>1508000</v>
      </c>
      <c r="F12" s="60">
        <v>1565831</v>
      </c>
      <c r="G12" s="60">
        <v>1009</v>
      </c>
      <c r="H12" s="60"/>
      <c r="I12" s="60">
        <v>37551</v>
      </c>
      <c r="J12" s="60">
        <v>38560</v>
      </c>
      <c r="K12" s="60">
        <v>52156</v>
      </c>
      <c r="L12" s="60">
        <v>62092</v>
      </c>
      <c r="M12" s="60">
        <v>86036</v>
      </c>
      <c r="N12" s="60">
        <v>200284</v>
      </c>
      <c r="O12" s="60">
        <v>46976</v>
      </c>
      <c r="P12" s="60">
        <v>148118</v>
      </c>
      <c r="Q12" s="60">
        <v>62092</v>
      </c>
      <c r="R12" s="60">
        <v>257186</v>
      </c>
      <c r="S12" s="60">
        <v>98449</v>
      </c>
      <c r="T12" s="60">
        <v>101797</v>
      </c>
      <c r="U12" s="60">
        <v>479845</v>
      </c>
      <c r="V12" s="60">
        <v>680091</v>
      </c>
      <c r="W12" s="60">
        <v>1176121</v>
      </c>
      <c r="X12" s="60">
        <v>1565831</v>
      </c>
      <c r="Y12" s="60">
        <v>-389710</v>
      </c>
      <c r="Z12" s="140">
        <v>-24.89</v>
      </c>
      <c r="AA12" s="62">
        <v>1565831</v>
      </c>
    </row>
    <row r="13" spans="1:27" ht="13.5">
      <c r="A13" s="138" t="s">
        <v>82</v>
      </c>
      <c r="B13" s="136"/>
      <c r="C13" s="155"/>
      <c r="D13" s="155"/>
      <c r="E13" s="156">
        <v>15051000</v>
      </c>
      <c r="F13" s="60">
        <v>15923440</v>
      </c>
      <c r="G13" s="60">
        <v>217642</v>
      </c>
      <c r="H13" s="60">
        <v>140761</v>
      </c>
      <c r="I13" s="60">
        <v>261395</v>
      </c>
      <c r="J13" s="60">
        <v>619798</v>
      </c>
      <c r="K13" s="60">
        <v>284944</v>
      </c>
      <c r="L13" s="60">
        <v>1766983</v>
      </c>
      <c r="M13" s="60">
        <v>1632200</v>
      </c>
      <c r="N13" s="60">
        <v>3684127</v>
      </c>
      <c r="O13" s="60">
        <v>251247</v>
      </c>
      <c r="P13" s="60">
        <v>283447</v>
      </c>
      <c r="Q13" s="60">
        <v>1766983</v>
      </c>
      <c r="R13" s="60">
        <v>2301677</v>
      </c>
      <c r="S13" s="60">
        <v>232677</v>
      </c>
      <c r="T13" s="60">
        <v>321740</v>
      </c>
      <c r="U13" s="60">
        <v>318722</v>
      </c>
      <c r="V13" s="60">
        <v>873139</v>
      </c>
      <c r="W13" s="60">
        <v>7478741</v>
      </c>
      <c r="X13" s="60">
        <v>15923440</v>
      </c>
      <c r="Y13" s="60">
        <v>-8444699</v>
      </c>
      <c r="Z13" s="140">
        <v>-53.03</v>
      </c>
      <c r="AA13" s="62">
        <v>15923440</v>
      </c>
    </row>
    <row r="14" spans="1:27" ht="13.5">
      <c r="A14" s="138" t="s">
        <v>83</v>
      </c>
      <c r="B14" s="136"/>
      <c r="C14" s="157"/>
      <c r="D14" s="157"/>
      <c r="E14" s="158">
        <v>183000</v>
      </c>
      <c r="F14" s="159">
        <v>120000</v>
      </c>
      <c r="G14" s="159"/>
      <c r="H14" s="159"/>
      <c r="I14" s="159">
        <v>20000</v>
      </c>
      <c r="J14" s="159">
        <v>20000</v>
      </c>
      <c r="K14" s="159">
        <v>4900</v>
      </c>
      <c r="L14" s="159">
        <v>1798</v>
      </c>
      <c r="M14" s="159">
        <v>2109</v>
      </c>
      <c r="N14" s="159">
        <v>8807</v>
      </c>
      <c r="O14" s="159">
        <v>1228</v>
      </c>
      <c r="P14" s="159"/>
      <c r="Q14" s="159">
        <v>1798</v>
      </c>
      <c r="R14" s="159">
        <v>3026</v>
      </c>
      <c r="S14" s="159">
        <v>2983</v>
      </c>
      <c r="T14" s="159">
        <v>508</v>
      </c>
      <c r="U14" s="159">
        <v>49399</v>
      </c>
      <c r="V14" s="159">
        <v>52890</v>
      </c>
      <c r="W14" s="159">
        <v>84723</v>
      </c>
      <c r="X14" s="159">
        <v>120000</v>
      </c>
      <c r="Y14" s="159">
        <v>-35277</v>
      </c>
      <c r="Z14" s="141">
        <v>-29.4</v>
      </c>
      <c r="AA14" s="225">
        <v>120000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24885844</v>
      </c>
      <c r="F15" s="100">
        <f t="shared" si="2"/>
        <v>37231827</v>
      </c>
      <c r="G15" s="100">
        <f t="shared" si="2"/>
        <v>0</v>
      </c>
      <c r="H15" s="100">
        <f t="shared" si="2"/>
        <v>83263</v>
      </c>
      <c r="I15" s="100">
        <f t="shared" si="2"/>
        <v>226952</v>
      </c>
      <c r="J15" s="100">
        <f t="shared" si="2"/>
        <v>310215</v>
      </c>
      <c r="K15" s="100">
        <f t="shared" si="2"/>
        <v>2835904</v>
      </c>
      <c r="L15" s="100">
        <f t="shared" si="2"/>
        <v>285205</v>
      </c>
      <c r="M15" s="100">
        <f t="shared" si="2"/>
        <v>1265227</v>
      </c>
      <c r="N15" s="100">
        <f t="shared" si="2"/>
        <v>4386336</v>
      </c>
      <c r="O15" s="100">
        <f t="shared" si="2"/>
        <v>576431</v>
      </c>
      <c r="P15" s="100">
        <f t="shared" si="2"/>
        <v>624101</v>
      </c>
      <c r="Q15" s="100">
        <f t="shared" si="2"/>
        <v>285205</v>
      </c>
      <c r="R15" s="100">
        <f t="shared" si="2"/>
        <v>1485737</v>
      </c>
      <c r="S15" s="100">
        <f t="shared" si="2"/>
        <v>2989926</v>
      </c>
      <c r="T15" s="100">
        <f t="shared" si="2"/>
        <v>2549253</v>
      </c>
      <c r="U15" s="100">
        <f t="shared" si="2"/>
        <v>5857380</v>
      </c>
      <c r="V15" s="100">
        <f t="shared" si="2"/>
        <v>11396559</v>
      </c>
      <c r="W15" s="100">
        <f t="shared" si="2"/>
        <v>17578847</v>
      </c>
      <c r="X15" s="100">
        <f t="shared" si="2"/>
        <v>37231827</v>
      </c>
      <c r="Y15" s="100">
        <f t="shared" si="2"/>
        <v>-19652980</v>
      </c>
      <c r="Z15" s="137">
        <f>+IF(X15&lt;&gt;0,+(Y15/X15)*100,0)</f>
        <v>-52.78543005692414</v>
      </c>
      <c r="AA15" s="102">
        <f>SUM(AA16:AA18)</f>
        <v>37231827</v>
      </c>
    </row>
    <row r="16" spans="1:27" ht="13.5">
      <c r="A16" s="138" t="s">
        <v>85</v>
      </c>
      <c r="B16" s="136"/>
      <c r="C16" s="155"/>
      <c r="D16" s="155"/>
      <c r="E16" s="156">
        <v>1173000</v>
      </c>
      <c r="F16" s="60">
        <v>1483000</v>
      </c>
      <c r="G16" s="60"/>
      <c r="H16" s="60">
        <v>83263</v>
      </c>
      <c r="I16" s="60">
        <v>1275</v>
      </c>
      <c r="J16" s="60">
        <v>84538</v>
      </c>
      <c r="K16" s="60">
        <v>85860</v>
      </c>
      <c r="L16" s="60">
        <v>73885</v>
      </c>
      <c r="M16" s="60">
        <v>64332</v>
      </c>
      <c r="N16" s="60">
        <v>224077</v>
      </c>
      <c r="O16" s="60">
        <v>179</v>
      </c>
      <c r="P16" s="60">
        <v>5132</v>
      </c>
      <c r="Q16" s="60">
        <v>73885</v>
      </c>
      <c r="R16" s="60">
        <v>79196</v>
      </c>
      <c r="S16" s="60">
        <v>99075</v>
      </c>
      <c r="T16" s="60">
        <v>397546</v>
      </c>
      <c r="U16" s="60">
        <v>566518</v>
      </c>
      <c r="V16" s="60">
        <v>1063139</v>
      </c>
      <c r="W16" s="60">
        <v>1450950</v>
      </c>
      <c r="X16" s="60">
        <v>1483000</v>
      </c>
      <c r="Y16" s="60">
        <v>-32050</v>
      </c>
      <c r="Z16" s="140">
        <v>-2.16</v>
      </c>
      <c r="AA16" s="62">
        <v>1483000</v>
      </c>
    </row>
    <row r="17" spans="1:27" ht="13.5">
      <c r="A17" s="138" t="s">
        <v>86</v>
      </c>
      <c r="B17" s="136"/>
      <c r="C17" s="155"/>
      <c r="D17" s="155"/>
      <c r="E17" s="156">
        <v>23712844</v>
      </c>
      <c r="F17" s="60">
        <v>35748827</v>
      </c>
      <c r="G17" s="60"/>
      <c r="H17" s="60"/>
      <c r="I17" s="60">
        <v>225677</v>
      </c>
      <c r="J17" s="60">
        <v>225677</v>
      </c>
      <c r="K17" s="60">
        <v>2750044</v>
      </c>
      <c r="L17" s="60">
        <v>211320</v>
      </c>
      <c r="M17" s="60">
        <v>1200895</v>
      </c>
      <c r="N17" s="60">
        <v>4162259</v>
      </c>
      <c r="O17" s="60">
        <v>576252</v>
      </c>
      <c r="P17" s="60">
        <v>618969</v>
      </c>
      <c r="Q17" s="60">
        <v>211320</v>
      </c>
      <c r="R17" s="60">
        <v>1406541</v>
      </c>
      <c r="S17" s="60">
        <v>2890851</v>
      </c>
      <c r="T17" s="60">
        <v>2151707</v>
      </c>
      <c r="U17" s="60">
        <v>5290862</v>
      </c>
      <c r="V17" s="60">
        <v>10333420</v>
      </c>
      <c r="W17" s="60">
        <v>16127897</v>
      </c>
      <c r="X17" s="60">
        <v>35748827</v>
      </c>
      <c r="Y17" s="60">
        <v>-19620930</v>
      </c>
      <c r="Z17" s="140">
        <v>-54.89</v>
      </c>
      <c r="AA17" s="62">
        <v>35748827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196015000</v>
      </c>
      <c r="F19" s="100">
        <f t="shared" si="3"/>
        <v>207540479</v>
      </c>
      <c r="G19" s="100">
        <f t="shared" si="3"/>
        <v>739582</v>
      </c>
      <c r="H19" s="100">
        <f t="shared" si="3"/>
        <v>4851524</v>
      </c>
      <c r="I19" s="100">
        <f t="shared" si="3"/>
        <v>3836307</v>
      </c>
      <c r="J19" s="100">
        <f t="shared" si="3"/>
        <v>9427413</v>
      </c>
      <c r="K19" s="100">
        <f t="shared" si="3"/>
        <v>22297359</v>
      </c>
      <c r="L19" s="100">
        <f t="shared" si="3"/>
        <v>18364170</v>
      </c>
      <c r="M19" s="100">
        <f t="shared" si="3"/>
        <v>12715466</v>
      </c>
      <c r="N19" s="100">
        <f t="shared" si="3"/>
        <v>53376995</v>
      </c>
      <c r="O19" s="100">
        <f t="shared" si="3"/>
        <v>6236455</v>
      </c>
      <c r="P19" s="100">
        <f t="shared" si="3"/>
        <v>7227356</v>
      </c>
      <c r="Q19" s="100">
        <f t="shared" si="3"/>
        <v>18364170</v>
      </c>
      <c r="R19" s="100">
        <f t="shared" si="3"/>
        <v>31827981</v>
      </c>
      <c r="S19" s="100">
        <f t="shared" si="3"/>
        <v>22130953</v>
      </c>
      <c r="T19" s="100">
        <f t="shared" si="3"/>
        <v>15344869</v>
      </c>
      <c r="U19" s="100">
        <f t="shared" si="3"/>
        <v>33401492</v>
      </c>
      <c r="V19" s="100">
        <f t="shared" si="3"/>
        <v>70877314</v>
      </c>
      <c r="W19" s="100">
        <f t="shared" si="3"/>
        <v>165509703</v>
      </c>
      <c r="X19" s="100">
        <f t="shared" si="3"/>
        <v>207540479</v>
      </c>
      <c r="Y19" s="100">
        <f t="shared" si="3"/>
        <v>-42030776</v>
      </c>
      <c r="Z19" s="137">
        <f>+IF(X19&lt;&gt;0,+(Y19/X19)*100,0)</f>
        <v>-20.251844942499144</v>
      </c>
      <c r="AA19" s="102">
        <f>SUM(AA20:AA23)</f>
        <v>207540479</v>
      </c>
    </row>
    <row r="20" spans="1:27" ht="13.5">
      <c r="A20" s="138" t="s">
        <v>89</v>
      </c>
      <c r="B20" s="136"/>
      <c r="C20" s="155"/>
      <c r="D20" s="155"/>
      <c r="E20" s="156">
        <v>29885000</v>
      </c>
      <c r="F20" s="60">
        <v>39491346</v>
      </c>
      <c r="G20" s="60">
        <v>726351</v>
      </c>
      <c r="H20" s="60">
        <v>1806642</v>
      </c>
      <c r="I20" s="60">
        <v>547285</v>
      </c>
      <c r="J20" s="60">
        <v>3080278</v>
      </c>
      <c r="K20" s="60">
        <v>2765888</v>
      </c>
      <c r="L20" s="60">
        <v>1258819</v>
      </c>
      <c r="M20" s="60">
        <v>1684565</v>
      </c>
      <c r="N20" s="60">
        <v>5709272</v>
      </c>
      <c r="O20" s="60">
        <v>670084</v>
      </c>
      <c r="P20" s="60">
        <v>2670572</v>
      </c>
      <c r="Q20" s="60">
        <v>1258819</v>
      </c>
      <c r="R20" s="60">
        <v>4599475</v>
      </c>
      <c r="S20" s="60">
        <v>5669336</v>
      </c>
      <c r="T20" s="60">
        <v>3092248</v>
      </c>
      <c r="U20" s="60">
        <v>4817318</v>
      </c>
      <c r="V20" s="60">
        <v>13578902</v>
      </c>
      <c r="W20" s="60">
        <v>26967927</v>
      </c>
      <c r="X20" s="60">
        <v>39491346</v>
      </c>
      <c r="Y20" s="60">
        <v>-12523419</v>
      </c>
      <c r="Z20" s="140">
        <v>-31.71</v>
      </c>
      <c r="AA20" s="62">
        <v>39491346</v>
      </c>
    </row>
    <row r="21" spans="1:27" ht="13.5">
      <c r="A21" s="138" t="s">
        <v>90</v>
      </c>
      <c r="B21" s="136"/>
      <c r="C21" s="155"/>
      <c r="D21" s="155"/>
      <c r="E21" s="156">
        <v>41960000</v>
      </c>
      <c r="F21" s="60">
        <v>41960000</v>
      </c>
      <c r="G21" s="60">
        <v>275</v>
      </c>
      <c r="H21" s="60">
        <v>1156197</v>
      </c>
      <c r="I21" s="60">
        <v>480055</v>
      </c>
      <c r="J21" s="60">
        <v>1636527</v>
      </c>
      <c r="K21" s="60">
        <v>4578976</v>
      </c>
      <c r="L21" s="60">
        <v>6433560</v>
      </c>
      <c r="M21" s="60">
        <v>1223979</v>
      </c>
      <c r="N21" s="60">
        <v>12236515</v>
      </c>
      <c r="O21" s="60">
        <v>3389067</v>
      </c>
      <c r="P21" s="60">
        <v>2147504</v>
      </c>
      <c r="Q21" s="60">
        <v>6433560</v>
      </c>
      <c r="R21" s="60">
        <v>11970131</v>
      </c>
      <c r="S21" s="60">
        <v>4255602</v>
      </c>
      <c r="T21" s="60">
        <v>4470495</v>
      </c>
      <c r="U21" s="60">
        <v>7673420</v>
      </c>
      <c r="V21" s="60">
        <v>16399517</v>
      </c>
      <c r="W21" s="60">
        <v>42242690</v>
      </c>
      <c r="X21" s="60">
        <v>41960000</v>
      </c>
      <c r="Y21" s="60">
        <v>282690</v>
      </c>
      <c r="Z21" s="140">
        <v>0.67</v>
      </c>
      <c r="AA21" s="62">
        <v>41960000</v>
      </c>
    </row>
    <row r="22" spans="1:27" ht="13.5">
      <c r="A22" s="138" t="s">
        <v>91</v>
      </c>
      <c r="B22" s="136"/>
      <c r="C22" s="157"/>
      <c r="D22" s="157"/>
      <c r="E22" s="158">
        <v>118220000</v>
      </c>
      <c r="F22" s="159">
        <v>120139133</v>
      </c>
      <c r="G22" s="159">
        <v>4500</v>
      </c>
      <c r="H22" s="159">
        <v>1683408</v>
      </c>
      <c r="I22" s="159">
        <v>1758869</v>
      </c>
      <c r="J22" s="159">
        <v>3446777</v>
      </c>
      <c r="K22" s="159">
        <v>14370679</v>
      </c>
      <c r="L22" s="159">
        <v>10597422</v>
      </c>
      <c r="M22" s="159">
        <v>9394358</v>
      </c>
      <c r="N22" s="159">
        <v>34362459</v>
      </c>
      <c r="O22" s="159">
        <v>2115091</v>
      </c>
      <c r="P22" s="159">
        <v>2220114</v>
      </c>
      <c r="Q22" s="159">
        <v>10597422</v>
      </c>
      <c r="R22" s="159">
        <v>14932627</v>
      </c>
      <c r="S22" s="159">
        <v>12050284</v>
      </c>
      <c r="T22" s="159">
        <v>7732654</v>
      </c>
      <c r="U22" s="159">
        <v>20295537</v>
      </c>
      <c r="V22" s="159">
        <v>40078475</v>
      </c>
      <c r="W22" s="159">
        <v>92820338</v>
      </c>
      <c r="X22" s="159">
        <v>120139133</v>
      </c>
      <c r="Y22" s="159">
        <v>-27318795</v>
      </c>
      <c r="Z22" s="141">
        <v>-22.74</v>
      </c>
      <c r="AA22" s="225">
        <v>120139133</v>
      </c>
    </row>
    <row r="23" spans="1:27" ht="13.5">
      <c r="A23" s="138" t="s">
        <v>92</v>
      </c>
      <c r="B23" s="136"/>
      <c r="C23" s="155"/>
      <c r="D23" s="155"/>
      <c r="E23" s="156">
        <v>5950000</v>
      </c>
      <c r="F23" s="60">
        <v>5950000</v>
      </c>
      <c r="G23" s="60">
        <v>8456</v>
      </c>
      <c r="H23" s="60">
        <v>205277</v>
      </c>
      <c r="I23" s="60">
        <v>1050098</v>
      </c>
      <c r="J23" s="60">
        <v>1263831</v>
      </c>
      <c r="K23" s="60">
        <v>581816</v>
      </c>
      <c r="L23" s="60">
        <v>74369</v>
      </c>
      <c r="M23" s="60">
        <v>412564</v>
      </c>
      <c r="N23" s="60">
        <v>1068749</v>
      </c>
      <c r="O23" s="60">
        <v>62213</v>
      </c>
      <c r="P23" s="60">
        <v>189166</v>
      </c>
      <c r="Q23" s="60">
        <v>74369</v>
      </c>
      <c r="R23" s="60">
        <v>325748</v>
      </c>
      <c r="S23" s="60">
        <v>155731</v>
      </c>
      <c r="T23" s="60">
        <v>49472</v>
      </c>
      <c r="U23" s="60">
        <v>615217</v>
      </c>
      <c r="V23" s="60">
        <v>820420</v>
      </c>
      <c r="W23" s="60">
        <v>3478748</v>
      </c>
      <c r="X23" s="60">
        <v>5950000</v>
      </c>
      <c r="Y23" s="60">
        <v>-2471252</v>
      </c>
      <c r="Z23" s="140">
        <v>-41.53</v>
      </c>
      <c r="AA23" s="62">
        <v>5950000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277652314</v>
      </c>
      <c r="F25" s="219">
        <f t="shared" si="4"/>
        <v>319382003</v>
      </c>
      <c r="G25" s="219">
        <f t="shared" si="4"/>
        <v>1124121</v>
      </c>
      <c r="H25" s="219">
        <f t="shared" si="4"/>
        <v>5387615</v>
      </c>
      <c r="I25" s="219">
        <f t="shared" si="4"/>
        <v>6128074</v>
      </c>
      <c r="J25" s="219">
        <f t="shared" si="4"/>
        <v>12639810</v>
      </c>
      <c r="K25" s="219">
        <f t="shared" si="4"/>
        <v>27396794</v>
      </c>
      <c r="L25" s="219">
        <f t="shared" si="4"/>
        <v>22051559</v>
      </c>
      <c r="M25" s="219">
        <f t="shared" si="4"/>
        <v>19597076</v>
      </c>
      <c r="N25" s="219">
        <f t="shared" si="4"/>
        <v>69045429</v>
      </c>
      <c r="O25" s="219">
        <f t="shared" si="4"/>
        <v>9319562</v>
      </c>
      <c r="P25" s="219">
        <f t="shared" si="4"/>
        <v>12654411</v>
      </c>
      <c r="Q25" s="219">
        <f t="shared" si="4"/>
        <v>22051559</v>
      </c>
      <c r="R25" s="219">
        <f t="shared" si="4"/>
        <v>44025532</v>
      </c>
      <c r="S25" s="219">
        <f t="shared" si="4"/>
        <v>33994010</v>
      </c>
      <c r="T25" s="219">
        <f t="shared" si="4"/>
        <v>24199365</v>
      </c>
      <c r="U25" s="219">
        <f t="shared" si="4"/>
        <v>50075998</v>
      </c>
      <c r="V25" s="219">
        <f t="shared" si="4"/>
        <v>108269373</v>
      </c>
      <c r="W25" s="219">
        <f t="shared" si="4"/>
        <v>233980144</v>
      </c>
      <c r="X25" s="219">
        <f t="shared" si="4"/>
        <v>319382003</v>
      </c>
      <c r="Y25" s="219">
        <f t="shared" si="4"/>
        <v>-85401859</v>
      </c>
      <c r="Z25" s="231">
        <f>+IF(X25&lt;&gt;0,+(Y25/X25)*100,0)</f>
        <v>-26.739721774492097</v>
      </c>
      <c r="AA25" s="232">
        <f>+AA5+AA9+AA15+AA19+AA24</f>
        <v>319382003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48470844</v>
      </c>
      <c r="F28" s="60">
        <v>74103079</v>
      </c>
      <c r="G28" s="60">
        <v>655734</v>
      </c>
      <c r="H28" s="60">
        <v>1753930</v>
      </c>
      <c r="I28" s="60">
        <v>357115</v>
      </c>
      <c r="J28" s="60">
        <v>2766779</v>
      </c>
      <c r="K28" s="60">
        <v>12897179</v>
      </c>
      <c r="L28" s="60">
        <v>9316000</v>
      </c>
      <c r="M28" s="60">
        <v>7865548</v>
      </c>
      <c r="N28" s="60">
        <v>30078727</v>
      </c>
      <c r="O28" s="60">
        <v>1197001</v>
      </c>
      <c r="P28" s="60">
        <v>2181293</v>
      </c>
      <c r="Q28" s="60">
        <v>9316000</v>
      </c>
      <c r="R28" s="60">
        <v>12694294</v>
      </c>
      <c r="S28" s="60">
        <v>7581474</v>
      </c>
      <c r="T28" s="60">
        <v>5039375</v>
      </c>
      <c r="U28" s="60">
        <v>5789748</v>
      </c>
      <c r="V28" s="60">
        <v>18410597</v>
      </c>
      <c r="W28" s="60">
        <v>63950397</v>
      </c>
      <c r="X28" s="60">
        <v>74103079</v>
      </c>
      <c r="Y28" s="60">
        <v>-10152682</v>
      </c>
      <c r="Z28" s="140">
        <v>-13.7</v>
      </c>
      <c r="AA28" s="155">
        <v>74103079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48470844</v>
      </c>
      <c r="F32" s="77">
        <f t="shared" si="5"/>
        <v>74103079</v>
      </c>
      <c r="G32" s="77">
        <f t="shared" si="5"/>
        <v>655734</v>
      </c>
      <c r="H32" s="77">
        <f t="shared" si="5"/>
        <v>1753930</v>
      </c>
      <c r="I32" s="77">
        <f t="shared" si="5"/>
        <v>357115</v>
      </c>
      <c r="J32" s="77">
        <f t="shared" si="5"/>
        <v>2766779</v>
      </c>
      <c r="K32" s="77">
        <f t="shared" si="5"/>
        <v>12897179</v>
      </c>
      <c r="L32" s="77">
        <f t="shared" si="5"/>
        <v>9316000</v>
      </c>
      <c r="M32" s="77">
        <f t="shared" si="5"/>
        <v>7865548</v>
      </c>
      <c r="N32" s="77">
        <f t="shared" si="5"/>
        <v>30078727</v>
      </c>
      <c r="O32" s="77">
        <f t="shared" si="5"/>
        <v>1197001</v>
      </c>
      <c r="P32" s="77">
        <f t="shared" si="5"/>
        <v>2181293</v>
      </c>
      <c r="Q32" s="77">
        <f t="shared" si="5"/>
        <v>9316000</v>
      </c>
      <c r="R32" s="77">
        <f t="shared" si="5"/>
        <v>12694294</v>
      </c>
      <c r="S32" s="77">
        <f t="shared" si="5"/>
        <v>7581474</v>
      </c>
      <c r="T32" s="77">
        <f t="shared" si="5"/>
        <v>5039375</v>
      </c>
      <c r="U32" s="77">
        <f t="shared" si="5"/>
        <v>5789748</v>
      </c>
      <c r="V32" s="77">
        <f t="shared" si="5"/>
        <v>18410597</v>
      </c>
      <c r="W32" s="77">
        <f t="shared" si="5"/>
        <v>63950397</v>
      </c>
      <c r="X32" s="77">
        <f t="shared" si="5"/>
        <v>74103079</v>
      </c>
      <c r="Y32" s="77">
        <f t="shared" si="5"/>
        <v>-10152682</v>
      </c>
      <c r="Z32" s="212">
        <f>+IF(X32&lt;&gt;0,+(Y32/X32)*100,0)</f>
        <v>-13.700755942948065</v>
      </c>
      <c r="AA32" s="79">
        <f>SUM(AA28:AA31)</f>
        <v>74103079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216135000</v>
      </c>
      <c r="F34" s="60">
        <v>221654198</v>
      </c>
      <c r="G34" s="60">
        <v>359883</v>
      </c>
      <c r="H34" s="60">
        <v>3159385</v>
      </c>
      <c r="I34" s="60">
        <v>4362620</v>
      </c>
      <c r="J34" s="60">
        <v>7881888</v>
      </c>
      <c r="K34" s="60">
        <v>13678464</v>
      </c>
      <c r="L34" s="60">
        <v>12117246</v>
      </c>
      <c r="M34" s="60">
        <v>10410968</v>
      </c>
      <c r="N34" s="60">
        <v>36206678</v>
      </c>
      <c r="O34" s="60">
        <v>7852945</v>
      </c>
      <c r="P34" s="60">
        <v>9836970</v>
      </c>
      <c r="Q34" s="60">
        <v>12117246</v>
      </c>
      <c r="R34" s="60">
        <v>29807161</v>
      </c>
      <c r="S34" s="60">
        <v>25528385</v>
      </c>
      <c r="T34" s="60">
        <v>15789128</v>
      </c>
      <c r="U34" s="60">
        <v>42028193</v>
      </c>
      <c r="V34" s="60">
        <v>83345706</v>
      </c>
      <c r="W34" s="60">
        <v>157241433</v>
      </c>
      <c r="X34" s="60">
        <v>221654198</v>
      </c>
      <c r="Y34" s="60">
        <v>-64412765</v>
      </c>
      <c r="Z34" s="140">
        <v>-29.06</v>
      </c>
      <c r="AA34" s="62">
        <v>221654198</v>
      </c>
    </row>
    <row r="35" spans="1:27" ht="13.5">
      <c r="A35" s="237" t="s">
        <v>53</v>
      </c>
      <c r="B35" s="136"/>
      <c r="C35" s="155"/>
      <c r="D35" s="155"/>
      <c r="E35" s="156">
        <v>13046470</v>
      </c>
      <c r="F35" s="60">
        <v>23624726</v>
      </c>
      <c r="G35" s="60">
        <v>108504</v>
      </c>
      <c r="H35" s="60">
        <v>476402</v>
      </c>
      <c r="I35" s="60">
        <v>1408339</v>
      </c>
      <c r="J35" s="60">
        <v>1993245</v>
      </c>
      <c r="K35" s="60">
        <v>821151</v>
      </c>
      <c r="L35" s="60">
        <v>618313</v>
      </c>
      <c r="M35" s="60">
        <v>1320557</v>
      </c>
      <c r="N35" s="60">
        <v>2760021</v>
      </c>
      <c r="O35" s="60">
        <v>269615</v>
      </c>
      <c r="P35" s="60">
        <v>636149</v>
      </c>
      <c r="Q35" s="60">
        <v>618313</v>
      </c>
      <c r="R35" s="60">
        <v>1524077</v>
      </c>
      <c r="S35" s="60">
        <v>884153</v>
      </c>
      <c r="T35" s="60">
        <v>3370862</v>
      </c>
      <c r="U35" s="60">
        <v>2258057</v>
      </c>
      <c r="V35" s="60">
        <v>6513072</v>
      </c>
      <c r="W35" s="60">
        <v>12790415</v>
      </c>
      <c r="X35" s="60">
        <v>23624726</v>
      </c>
      <c r="Y35" s="60">
        <v>-10834311</v>
      </c>
      <c r="Z35" s="140">
        <v>-45.86</v>
      </c>
      <c r="AA35" s="62">
        <v>23624726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277652314</v>
      </c>
      <c r="F36" s="220">
        <f t="shared" si="6"/>
        <v>319382003</v>
      </c>
      <c r="G36" s="220">
        <f t="shared" si="6"/>
        <v>1124121</v>
      </c>
      <c r="H36" s="220">
        <f t="shared" si="6"/>
        <v>5389717</v>
      </c>
      <c r="I36" s="220">
        <f t="shared" si="6"/>
        <v>6128074</v>
      </c>
      <c r="J36" s="220">
        <f t="shared" si="6"/>
        <v>12641912</v>
      </c>
      <c r="K36" s="220">
        <f t="shared" si="6"/>
        <v>27396794</v>
      </c>
      <c r="L36" s="220">
        <f t="shared" si="6"/>
        <v>22051559</v>
      </c>
      <c r="M36" s="220">
        <f t="shared" si="6"/>
        <v>19597073</v>
      </c>
      <c r="N36" s="220">
        <f t="shared" si="6"/>
        <v>69045426</v>
      </c>
      <c r="O36" s="220">
        <f t="shared" si="6"/>
        <v>9319561</v>
      </c>
      <c r="P36" s="220">
        <f t="shared" si="6"/>
        <v>12654412</v>
      </c>
      <c r="Q36" s="220">
        <f t="shared" si="6"/>
        <v>22051559</v>
      </c>
      <c r="R36" s="220">
        <f t="shared" si="6"/>
        <v>44025532</v>
      </c>
      <c r="S36" s="220">
        <f t="shared" si="6"/>
        <v>33994012</v>
      </c>
      <c r="T36" s="220">
        <f t="shared" si="6"/>
        <v>24199365</v>
      </c>
      <c r="U36" s="220">
        <f t="shared" si="6"/>
        <v>50075998</v>
      </c>
      <c r="V36" s="220">
        <f t="shared" si="6"/>
        <v>108269375</v>
      </c>
      <c r="W36" s="220">
        <f t="shared" si="6"/>
        <v>233982245</v>
      </c>
      <c r="X36" s="220">
        <f t="shared" si="6"/>
        <v>319382003</v>
      </c>
      <c r="Y36" s="220">
        <f t="shared" si="6"/>
        <v>-85399758</v>
      </c>
      <c r="Z36" s="221">
        <f>+IF(X36&lt;&gt;0,+(Y36/X36)*100,0)</f>
        <v>-26.73906394155841</v>
      </c>
      <c r="AA36" s="239">
        <f>SUM(AA32:AA35)</f>
        <v>319382003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9792099</v>
      </c>
      <c r="D6" s="155"/>
      <c r="E6" s="59">
        <v>365085216</v>
      </c>
      <c r="F6" s="60">
        <v>357915262</v>
      </c>
      <c r="G6" s="60">
        <v>111957156</v>
      </c>
      <c r="H6" s="60">
        <v>147844134</v>
      </c>
      <c r="I6" s="60">
        <v>147844134</v>
      </c>
      <c r="J6" s="60">
        <v>147844134</v>
      </c>
      <c r="K6" s="60">
        <v>134978656</v>
      </c>
      <c r="L6" s="60">
        <v>109950366</v>
      </c>
      <c r="M6" s="60">
        <v>110309724</v>
      </c>
      <c r="N6" s="60">
        <v>110309724</v>
      </c>
      <c r="O6" s="60">
        <v>109809845</v>
      </c>
      <c r="P6" s="60">
        <v>67110816</v>
      </c>
      <c r="Q6" s="60">
        <v>85008475</v>
      </c>
      <c r="R6" s="60">
        <v>85008475</v>
      </c>
      <c r="S6" s="60">
        <v>89251470</v>
      </c>
      <c r="T6" s="60">
        <v>70606336</v>
      </c>
      <c r="U6" s="60">
        <v>134077299</v>
      </c>
      <c r="V6" s="60">
        <v>134077299</v>
      </c>
      <c r="W6" s="60">
        <v>134077299</v>
      </c>
      <c r="X6" s="60">
        <v>357915262</v>
      </c>
      <c r="Y6" s="60">
        <v>-223837963</v>
      </c>
      <c r="Z6" s="140">
        <v>-62.54</v>
      </c>
      <c r="AA6" s="62">
        <v>357915262</v>
      </c>
    </row>
    <row r="7" spans="1:27" ht="13.5">
      <c r="A7" s="249" t="s">
        <v>144</v>
      </c>
      <c r="B7" s="182"/>
      <c r="C7" s="155">
        <v>102165057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101913998</v>
      </c>
      <c r="D8" s="155"/>
      <c r="E8" s="59">
        <v>103789221</v>
      </c>
      <c r="F8" s="60">
        <v>103789221</v>
      </c>
      <c r="G8" s="60">
        <v>126689893</v>
      </c>
      <c r="H8" s="60">
        <v>192050648</v>
      </c>
      <c r="I8" s="60">
        <v>192050648</v>
      </c>
      <c r="J8" s="60">
        <v>192050648</v>
      </c>
      <c r="K8" s="60">
        <v>168996754</v>
      </c>
      <c r="L8" s="60">
        <v>163492171</v>
      </c>
      <c r="M8" s="60">
        <v>158920827</v>
      </c>
      <c r="N8" s="60">
        <v>158920827</v>
      </c>
      <c r="O8" s="60">
        <v>152730075</v>
      </c>
      <c r="P8" s="60">
        <v>155296742</v>
      </c>
      <c r="Q8" s="60">
        <v>151423705</v>
      </c>
      <c r="R8" s="60">
        <v>151423705</v>
      </c>
      <c r="S8" s="60">
        <v>149897563</v>
      </c>
      <c r="T8" s="60">
        <v>169345697</v>
      </c>
      <c r="U8" s="60">
        <v>148112156</v>
      </c>
      <c r="V8" s="60">
        <v>148112156</v>
      </c>
      <c r="W8" s="60">
        <v>148112156</v>
      </c>
      <c r="X8" s="60">
        <v>103789221</v>
      </c>
      <c r="Y8" s="60">
        <v>44322935</v>
      </c>
      <c r="Z8" s="140">
        <v>42.7</v>
      </c>
      <c r="AA8" s="62">
        <v>103789221</v>
      </c>
    </row>
    <row r="9" spans="1:27" ht="13.5">
      <c r="A9" s="249" t="s">
        <v>146</v>
      </c>
      <c r="B9" s="182"/>
      <c r="C9" s="155">
        <v>54019534</v>
      </c>
      <c r="D9" s="155"/>
      <c r="E9" s="59">
        <v>23695033</v>
      </c>
      <c r="F9" s="60">
        <v>23695033</v>
      </c>
      <c r="G9" s="60">
        <v>18294632</v>
      </c>
      <c r="H9" s="60">
        <v>201014156</v>
      </c>
      <c r="I9" s="60">
        <v>201014156</v>
      </c>
      <c r="J9" s="60">
        <v>201014156</v>
      </c>
      <c r="K9" s="60">
        <v>155046627</v>
      </c>
      <c r="L9" s="60">
        <v>147258150</v>
      </c>
      <c r="M9" s="60">
        <v>136259267</v>
      </c>
      <c r="N9" s="60">
        <v>136259267</v>
      </c>
      <c r="O9" s="60">
        <v>121078898</v>
      </c>
      <c r="P9" s="60">
        <v>109862258</v>
      </c>
      <c r="Q9" s="60">
        <v>127757045</v>
      </c>
      <c r="R9" s="60">
        <v>127757045</v>
      </c>
      <c r="S9" s="60">
        <v>63455252</v>
      </c>
      <c r="T9" s="60">
        <v>84696487</v>
      </c>
      <c r="U9" s="60">
        <v>103566241</v>
      </c>
      <c r="V9" s="60">
        <v>103566241</v>
      </c>
      <c r="W9" s="60">
        <v>103566241</v>
      </c>
      <c r="X9" s="60">
        <v>23695033</v>
      </c>
      <c r="Y9" s="60">
        <v>79871208</v>
      </c>
      <c r="Z9" s="140">
        <v>337.08</v>
      </c>
      <c r="AA9" s="62">
        <v>23695033</v>
      </c>
    </row>
    <row r="10" spans="1:27" ht="13.5">
      <c r="A10" s="249" t="s">
        <v>147</v>
      </c>
      <c r="B10" s="182"/>
      <c r="C10" s="155">
        <v>303485</v>
      </c>
      <c r="D10" s="155"/>
      <c r="E10" s="59">
        <v>387910</v>
      </c>
      <c r="F10" s="60">
        <v>387910</v>
      </c>
      <c r="G10" s="159">
        <v>303485</v>
      </c>
      <c r="H10" s="159">
        <v>303485</v>
      </c>
      <c r="I10" s="159">
        <v>303485</v>
      </c>
      <c r="J10" s="60">
        <v>303485</v>
      </c>
      <c r="K10" s="159">
        <v>303485</v>
      </c>
      <c r="L10" s="159">
        <v>303485</v>
      </c>
      <c r="M10" s="60">
        <v>303485</v>
      </c>
      <c r="N10" s="159">
        <v>303485</v>
      </c>
      <c r="O10" s="159">
        <v>303485</v>
      </c>
      <c r="P10" s="159">
        <v>303485</v>
      </c>
      <c r="Q10" s="60">
        <v>303485</v>
      </c>
      <c r="R10" s="159">
        <v>303485</v>
      </c>
      <c r="S10" s="159">
        <v>303485</v>
      </c>
      <c r="T10" s="60">
        <v>303485</v>
      </c>
      <c r="U10" s="159">
        <v>303485</v>
      </c>
      <c r="V10" s="159">
        <v>303485</v>
      </c>
      <c r="W10" s="159">
        <v>303485</v>
      </c>
      <c r="X10" s="60">
        <v>387910</v>
      </c>
      <c r="Y10" s="159">
        <v>-84425</v>
      </c>
      <c r="Z10" s="141">
        <v>-21.76</v>
      </c>
      <c r="AA10" s="225">
        <v>387910</v>
      </c>
    </row>
    <row r="11" spans="1:27" ht="13.5">
      <c r="A11" s="249" t="s">
        <v>148</v>
      </c>
      <c r="B11" s="182"/>
      <c r="C11" s="155">
        <v>47677102</v>
      </c>
      <c r="D11" s="155"/>
      <c r="E11" s="59">
        <v>31064160</v>
      </c>
      <c r="F11" s="60">
        <v>31064160</v>
      </c>
      <c r="G11" s="60">
        <v>47507755</v>
      </c>
      <c r="H11" s="60">
        <v>48365800</v>
      </c>
      <c r="I11" s="60">
        <v>48365800</v>
      </c>
      <c r="J11" s="60">
        <v>48365800</v>
      </c>
      <c r="K11" s="60">
        <v>47235043</v>
      </c>
      <c r="L11" s="60">
        <v>50711130</v>
      </c>
      <c r="M11" s="60">
        <v>50437332</v>
      </c>
      <c r="N11" s="60">
        <v>50437332</v>
      </c>
      <c r="O11" s="60">
        <v>48553675</v>
      </c>
      <c r="P11" s="60">
        <v>47062311</v>
      </c>
      <c r="Q11" s="60">
        <v>46444872</v>
      </c>
      <c r="R11" s="60">
        <v>46444872</v>
      </c>
      <c r="S11" s="60">
        <v>43685512</v>
      </c>
      <c r="T11" s="60">
        <v>43192921</v>
      </c>
      <c r="U11" s="60">
        <v>42313845</v>
      </c>
      <c r="V11" s="60">
        <v>42313845</v>
      </c>
      <c r="W11" s="60">
        <v>42313845</v>
      </c>
      <c r="X11" s="60">
        <v>31064160</v>
      </c>
      <c r="Y11" s="60">
        <v>11249685</v>
      </c>
      <c r="Z11" s="140">
        <v>36.21</v>
      </c>
      <c r="AA11" s="62">
        <v>31064160</v>
      </c>
    </row>
    <row r="12" spans="1:27" ht="13.5">
      <c r="A12" s="250" t="s">
        <v>56</v>
      </c>
      <c r="B12" s="251"/>
      <c r="C12" s="168">
        <f aca="true" t="shared" si="0" ref="C12:Y12">SUM(C6:C11)</f>
        <v>315871275</v>
      </c>
      <c r="D12" s="168">
        <f>SUM(D6:D11)</f>
        <v>0</v>
      </c>
      <c r="E12" s="72">
        <f t="shared" si="0"/>
        <v>524021540</v>
      </c>
      <c r="F12" s="73">
        <f t="shared" si="0"/>
        <v>516851586</v>
      </c>
      <c r="G12" s="73">
        <f t="shared" si="0"/>
        <v>304752921</v>
      </c>
      <c r="H12" s="73">
        <f t="shared" si="0"/>
        <v>589578223</v>
      </c>
      <c r="I12" s="73">
        <f t="shared" si="0"/>
        <v>589578223</v>
      </c>
      <c r="J12" s="73">
        <f t="shared" si="0"/>
        <v>589578223</v>
      </c>
      <c r="K12" s="73">
        <f t="shared" si="0"/>
        <v>506560565</v>
      </c>
      <c r="L12" s="73">
        <f t="shared" si="0"/>
        <v>471715302</v>
      </c>
      <c r="M12" s="73">
        <f t="shared" si="0"/>
        <v>456230635</v>
      </c>
      <c r="N12" s="73">
        <f t="shared" si="0"/>
        <v>456230635</v>
      </c>
      <c r="O12" s="73">
        <f t="shared" si="0"/>
        <v>432475978</v>
      </c>
      <c r="P12" s="73">
        <f t="shared" si="0"/>
        <v>379635612</v>
      </c>
      <c r="Q12" s="73">
        <f t="shared" si="0"/>
        <v>410937582</v>
      </c>
      <c r="R12" s="73">
        <f t="shared" si="0"/>
        <v>410937582</v>
      </c>
      <c r="S12" s="73">
        <f t="shared" si="0"/>
        <v>346593282</v>
      </c>
      <c r="T12" s="73">
        <f t="shared" si="0"/>
        <v>368144926</v>
      </c>
      <c r="U12" s="73">
        <f t="shared" si="0"/>
        <v>428373026</v>
      </c>
      <c r="V12" s="73">
        <f t="shared" si="0"/>
        <v>428373026</v>
      </c>
      <c r="W12" s="73">
        <f t="shared" si="0"/>
        <v>428373026</v>
      </c>
      <c r="X12" s="73">
        <f t="shared" si="0"/>
        <v>516851586</v>
      </c>
      <c r="Y12" s="73">
        <f t="shared" si="0"/>
        <v>-88478560</v>
      </c>
      <c r="Z12" s="170">
        <f>+IF(X12&lt;&gt;0,+(Y12/X12)*100,0)</f>
        <v>-17.11875563442694</v>
      </c>
      <c r="AA12" s="74">
        <f>SUM(AA6:AA11)</f>
        <v>516851586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1282835</v>
      </c>
      <c r="D15" s="155"/>
      <c r="E15" s="59">
        <v>2339305</v>
      </c>
      <c r="F15" s="60">
        <v>2339305</v>
      </c>
      <c r="G15" s="60">
        <v>36209896</v>
      </c>
      <c r="H15" s="60">
        <v>26861340</v>
      </c>
      <c r="I15" s="60">
        <v>26861340</v>
      </c>
      <c r="J15" s="60">
        <v>26861340</v>
      </c>
      <c r="K15" s="60">
        <v>27465858</v>
      </c>
      <c r="L15" s="60">
        <v>27894218</v>
      </c>
      <c r="M15" s="60">
        <v>4742892</v>
      </c>
      <c r="N15" s="60">
        <v>4742892</v>
      </c>
      <c r="O15" s="60">
        <v>4719782</v>
      </c>
      <c r="P15" s="60">
        <v>4612385</v>
      </c>
      <c r="Q15" s="60">
        <v>4589991</v>
      </c>
      <c r="R15" s="60">
        <v>4589991</v>
      </c>
      <c r="S15" s="60">
        <v>4544407</v>
      </c>
      <c r="T15" s="60">
        <v>4544407</v>
      </c>
      <c r="U15" s="60">
        <v>4314911</v>
      </c>
      <c r="V15" s="60">
        <v>4314911</v>
      </c>
      <c r="W15" s="60">
        <v>4314911</v>
      </c>
      <c r="X15" s="60">
        <v>2339305</v>
      </c>
      <c r="Y15" s="60">
        <v>1975606</v>
      </c>
      <c r="Z15" s="140">
        <v>84.45</v>
      </c>
      <c r="AA15" s="62">
        <v>2339305</v>
      </c>
    </row>
    <row r="16" spans="1:27" ht="13.5">
      <c r="A16" s="249" t="s">
        <v>151</v>
      </c>
      <c r="B16" s="182"/>
      <c r="C16" s="155">
        <v>112000</v>
      </c>
      <c r="D16" s="155"/>
      <c r="E16" s="59">
        <v>112000</v>
      </c>
      <c r="F16" s="60">
        <v>112000</v>
      </c>
      <c r="G16" s="159">
        <v>112000</v>
      </c>
      <c r="H16" s="159">
        <v>112000</v>
      </c>
      <c r="I16" s="159">
        <v>112000</v>
      </c>
      <c r="J16" s="60">
        <v>112000</v>
      </c>
      <c r="K16" s="159">
        <v>112000</v>
      </c>
      <c r="L16" s="159">
        <v>112000</v>
      </c>
      <c r="M16" s="60">
        <v>112000</v>
      </c>
      <c r="N16" s="159">
        <v>112000</v>
      </c>
      <c r="O16" s="159">
        <v>112000</v>
      </c>
      <c r="P16" s="159">
        <v>112000</v>
      </c>
      <c r="Q16" s="60">
        <v>112000</v>
      </c>
      <c r="R16" s="159">
        <v>112000</v>
      </c>
      <c r="S16" s="159">
        <v>112000</v>
      </c>
      <c r="T16" s="60">
        <v>112000</v>
      </c>
      <c r="U16" s="159">
        <v>112000</v>
      </c>
      <c r="V16" s="159">
        <v>112000</v>
      </c>
      <c r="W16" s="159">
        <v>112000</v>
      </c>
      <c r="X16" s="60">
        <v>112000</v>
      </c>
      <c r="Y16" s="159"/>
      <c r="Z16" s="141"/>
      <c r="AA16" s="225">
        <v>112000</v>
      </c>
    </row>
    <row r="17" spans="1:27" ht="13.5">
      <c r="A17" s="249" t="s">
        <v>152</v>
      </c>
      <c r="B17" s="182"/>
      <c r="C17" s="155">
        <v>40450000</v>
      </c>
      <c r="D17" s="155"/>
      <c r="E17" s="59">
        <v>40450000</v>
      </c>
      <c r="F17" s="60">
        <v>40450000</v>
      </c>
      <c r="G17" s="60">
        <v>40450000</v>
      </c>
      <c r="H17" s="60">
        <v>40450000</v>
      </c>
      <c r="I17" s="60">
        <v>40450000</v>
      </c>
      <c r="J17" s="60">
        <v>40450000</v>
      </c>
      <c r="K17" s="60">
        <v>40450000</v>
      </c>
      <c r="L17" s="60">
        <v>40450000</v>
      </c>
      <c r="M17" s="60">
        <v>40450000</v>
      </c>
      <c r="N17" s="60">
        <v>40450000</v>
      </c>
      <c r="O17" s="60">
        <v>40450000</v>
      </c>
      <c r="P17" s="60">
        <v>40450000</v>
      </c>
      <c r="Q17" s="60">
        <v>40450000</v>
      </c>
      <c r="R17" s="60">
        <v>40450000</v>
      </c>
      <c r="S17" s="60">
        <v>40450000</v>
      </c>
      <c r="T17" s="60">
        <v>40450000</v>
      </c>
      <c r="U17" s="60">
        <v>40450000</v>
      </c>
      <c r="V17" s="60">
        <v>40450000</v>
      </c>
      <c r="W17" s="60">
        <v>40450000</v>
      </c>
      <c r="X17" s="60">
        <v>40450000</v>
      </c>
      <c r="Y17" s="60"/>
      <c r="Z17" s="140"/>
      <c r="AA17" s="62">
        <v>40450000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4072074537</v>
      </c>
      <c r="D19" s="155"/>
      <c r="E19" s="59">
        <v>3564366109</v>
      </c>
      <c r="F19" s="60">
        <v>3571536063</v>
      </c>
      <c r="G19" s="60">
        <v>3756878358</v>
      </c>
      <c r="H19" s="60">
        <v>4100961809</v>
      </c>
      <c r="I19" s="60">
        <v>4100961809</v>
      </c>
      <c r="J19" s="60">
        <v>4100961809</v>
      </c>
      <c r="K19" s="60">
        <v>4135941860</v>
      </c>
      <c r="L19" s="60">
        <v>4135937844</v>
      </c>
      <c r="M19" s="60">
        <v>4076949477</v>
      </c>
      <c r="N19" s="60">
        <v>4076949477</v>
      </c>
      <c r="O19" s="60">
        <v>4086268683</v>
      </c>
      <c r="P19" s="60">
        <v>4098923255</v>
      </c>
      <c r="Q19" s="60">
        <v>4121816589</v>
      </c>
      <c r="R19" s="60">
        <v>4121816589</v>
      </c>
      <c r="S19" s="60">
        <v>4104791187</v>
      </c>
      <c r="T19" s="60">
        <v>4116340565</v>
      </c>
      <c r="U19" s="60">
        <v>4153814971</v>
      </c>
      <c r="V19" s="60">
        <v>4153814971</v>
      </c>
      <c r="W19" s="60">
        <v>4153814971</v>
      </c>
      <c r="X19" s="60">
        <v>3571536063</v>
      </c>
      <c r="Y19" s="60">
        <v>582278908</v>
      </c>
      <c r="Z19" s="140">
        <v>16.3</v>
      </c>
      <c r="AA19" s="62">
        <v>3571536063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6288230</v>
      </c>
      <c r="D22" s="155"/>
      <c r="E22" s="59">
        <v>5938650</v>
      </c>
      <c r="F22" s="60">
        <v>5938650</v>
      </c>
      <c r="G22" s="60">
        <v>4584697</v>
      </c>
      <c r="H22" s="60">
        <v>6436813</v>
      </c>
      <c r="I22" s="60">
        <v>6436813</v>
      </c>
      <c r="J22" s="60">
        <v>6436813</v>
      </c>
      <c r="K22" s="60">
        <v>6436813</v>
      </c>
      <c r="L22" s="60">
        <v>6436813</v>
      </c>
      <c r="M22" s="60">
        <v>6288230</v>
      </c>
      <c r="N22" s="60">
        <v>6288230</v>
      </c>
      <c r="O22" s="60">
        <v>6288230</v>
      </c>
      <c r="P22" s="60">
        <v>6288230</v>
      </c>
      <c r="Q22" s="60">
        <v>6288230</v>
      </c>
      <c r="R22" s="60">
        <v>6288230</v>
      </c>
      <c r="S22" s="60">
        <v>6288230</v>
      </c>
      <c r="T22" s="60">
        <v>6288230</v>
      </c>
      <c r="U22" s="60">
        <v>6288230</v>
      </c>
      <c r="V22" s="60">
        <v>6288230</v>
      </c>
      <c r="W22" s="60">
        <v>6288230</v>
      </c>
      <c r="X22" s="60">
        <v>5938650</v>
      </c>
      <c r="Y22" s="60">
        <v>349580</v>
      </c>
      <c r="Z22" s="140">
        <v>5.89</v>
      </c>
      <c r="AA22" s="62">
        <v>5938650</v>
      </c>
    </row>
    <row r="23" spans="1:27" ht="13.5">
      <c r="A23" s="249" t="s">
        <v>158</v>
      </c>
      <c r="B23" s="182"/>
      <c r="C23" s="155">
        <v>1983022</v>
      </c>
      <c r="D23" s="155"/>
      <c r="E23" s="59"/>
      <c r="F23" s="60"/>
      <c r="G23" s="159">
        <v>1447895</v>
      </c>
      <c r="H23" s="159">
        <v>2009739</v>
      </c>
      <c r="I23" s="159">
        <v>2009739</v>
      </c>
      <c r="J23" s="60">
        <v>2009739</v>
      </c>
      <c r="K23" s="159">
        <v>2009739</v>
      </c>
      <c r="L23" s="159">
        <v>2009739</v>
      </c>
      <c r="M23" s="60">
        <v>1983022</v>
      </c>
      <c r="N23" s="159">
        <v>1983022</v>
      </c>
      <c r="O23" s="159">
        <v>1983022</v>
      </c>
      <c r="P23" s="159">
        <v>1983022</v>
      </c>
      <c r="Q23" s="60">
        <v>1983022</v>
      </c>
      <c r="R23" s="159">
        <v>1983022</v>
      </c>
      <c r="S23" s="159">
        <v>1983022</v>
      </c>
      <c r="T23" s="60">
        <v>1983022</v>
      </c>
      <c r="U23" s="159">
        <v>1983022</v>
      </c>
      <c r="V23" s="159">
        <v>1983022</v>
      </c>
      <c r="W23" s="159">
        <v>1983022</v>
      </c>
      <c r="X23" s="60"/>
      <c r="Y23" s="159">
        <v>1983022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4122190624</v>
      </c>
      <c r="D24" s="168">
        <f>SUM(D15:D23)</f>
        <v>0</v>
      </c>
      <c r="E24" s="76">
        <f t="shared" si="1"/>
        <v>3613206064</v>
      </c>
      <c r="F24" s="77">
        <f t="shared" si="1"/>
        <v>3620376018</v>
      </c>
      <c r="G24" s="77">
        <f t="shared" si="1"/>
        <v>3839682846</v>
      </c>
      <c r="H24" s="77">
        <f t="shared" si="1"/>
        <v>4176831701</v>
      </c>
      <c r="I24" s="77">
        <f t="shared" si="1"/>
        <v>4176831701</v>
      </c>
      <c r="J24" s="77">
        <f t="shared" si="1"/>
        <v>4176831701</v>
      </c>
      <c r="K24" s="77">
        <f t="shared" si="1"/>
        <v>4212416270</v>
      </c>
      <c r="L24" s="77">
        <f t="shared" si="1"/>
        <v>4212840614</v>
      </c>
      <c r="M24" s="77">
        <f t="shared" si="1"/>
        <v>4130525621</v>
      </c>
      <c r="N24" s="77">
        <f t="shared" si="1"/>
        <v>4130525621</v>
      </c>
      <c r="O24" s="77">
        <f t="shared" si="1"/>
        <v>4139821717</v>
      </c>
      <c r="P24" s="77">
        <f t="shared" si="1"/>
        <v>4152368892</v>
      </c>
      <c r="Q24" s="77">
        <f t="shared" si="1"/>
        <v>4175239832</v>
      </c>
      <c r="R24" s="77">
        <f t="shared" si="1"/>
        <v>4175239832</v>
      </c>
      <c r="S24" s="77">
        <f t="shared" si="1"/>
        <v>4158168846</v>
      </c>
      <c r="T24" s="77">
        <f t="shared" si="1"/>
        <v>4169718224</v>
      </c>
      <c r="U24" s="77">
        <f t="shared" si="1"/>
        <v>4206963134</v>
      </c>
      <c r="V24" s="77">
        <f t="shared" si="1"/>
        <v>4206963134</v>
      </c>
      <c r="W24" s="77">
        <f t="shared" si="1"/>
        <v>4206963134</v>
      </c>
      <c r="X24" s="77">
        <f t="shared" si="1"/>
        <v>3620376018</v>
      </c>
      <c r="Y24" s="77">
        <f t="shared" si="1"/>
        <v>586587116</v>
      </c>
      <c r="Z24" s="212">
        <f>+IF(X24&lt;&gt;0,+(Y24/X24)*100,0)</f>
        <v>16.202380998094437</v>
      </c>
      <c r="AA24" s="79">
        <f>SUM(AA15:AA23)</f>
        <v>3620376018</v>
      </c>
    </row>
    <row r="25" spans="1:27" ht="13.5">
      <c r="A25" s="250" t="s">
        <v>159</v>
      </c>
      <c r="B25" s="251"/>
      <c r="C25" s="168">
        <f aca="true" t="shared" si="2" ref="C25:Y25">+C12+C24</f>
        <v>4438061899</v>
      </c>
      <c r="D25" s="168">
        <f>+D12+D24</f>
        <v>0</v>
      </c>
      <c r="E25" s="72">
        <f t="shared" si="2"/>
        <v>4137227604</v>
      </c>
      <c r="F25" s="73">
        <f t="shared" si="2"/>
        <v>4137227604</v>
      </c>
      <c r="G25" s="73">
        <f t="shared" si="2"/>
        <v>4144435767</v>
      </c>
      <c r="H25" s="73">
        <f t="shared" si="2"/>
        <v>4766409924</v>
      </c>
      <c r="I25" s="73">
        <f t="shared" si="2"/>
        <v>4766409924</v>
      </c>
      <c r="J25" s="73">
        <f t="shared" si="2"/>
        <v>4766409924</v>
      </c>
      <c r="K25" s="73">
        <f t="shared" si="2"/>
        <v>4718976835</v>
      </c>
      <c r="L25" s="73">
        <f t="shared" si="2"/>
        <v>4684555916</v>
      </c>
      <c r="M25" s="73">
        <f t="shared" si="2"/>
        <v>4586756256</v>
      </c>
      <c r="N25" s="73">
        <f t="shared" si="2"/>
        <v>4586756256</v>
      </c>
      <c r="O25" s="73">
        <f t="shared" si="2"/>
        <v>4572297695</v>
      </c>
      <c r="P25" s="73">
        <f t="shared" si="2"/>
        <v>4532004504</v>
      </c>
      <c r="Q25" s="73">
        <f t="shared" si="2"/>
        <v>4586177414</v>
      </c>
      <c r="R25" s="73">
        <f t="shared" si="2"/>
        <v>4586177414</v>
      </c>
      <c r="S25" s="73">
        <f t="shared" si="2"/>
        <v>4504762128</v>
      </c>
      <c r="T25" s="73">
        <f t="shared" si="2"/>
        <v>4537863150</v>
      </c>
      <c r="U25" s="73">
        <f t="shared" si="2"/>
        <v>4635336160</v>
      </c>
      <c r="V25" s="73">
        <f t="shared" si="2"/>
        <v>4635336160</v>
      </c>
      <c r="W25" s="73">
        <f t="shared" si="2"/>
        <v>4635336160</v>
      </c>
      <c r="X25" s="73">
        <f t="shared" si="2"/>
        <v>4137227604</v>
      </c>
      <c r="Y25" s="73">
        <f t="shared" si="2"/>
        <v>498108556</v>
      </c>
      <c r="Z25" s="170">
        <f>+IF(X25&lt;&gt;0,+(Y25/X25)*100,0)</f>
        <v>12.039670128817983</v>
      </c>
      <c r="AA25" s="74">
        <f>+AA12+AA24</f>
        <v>4137227604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57242134</v>
      </c>
      <c r="D30" s="155"/>
      <c r="E30" s="59">
        <v>49461913</v>
      </c>
      <c r="F30" s="60">
        <v>49461913</v>
      </c>
      <c r="G30" s="60">
        <v>57242133</v>
      </c>
      <c r="H30" s="60">
        <v>9128936</v>
      </c>
      <c r="I30" s="60">
        <v>9128936</v>
      </c>
      <c r="J30" s="60">
        <v>9128936</v>
      </c>
      <c r="K30" s="60">
        <v>35768771</v>
      </c>
      <c r="L30" s="60">
        <v>40522896</v>
      </c>
      <c r="M30" s="60">
        <v>248695</v>
      </c>
      <c r="N30" s="60">
        <v>248695</v>
      </c>
      <c r="O30" s="60">
        <v>9128642</v>
      </c>
      <c r="P30" s="60">
        <v>18008588</v>
      </c>
      <c r="Q30" s="60">
        <v>26888534</v>
      </c>
      <c r="R30" s="60">
        <v>26888534</v>
      </c>
      <c r="S30" s="60">
        <v>35768479</v>
      </c>
      <c r="T30" s="60">
        <v>40522604</v>
      </c>
      <c r="U30" s="60">
        <v>98262567</v>
      </c>
      <c r="V30" s="60">
        <v>98262567</v>
      </c>
      <c r="W30" s="60">
        <v>98262567</v>
      </c>
      <c r="X30" s="60">
        <v>49461913</v>
      </c>
      <c r="Y30" s="60">
        <v>48800654</v>
      </c>
      <c r="Z30" s="140">
        <v>98.66</v>
      </c>
      <c r="AA30" s="62">
        <v>49461913</v>
      </c>
    </row>
    <row r="31" spans="1:27" ht="13.5">
      <c r="A31" s="249" t="s">
        <v>163</v>
      </c>
      <c r="B31" s="182"/>
      <c r="C31" s="155">
        <v>22138506</v>
      </c>
      <c r="D31" s="155"/>
      <c r="E31" s="59">
        <v>27271000</v>
      </c>
      <c r="F31" s="60">
        <v>27271000</v>
      </c>
      <c r="G31" s="60">
        <v>22138506</v>
      </c>
      <c r="H31" s="60">
        <v>22644775</v>
      </c>
      <c r="I31" s="60">
        <v>22644775</v>
      </c>
      <c r="J31" s="60">
        <v>22644775</v>
      </c>
      <c r="K31" s="60">
        <v>24366001</v>
      </c>
      <c r="L31" s="60">
        <v>24562772</v>
      </c>
      <c r="M31" s="60">
        <v>24635977</v>
      </c>
      <c r="N31" s="60">
        <v>24635977</v>
      </c>
      <c r="O31" s="60">
        <v>24890669</v>
      </c>
      <c r="P31" s="60">
        <v>25115898</v>
      </c>
      <c r="Q31" s="60">
        <v>25285627</v>
      </c>
      <c r="R31" s="60">
        <v>25285627</v>
      </c>
      <c r="S31" s="60">
        <v>25397211</v>
      </c>
      <c r="T31" s="60">
        <v>25735869</v>
      </c>
      <c r="U31" s="60">
        <v>25930759</v>
      </c>
      <c r="V31" s="60">
        <v>25930759</v>
      </c>
      <c r="W31" s="60">
        <v>25930759</v>
      </c>
      <c r="X31" s="60">
        <v>27271000</v>
      </c>
      <c r="Y31" s="60">
        <v>-1340241</v>
      </c>
      <c r="Z31" s="140">
        <v>-4.91</v>
      </c>
      <c r="AA31" s="62">
        <v>27271000</v>
      </c>
    </row>
    <row r="32" spans="1:27" ht="13.5">
      <c r="A32" s="249" t="s">
        <v>164</v>
      </c>
      <c r="B32" s="182"/>
      <c r="C32" s="155">
        <v>185012102</v>
      </c>
      <c r="D32" s="155"/>
      <c r="E32" s="59">
        <v>135263653</v>
      </c>
      <c r="F32" s="60">
        <v>135263653</v>
      </c>
      <c r="G32" s="60">
        <v>190411128</v>
      </c>
      <c r="H32" s="60">
        <v>204329175</v>
      </c>
      <c r="I32" s="60">
        <v>204329175</v>
      </c>
      <c r="J32" s="60">
        <v>204329175</v>
      </c>
      <c r="K32" s="60">
        <v>230101384</v>
      </c>
      <c r="L32" s="60">
        <v>271228350</v>
      </c>
      <c r="M32" s="60">
        <v>173012702</v>
      </c>
      <c r="N32" s="60">
        <v>173012702</v>
      </c>
      <c r="O32" s="60">
        <v>198046734</v>
      </c>
      <c r="P32" s="60">
        <v>169693118</v>
      </c>
      <c r="Q32" s="60">
        <v>229514619</v>
      </c>
      <c r="R32" s="60">
        <v>229514619</v>
      </c>
      <c r="S32" s="60">
        <v>208593243</v>
      </c>
      <c r="T32" s="60">
        <v>217775322</v>
      </c>
      <c r="U32" s="60">
        <v>254900381</v>
      </c>
      <c r="V32" s="60">
        <v>254900381</v>
      </c>
      <c r="W32" s="60">
        <v>254900381</v>
      </c>
      <c r="X32" s="60">
        <v>135263653</v>
      </c>
      <c r="Y32" s="60">
        <v>119636728</v>
      </c>
      <c r="Z32" s="140">
        <v>88.45</v>
      </c>
      <c r="AA32" s="62">
        <v>135263653</v>
      </c>
    </row>
    <row r="33" spans="1:27" ht="13.5">
      <c r="A33" s="249" t="s">
        <v>165</v>
      </c>
      <c r="B33" s="182"/>
      <c r="C33" s="155">
        <v>14238446</v>
      </c>
      <c r="D33" s="155"/>
      <c r="E33" s="59">
        <v>28199999</v>
      </c>
      <c r="F33" s="60">
        <v>28199999</v>
      </c>
      <c r="G33" s="60">
        <v>8152240</v>
      </c>
      <c r="H33" s="60">
        <v>8152240</v>
      </c>
      <c r="I33" s="60">
        <v>8152240</v>
      </c>
      <c r="J33" s="60">
        <v>8152240</v>
      </c>
      <c r="K33" s="60">
        <v>8152240</v>
      </c>
      <c r="L33" s="60">
        <v>8152240</v>
      </c>
      <c r="M33" s="60">
        <v>8152240</v>
      </c>
      <c r="N33" s="60">
        <v>8152240</v>
      </c>
      <c r="O33" s="60">
        <v>8152240</v>
      </c>
      <c r="P33" s="60">
        <v>8152240</v>
      </c>
      <c r="Q33" s="60">
        <v>8152240</v>
      </c>
      <c r="R33" s="60">
        <v>8152240</v>
      </c>
      <c r="S33" s="60">
        <v>8152240</v>
      </c>
      <c r="T33" s="60">
        <v>8152240</v>
      </c>
      <c r="U33" s="60">
        <v>8152240</v>
      </c>
      <c r="V33" s="60">
        <v>8152240</v>
      </c>
      <c r="W33" s="60">
        <v>8152240</v>
      </c>
      <c r="X33" s="60">
        <v>28199999</v>
      </c>
      <c r="Y33" s="60">
        <v>-20047759</v>
      </c>
      <c r="Z33" s="140">
        <v>-71.09</v>
      </c>
      <c r="AA33" s="62">
        <v>28199999</v>
      </c>
    </row>
    <row r="34" spans="1:27" ht="13.5">
      <c r="A34" s="250" t="s">
        <v>58</v>
      </c>
      <c r="B34" s="251"/>
      <c r="C34" s="168">
        <f aca="true" t="shared" si="3" ref="C34:Y34">SUM(C29:C33)</f>
        <v>278631188</v>
      </c>
      <c r="D34" s="168">
        <f>SUM(D29:D33)</f>
        <v>0</v>
      </c>
      <c r="E34" s="72">
        <f t="shared" si="3"/>
        <v>240196565</v>
      </c>
      <c r="F34" s="73">
        <f t="shared" si="3"/>
        <v>240196565</v>
      </c>
      <c r="G34" s="73">
        <f t="shared" si="3"/>
        <v>277944007</v>
      </c>
      <c r="H34" s="73">
        <f t="shared" si="3"/>
        <v>244255126</v>
      </c>
      <c r="I34" s="73">
        <f t="shared" si="3"/>
        <v>244255126</v>
      </c>
      <c r="J34" s="73">
        <f t="shared" si="3"/>
        <v>244255126</v>
      </c>
      <c r="K34" s="73">
        <f t="shared" si="3"/>
        <v>298388396</v>
      </c>
      <c r="L34" s="73">
        <f t="shared" si="3"/>
        <v>344466258</v>
      </c>
      <c r="M34" s="73">
        <f t="shared" si="3"/>
        <v>206049614</v>
      </c>
      <c r="N34" s="73">
        <f t="shared" si="3"/>
        <v>206049614</v>
      </c>
      <c r="O34" s="73">
        <f t="shared" si="3"/>
        <v>240218285</v>
      </c>
      <c r="P34" s="73">
        <f t="shared" si="3"/>
        <v>220969844</v>
      </c>
      <c r="Q34" s="73">
        <f t="shared" si="3"/>
        <v>289841020</v>
      </c>
      <c r="R34" s="73">
        <f t="shared" si="3"/>
        <v>289841020</v>
      </c>
      <c r="S34" s="73">
        <f t="shared" si="3"/>
        <v>277911173</v>
      </c>
      <c r="T34" s="73">
        <f t="shared" si="3"/>
        <v>292186035</v>
      </c>
      <c r="U34" s="73">
        <f t="shared" si="3"/>
        <v>387245947</v>
      </c>
      <c r="V34" s="73">
        <f t="shared" si="3"/>
        <v>387245947</v>
      </c>
      <c r="W34" s="73">
        <f t="shared" si="3"/>
        <v>387245947</v>
      </c>
      <c r="X34" s="73">
        <f t="shared" si="3"/>
        <v>240196565</v>
      </c>
      <c r="Y34" s="73">
        <f t="shared" si="3"/>
        <v>147049382</v>
      </c>
      <c r="Z34" s="170">
        <f>+IF(X34&lt;&gt;0,+(Y34/X34)*100,0)</f>
        <v>61.220435021624894</v>
      </c>
      <c r="AA34" s="74">
        <f>SUM(AA29:AA33)</f>
        <v>240196565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443252053</v>
      </c>
      <c r="D37" s="155"/>
      <c r="E37" s="59">
        <v>648121445</v>
      </c>
      <c r="F37" s="60">
        <v>648121445</v>
      </c>
      <c r="G37" s="60">
        <v>443252053</v>
      </c>
      <c r="H37" s="60">
        <v>486595074</v>
      </c>
      <c r="I37" s="60">
        <v>486595074</v>
      </c>
      <c r="J37" s="60">
        <v>486595074</v>
      </c>
      <c r="K37" s="60">
        <v>445644703</v>
      </c>
      <c r="L37" s="60">
        <v>436120401</v>
      </c>
      <c r="M37" s="60">
        <v>471624423</v>
      </c>
      <c r="N37" s="60">
        <v>471624423</v>
      </c>
      <c r="O37" s="60">
        <v>457974299</v>
      </c>
      <c r="P37" s="60">
        <v>444324176</v>
      </c>
      <c r="Q37" s="60">
        <v>430674052</v>
      </c>
      <c r="R37" s="60">
        <v>430674052</v>
      </c>
      <c r="S37" s="60">
        <v>417023929</v>
      </c>
      <c r="T37" s="60">
        <v>407499627</v>
      </c>
      <c r="U37" s="60">
        <v>531974484</v>
      </c>
      <c r="V37" s="60">
        <v>531974484</v>
      </c>
      <c r="W37" s="60">
        <v>531974484</v>
      </c>
      <c r="X37" s="60">
        <v>648121445</v>
      </c>
      <c r="Y37" s="60">
        <v>-116146961</v>
      </c>
      <c r="Z37" s="140">
        <v>-17.92</v>
      </c>
      <c r="AA37" s="62">
        <v>648121445</v>
      </c>
    </row>
    <row r="38" spans="1:27" ht="13.5">
      <c r="A38" s="249" t="s">
        <v>165</v>
      </c>
      <c r="B38" s="182"/>
      <c r="C38" s="155">
        <v>167396556</v>
      </c>
      <c r="D38" s="155"/>
      <c r="E38" s="59">
        <v>124416686</v>
      </c>
      <c r="F38" s="60">
        <v>124416686</v>
      </c>
      <c r="G38" s="60">
        <v>137603723</v>
      </c>
      <c r="H38" s="60">
        <v>137063295</v>
      </c>
      <c r="I38" s="60">
        <v>137063295</v>
      </c>
      <c r="J38" s="60">
        <v>137063295</v>
      </c>
      <c r="K38" s="60">
        <v>139394273</v>
      </c>
      <c r="L38" s="60">
        <v>175223475</v>
      </c>
      <c r="M38" s="60">
        <v>175746906</v>
      </c>
      <c r="N38" s="60">
        <v>175746906</v>
      </c>
      <c r="O38" s="60">
        <v>176354425</v>
      </c>
      <c r="P38" s="60">
        <v>176851765</v>
      </c>
      <c r="Q38" s="60">
        <v>176461884</v>
      </c>
      <c r="R38" s="60">
        <v>176461884</v>
      </c>
      <c r="S38" s="60">
        <v>175749023</v>
      </c>
      <c r="T38" s="60">
        <v>178404684</v>
      </c>
      <c r="U38" s="60">
        <v>179022468</v>
      </c>
      <c r="V38" s="60">
        <v>179022468</v>
      </c>
      <c r="W38" s="60">
        <v>179022468</v>
      </c>
      <c r="X38" s="60">
        <v>124416686</v>
      </c>
      <c r="Y38" s="60">
        <v>54605782</v>
      </c>
      <c r="Z38" s="140">
        <v>43.89</v>
      </c>
      <c r="AA38" s="62">
        <v>124416686</v>
      </c>
    </row>
    <row r="39" spans="1:27" ht="13.5">
      <c r="A39" s="250" t="s">
        <v>59</v>
      </c>
      <c r="B39" s="253"/>
      <c r="C39" s="168">
        <f aca="true" t="shared" si="4" ref="C39:Y39">SUM(C37:C38)</f>
        <v>610648609</v>
      </c>
      <c r="D39" s="168">
        <f>SUM(D37:D38)</f>
        <v>0</v>
      </c>
      <c r="E39" s="76">
        <f t="shared" si="4"/>
        <v>772538131</v>
      </c>
      <c r="F39" s="77">
        <f t="shared" si="4"/>
        <v>772538131</v>
      </c>
      <c r="G39" s="77">
        <f t="shared" si="4"/>
        <v>580855776</v>
      </c>
      <c r="H39" s="77">
        <f t="shared" si="4"/>
        <v>623658369</v>
      </c>
      <c r="I39" s="77">
        <f t="shared" si="4"/>
        <v>623658369</v>
      </c>
      <c r="J39" s="77">
        <f t="shared" si="4"/>
        <v>623658369</v>
      </c>
      <c r="K39" s="77">
        <f t="shared" si="4"/>
        <v>585038976</v>
      </c>
      <c r="L39" s="77">
        <f t="shared" si="4"/>
        <v>611343876</v>
      </c>
      <c r="M39" s="77">
        <f t="shared" si="4"/>
        <v>647371329</v>
      </c>
      <c r="N39" s="77">
        <f t="shared" si="4"/>
        <v>647371329</v>
      </c>
      <c r="O39" s="77">
        <f t="shared" si="4"/>
        <v>634328724</v>
      </c>
      <c r="P39" s="77">
        <f t="shared" si="4"/>
        <v>621175941</v>
      </c>
      <c r="Q39" s="77">
        <f t="shared" si="4"/>
        <v>607135936</v>
      </c>
      <c r="R39" s="77">
        <f t="shared" si="4"/>
        <v>607135936</v>
      </c>
      <c r="S39" s="77">
        <f t="shared" si="4"/>
        <v>592772952</v>
      </c>
      <c r="T39" s="77">
        <f t="shared" si="4"/>
        <v>585904311</v>
      </c>
      <c r="U39" s="77">
        <f t="shared" si="4"/>
        <v>710996952</v>
      </c>
      <c r="V39" s="77">
        <f t="shared" si="4"/>
        <v>710996952</v>
      </c>
      <c r="W39" s="77">
        <f t="shared" si="4"/>
        <v>710996952</v>
      </c>
      <c r="X39" s="77">
        <f t="shared" si="4"/>
        <v>772538131</v>
      </c>
      <c r="Y39" s="77">
        <f t="shared" si="4"/>
        <v>-61541179</v>
      </c>
      <c r="Z39" s="212">
        <f>+IF(X39&lt;&gt;0,+(Y39/X39)*100,0)</f>
        <v>-7.966102452488523</v>
      </c>
      <c r="AA39" s="79">
        <f>SUM(AA37:AA38)</f>
        <v>772538131</v>
      </c>
    </row>
    <row r="40" spans="1:27" ht="13.5">
      <c r="A40" s="250" t="s">
        <v>167</v>
      </c>
      <c r="B40" s="251"/>
      <c r="C40" s="168">
        <f aca="true" t="shared" si="5" ref="C40:Y40">+C34+C39</f>
        <v>889279797</v>
      </c>
      <c r="D40" s="168">
        <f>+D34+D39</f>
        <v>0</v>
      </c>
      <c r="E40" s="72">
        <f t="shared" si="5"/>
        <v>1012734696</v>
      </c>
      <c r="F40" s="73">
        <f t="shared" si="5"/>
        <v>1012734696</v>
      </c>
      <c r="G40" s="73">
        <f t="shared" si="5"/>
        <v>858799783</v>
      </c>
      <c r="H40" s="73">
        <f t="shared" si="5"/>
        <v>867913495</v>
      </c>
      <c r="I40" s="73">
        <f t="shared" si="5"/>
        <v>867913495</v>
      </c>
      <c r="J40" s="73">
        <f t="shared" si="5"/>
        <v>867913495</v>
      </c>
      <c r="K40" s="73">
        <f t="shared" si="5"/>
        <v>883427372</v>
      </c>
      <c r="L40" s="73">
        <f t="shared" si="5"/>
        <v>955810134</v>
      </c>
      <c r="M40" s="73">
        <f t="shared" si="5"/>
        <v>853420943</v>
      </c>
      <c r="N40" s="73">
        <f t="shared" si="5"/>
        <v>853420943</v>
      </c>
      <c r="O40" s="73">
        <f t="shared" si="5"/>
        <v>874547009</v>
      </c>
      <c r="P40" s="73">
        <f t="shared" si="5"/>
        <v>842145785</v>
      </c>
      <c r="Q40" s="73">
        <f t="shared" si="5"/>
        <v>896976956</v>
      </c>
      <c r="R40" s="73">
        <f t="shared" si="5"/>
        <v>896976956</v>
      </c>
      <c r="S40" s="73">
        <f t="shared" si="5"/>
        <v>870684125</v>
      </c>
      <c r="T40" s="73">
        <f t="shared" si="5"/>
        <v>878090346</v>
      </c>
      <c r="U40" s="73">
        <f t="shared" si="5"/>
        <v>1098242899</v>
      </c>
      <c r="V40" s="73">
        <f t="shared" si="5"/>
        <v>1098242899</v>
      </c>
      <c r="W40" s="73">
        <f t="shared" si="5"/>
        <v>1098242899</v>
      </c>
      <c r="X40" s="73">
        <f t="shared" si="5"/>
        <v>1012734696</v>
      </c>
      <c r="Y40" s="73">
        <f t="shared" si="5"/>
        <v>85508203</v>
      </c>
      <c r="Z40" s="170">
        <f>+IF(X40&lt;&gt;0,+(Y40/X40)*100,0)</f>
        <v>8.443297473438196</v>
      </c>
      <c r="AA40" s="74">
        <f>+AA34+AA39</f>
        <v>1012734696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3548782102</v>
      </c>
      <c r="D42" s="257">
        <f>+D25-D40</f>
        <v>0</v>
      </c>
      <c r="E42" s="258">
        <f t="shared" si="6"/>
        <v>3124492908</v>
      </c>
      <c r="F42" s="259">
        <f t="shared" si="6"/>
        <v>3124492908</v>
      </c>
      <c r="G42" s="259">
        <f t="shared" si="6"/>
        <v>3285635984</v>
      </c>
      <c r="H42" s="259">
        <f t="shared" si="6"/>
        <v>3898496429</v>
      </c>
      <c r="I42" s="259">
        <f t="shared" si="6"/>
        <v>3898496429</v>
      </c>
      <c r="J42" s="259">
        <f t="shared" si="6"/>
        <v>3898496429</v>
      </c>
      <c r="K42" s="259">
        <f t="shared" si="6"/>
        <v>3835549463</v>
      </c>
      <c r="L42" s="259">
        <f t="shared" si="6"/>
        <v>3728745782</v>
      </c>
      <c r="M42" s="259">
        <f t="shared" si="6"/>
        <v>3733335313</v>
      </c>
      <c r="N42" s="259">
        <f t="shared" si="6"/>
        <v>3733335313</v>
      </c>
      <c r="O42" s="259">
        <f t="shared" si="6"/>
        <v>3697750686</v>
      </c>
      <c r="P42" s="259">
        <f t="shared" si="6"/>
        <v>3689858719</v>
      </c>
      <c r="Q42" s="259">
        <f t="shared" si="6"/>
        <v>3689200458</v>
      </c>
      <c r="R42" s="259">
        <f t="shared" si="6"/>
        <v>3689200458</v>
      </c>
      <c r="S42" s="259">
        <f t="shared" si="6"/>
        <v>3634078003</v>
      </c>
      <c r="T42" s="259">
        <f t="shared" si="6"/>
        <v>3659772804</v>
      </c>
      <c r="U42" s="259">
        <f t="shared" si="6"/>
        <v>3537093261</v>
      </c>
      <c r="V42" s="259">
        <f t="shared" si="6"/>
        <v>3537093261</v>
      </c>
      <c r="W42" s="259">
        <f t="shared" si="6"/>
        <v>3537093261</v>
      </c>
      <c r="X42" s="259">
        <f t="shared" si="6"/>
        <v>3124492908</v>
      </c>
      <c r="Y42" s="259">
        <f t="shared" si="6"/>
        <v>412600353</v>
      </c>
      <c r="Z42" s="260">
        <f>+IF(X42&lt;&gt;0,+(Y42/X42)*100,0)</f>
        <v>13.205354121418283</v>
      </c>
      <c r="AA42" s="261">
        <f>+AA25-AA40</f>
        <v>3124492908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2362127194</v>
      </c>
      <c r="D45" s="155"/>
      <c r="E45" s="59">
        <v>1584492598</v>
      </c>
      <c r="F45" s="60">
        <v>1584492598</v>
      </c>
      <c r="G45" s="60">
        <v>2438641487</v>
      </c>
      <c r="H45" s="60">
        <v>2711544929</v>
      </c>
      <c r="I45" s="60">
        <v>2711544929</v>
      </c>
      <c r="J45" s="60">
        <v>2711544929</v>
      </c>
      <c r="K45" s="60">
        <v>2648296162</v>
      </c>
      <c r="L45" s="60">
        <v>2541336206</v>
      </c>
      <c r="M45" s="60">
        <v>2550594876</v>
      </c>
      <c r="N45" s="60">
        <v>2550594876</v>
      </c>
      <c r="O45" s="60">
        <v>2514711485</v>
      </c>
      <c r="P45" s="60">
        <v>2506679895</v>
      </c>
      <c r="Q45" s="60">
        <v>2505938706</v>
      </c>
      <c r="R45" s="60">
        <v>2505938706</v>
      </c>
      <c r="S45" s="60">
        <v>2453776534</v>
      </c>
      <c r="T45" s="60">
        <v>2480099840</v>
      </c>
      <c r="U45" s="60">
        <v>2358041126</v>
      </c>
      <c r="V45" s="60">
        <v>2358041126</v>
      </c>
      <c r="W45" s="60">
        <v>2358041126</v>
      </c>
      <c r="X45" s="60">
        <v>1584492598</v>
      </c>
      <c r="Y45" s="60">
        <v>773548528</v>
      </c>
      <c r="Z45" s="139">
        <v>48.82</v>
      </c>
      <c r="AA45" s="62">
        <v>1584492598</v>
      </c>
    </row>
    <row r="46" spans="1:27" ht="13.5">
      <c r="A46" s="249" t="s">
        <v>171</v>
      </c>
      <c r="B46" s="182"/>
      <c r="C46" s="155">
        <v>1186654908</v>
      </c>
      <c r="D46" s="155"/>
      <c r="E46" s="59">
        <v>1540000310</v>
      </c>
      <c r="F46" s="60">
        <v>1540000310</v>
      </c>
      <c r="G46" s="60">
        <v>846994497</v>
      </c>
      <c r="H46" s="60">
        <v>1186951500</v>
      </c>
      <c r="I46" s="60">
        <v>1186951500</v>
      </c>
      <c r="J46" s="60">
        <v>1186951500</v>
      </c>
      <c r="K46" s="60">
        <v>1187253301</v>
      </c>
      <c r="L46" s="60">
        <v>1187409576</v>
      </c>
      <c r="M46" s="60">
        <v>1182740437</v>
      </c>
      <c r="N46" s="60">
        <v>1182740437</v>
      </c>
      <c r="O46" s="60">
        <v>1183039201</v>
      </c>
      <c r="P46" s="60">
        <v>1183178824</v>
      </c>
      <c r="Q46" s="60">
        <v>1183261752</v>
      </c>
      <c r="R46" s="60">
        <v>1183261752</v>
      </c>
      <c r="S46" s="60">
        <v>1180301469</v>
      </c>
      <c r="T46" s="60">
        <v>1179672964</v>
      </c>
      <c r="U46" s="60">
        <v>1179052135</v>
      </c>
      <c r="V46" s="60">
        <v>1179052135</v>
      </c>
      <c r="W46" s="60">
        <v>1179052135</v>
      </c>
      <c r="X46" s="60">
        <v>1540000310</v>
      </c>
      <c r="Y46" s="60">
        <v>-360948175</v>
      </c>
      <c r="Z46" s="139">
        <v>-23.44</v>
      </c>
      <c r="AA46" s="62">
        <v>1540000310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3548782102</v>
      </c>
      <c r="D48" s="217">
        <f>SUM(D45:D47)</f>
        <v>0</v>
      </c>
      <c r="E48" s="264">
        <f t="shared" si="7"/>
        <v>3124492908</v>
      </c>
      <c r="F48" s="219">
        <f t="shared" si="7"/>
        <v>3124492908</v>
      </c>
      <c r="G48" s="219">
        <f t="shared" si="7"/>
        <v>3285635984</v>
      </c>
      <c r="H48" s="219">
        <f t="shared" si="7"/>
        <v>3898496429</v>
      </c>
      <c r="I48" s="219">
        <f t="shared" si="7"/>
        <v>3898496429</v>
      </c>
      <c r="J48" s="219">
        <f t="shared" si="7"/>
        <v>3898496429</v>
      </c>
      <c r="K48" s="219">
        <f t="shared" si="7"/>
        <v>3835549463</v>
      </c>
      <c r="L48" s="219">
        <f t="shared" si="7"/>
        <v>3728745782</v>
      </c>
      <c r="M48" s="219">
        <f t="shared" si="7"/>
        <v>3733335313</v>
      </c>
      <c r="N48" s="219">
        <f t="shared" si="7"/>
        <v>3733335313</v>
      </c>
      <c r="O48" s="219">
        <f t="shared" si="7"/>
        <v>3697750686</v>
      </c>
      <c r="P48" s="219">
        <f t="shared" si="7"/>
        <v>3689858719</v>
      </c>
      <c r="Q48" s="219">
        <f t="shared" si="7"/>
        <v>3689200458</v>
      </c>
      <c r="R48" s="219">
        <f t="shared" si="7"/>
        <v>3689200458</v>
      </c>
      <c r="S48" s="219">
        <f t="shared" si="7"/>
        <v>3634078003</v>
      </c>
      <c r="T48" s="219">
        <f t="shared" si="7"/>
        <v>3659772804</v>
      </c>
      <c r="U48" s="219">
        <f t="shared" si="7"/>
        <v>3537093261</v>
      </c>
      <c r="V48" s="219">
        <f t="shared" si="7"/>
        <v>3537093261</v>
      </c>
      <c r="W48" s="219">
        <f t="shared" si="7"/>
        <v>3537093261</v>
      </c>
      <c r="X48" s="219">
        <f t="shared" si="7"/>
        <v>3124492908</v>
      </c>
      <c r="Y48" s="219">
        <f t="shared" si="7"/>
        <v>412600353</v>
      </c>
      <c r="Z48" s="265">
        <f>+IF(X48&lt;&gt;0,+(Y48/X48)*100,0)</f>
        <v>13.205354121418283</v>
      </c>
      <c r="AA48" s="232">
        <f>SUM(AA45:AA47)</f>
        <v>3124492908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1154789580</v>
      </c>
      <c r="F6" s="60">
        <v>1101998411</v>
      </c>
      <c r="G6" s="60">
        <v>93146998</v>
      </c>
      <c r="H6" s="60">
        <v>85705095</v>
      </c>
      <c r="I6" s="60">
        <v>98242717</v>
      </c>
      <c r="J6" s="60">
        <v>277094810</v>
      </c>
      <c r="K6" s="60">
        <v>74838662</v>
      </c>
      <c r="L6" s="60">
        <v>70903021</v>
      </c>
      <c r="M6" s="60">
        <v>74955858</v>
      </c>
      <c r="N6" s="60">
        <v>220697541</v>
      </c>
      <c r="O6" s="60">
        <v>80942048</v>
      </c>
      <c r="P6" s="60">
        <v>78848551</v>
      </c>
      <c r="Q6" s="60">
        <v>102808148</v>
      </c>
      <c r="R6" s="60">
        <v>262598747</v>
      </c>
      <c r="S6" s="60">
        <v>114638038</v>
      </c>
      <c r="T6" s="60">
        <v>96428846</v>
      </c>
      <c r="U6" s="60">
        <v>106555352</v>
      </c>
      <c r="V6" s="60">
        <v>317622236</v>
      </c>
      <c r="W6" s="60">
        <v>1078013334</v>
      </c>
      <c r="X6" s="60">
        <v>1101998411</v>
      </c>
      <c r="Y6" s="60">
        <v>-23985077</v>
      </c>
      <c r="Z6" s="140">
        <v>-2.18</v>
      </c>
      <c r="AA6" s="62">
        <v>1101998411</v>
      </c>
    </row>
    <row r="7" spans="1:27" ht="13.5">
      <c r="A7" s="249" t="s">
        <v>178</v>
      </c>
      <c r="B7" s="182"/>
      <c r="C7" s="155"/>
      <c r="D7" s="155"/>
      <c r="E7" s="59">
        <v>149373324</v>
      </c>
      <c r="F7" s="60">
        <v>135163563</v>
      </c>
      <c r="G7" s="60">
        <v>42432552</v>
      </c>
      <c r="H7" s="60">
        <v>17609115</v>
      </c>
      <c r="I7" s="60">
        <v>7274343</v>
      </c>
      <c r="J7" s="60">
        <v>67316010</v>
      </c>
      <c r="K7" s="60">
        <v>3771733</v>
      </c>
      <c r="L7" s="60">
        <v>38164112</v>
      </c>
      <c r="M7" s="60"/>
      <c r="N7" s="60">
        <v>41935845</v>
      </c>
      <c r="O7" s="60">
        <v>1343062</v>
      </c>
      <c r="P7" s="60">
        <v>4446309</v>
      </c>
      <c r="Q7" s="60">
        <v>17350000</v>
      </c>
      <c r="R7" s="60">
        <v>23139371</v>
      </c>
      <c r="S7" s="60">
        <v>2754900</v>
      </c>
      <c r="T7" s="60">
        <v>2580000</v>
      </c>
      <c r="U7" s="60">
        <v>2533141</v>
      </c>
      <c r="V7" s="60">
        <v>7868041</v>
      </c>
      <c r="W7" s="60">
        <v>140259267</v>
      </c>
      <c r="X7" s="60">
        <v>135163563</v>
      </c>
      <c r="Y7" s="60">
        <v>5095704</v>
      </c>
      <c r="Z7" s="140">
        <v>3.77</v>
      </c>
      <c r="AA7" s="62">
        <v>135163563</v>
      </c>
    </row>
    <row r="8" spans="1:27" ht="13.5">
      <c r="A8" s="249" t="s">
        <v>179</v>
      </c>
      <c r="B8" s="182"/>
      <c r="C8" s="155"/>
      <c r="D8" s="155"/>
      <c r="E8" s="59">
        <v>48470844</v>
      </c>
      <c r="F8" s="60">
        <v>74103078</v>
      </c>
      <c r="G8" s="60">
        <v>17380000</v>
      </c>
      <c r="H8" s="60"/>
      <c r="I8" s="60"/>
      <c r="J8" s="60">
        <v>17380000</v>
      </c>
      <c r="K8" s="60"/>
      <c r="L8" s="60">
        <v>9345000</v>
      </c>
      <c r="M8" s="60"/>
      <c r="N8" s="60">
        <v>9345000</v>
      </c>
      <c r="O8" s="60"/>
      <c r="P8" s="60"/>
      <c r="Q8" s="60">
        <v>11355000</v>
      </c>
      <c r="R8" s="60">
        <v>11355000</v>
      </c>
      <c r="S8" s="60"/>
      <c r="T8" s="60"/>
      <c r="U8" s="60"/>
      <c r="V8" s="60"/>
      <c r="W8" s="60">
        <v>38080000</v>
      </c>
      <c r="X8" s="60">
        <v>74103078</v>
      </c>
      <c r="Y8" s="60">
        <v>-36023078</v>
      </c>
      <c r="Z8" s="140">
        <v>-48.61</v>
      </c>
      <c r="AA8" s="62">
        <v>74103078</v>
      </c>
    </row>
    <row r="9" spans="1:27" ht="13.5">
      <c r="A9" s="249" t="s">
        <v>180</v>
      </c>
      <c r="B9" s="182"/>
      <c r="C9" s="155"/>
      <c r="D9" s="155"/>
      <c r="E9" s="59">
        <v>15927900</v>
      </c>
      <c r="F9" s="60">
        <v>16200543</v>
      </c>
      <c r="G9" s="60">
        <v>1233116</v>
      </c>
      <c r="H9" s="60">
        <v>1085293</v>
      </c>
      <c r="I9" s="60">
        <v>449197</v>
      </c>
      <c r="J9" s="60">
        <v>2767606</v>
      </c>
      <c r="K9" s="60">
        <v>2200543</v>
      </c>
      <c r="L9" s="60">
        <v>1325822</v>
      </c>
      <c r="M9" s="60">
        <v>1151486</v>
      </c>
      <c r="N9" s="60">
        <v>4677851</v>
      </c>
      <c r="O9" s="60">
        <v>1921324</v>
      </c>
      <c r="P9" s="60">
        <v>1217582</v>
      </c>
      <c r="Q9" s="60">
        <v>1889741</v>
      </c>
      <c r="R9" s="60">
        <v>5028647</v>
      </c>
      <c r="S9" s="60">
        <v>1690338</v>
      </c>
      <c r="T9" s="60">
        <v>926920</v>
      </c>
      <c r="U9" s="60">
        <v>1590668</v>
      </c>
      <c r="V9" s="60">
        <v>4207926</v>
      </c>
      <c r="W9" s="60">
        <v>16682030</v>
      </c>
      <c r="X9" s="60">
        <v>16200543</v>
      </c>
      <c r="Y9" s="60">
        <v>481487</v>
      </c>
      <c r="Z9" s="140">
        <v>2.97</v>
      </c>
      <c r="AA9" s="62">
        <v>16200543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92590</v>
      </c>
      <c r="U10" s="60"/>
      <c r="V10" s="60">
        <v>92590</v>
      </c>
      <c r="W10" s="60">
        <v>92590</v>
      </c>
      <c r="X10" s="60"/>
      <c r="Y10" s="60">
        <v>92590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-424250304</v>
      </c>
      <c r="F12" s="60">
        <v>-1110761771</v>
      </c>
      <c r="G12" s="60">
        <v>-114100386</v>
      </c>
      <c r="H12" s="60">
        <v>-106610848</v>
      </c>
      <c r="I12" s="60">
        <v>-96689994</v>
      </c>
      <c r="J12" s="60">
        <v>-317401228</v>
      </c>
      <c r="K12" s="60">
        <v>-75358606</v>
      </c>
      <c r="L12" s="60">
        <v>-97705270</v>
      </c>
      <c r="M12" s="60">
        <v>-73143802</v>
      </c>
      <c r="N12" s="60">
        <v>-246207678</v>
      </c>
      <c r="O12" s="60">
        <v>-106286397</v>
      </c>
      <c r="P12" s="60">
        <v>-87417452</v>
      </c>
      <c r="Q12" s="60">
        <v>-92474794</v>
      </c>
      <c r="R12" s="60">
        <v>-286178643</v>
      </c>
      <c r="S12" s="60">
        <v>-80846269</v>
      </c>
      <c r="T12" s="60">
        <v>-94474125</v>
      </c>
      <c r="U12" s="60">
        <v>-145672842</v>
      </c>
      <c r="V12" s="60">
        <v>-320993236</v>
      </c>
      <c r="W12" s="60">
        <v>-1170780785</v>
      </c>
      <c r="X12" s="60">
        <v>-1110761771</v>
      </c>
      <c r="Y12" s="60">
        <v>-60019014</v>
      </c>
      <c r="Z12" s="140">
        <v>5.4</v>
      </c>
      <c r="AA12" s="62">
        <v>-1110761771</v>
      </c>
    </row>
    <row r="13" spans="1:27" ht="13.5">
      <c r="A13" s="249" t="s">
        <v>40</v>
      </c>
      <c r="B13" s="182"/>
      <c r="C13" s="155"/>
      <c r="D13" s="155"/>
      <c r="E13" s="59">
        <v>-460224264</v>
      </c>
      <c r="F13" s="60">
        <v>-49317216</v>
      </c>
      <c r="G13" s="60">
        <v>-4109768</v>
      </c>
      <c r="H13" s="60"/>
      <c r="I13" s="60">
        <v>-8219536</v>
      </c>
      <c r="J13" s="60">
        <v>-12329304</v>
      </c>
      <c r="K13" s="60"/>
      <c r="L13" s="60"/>
      <c r="M13" s="60">
        <v>-49154145</v>
      </c>
      <c r="N13" s="60">
        <v>-49154145</v>
      </c>
      <c r="O13" s="60"/>
      <c r="P13" s="60"/>
      <c r="Q13" s="60"/>
      <c r="R13" s="60"/>
      <c r="S13" s="60"/>
      <c r="T13" s="60"/>
      <c r="U13" s="60">
        <v>-12564722</v>
      </c>
      <c r="V13" s="60">
        <v>-12564722</v>
      </c>
      <c r="W13" s="60">
        <v>-74048171</v>
      </c>
      <c r="X13" s="60">
        <v>-49317216</v>
      </c>
      <c r="Y13" s="60">
        <v>-24730955</v>
      </c>
      <c r="Z13" s="140">
        <v>50.15</v>
      </c>
      <c r="AA13" s="62">
        <v>-49317216</v>
      </c>
    </row>
    <row r="14" spans="1:27" ht="13.5">
      <c r="A14" s="249" t="s">
        <v>42</v>
      </c>
      <c r="B14" s="182"/>
      <c r="C14" s="155"/>
      <c r="D14" s="155"/>
      <c r="E14" s="59">
        <v>-275117772</v>
      </c>
      <c r="F14" s="60">
        <v>-884628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>
        <v>-137102</v>
      </c>
      <c r="R14" s="60">
        <v>-137102</v>
      </c>
      <c r="S14" s="60"/>
      <c r="T14" s="60"/>
      <c r="U14" s="60">
        <v>-236353</v>
      </c>
      <c r="V14" s="60">
        <v>-236353</v>
      </c>
      <c r="W14" s="60">
        <v>-373455</v>
      </c>
      <c r="X14" s="60">
        <v>-884628</v>
      </c>
      <c r="Y14" s="60">
        <v>511173</v>
      </c>
      <c r="Z14" s="140">
        <v>-57.78</v>
      </c>
      <c r="AA14" s="62">
        <v>-884628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208969308</v>
      </c>
      <c r="F15" s="73">
        <f t="shared" si="0"/>
        <v>166501980</v>
      </c>
      <c r="G15" s="73">
        <f t="shared" si="0"/>
        <v>35982512</v>
      </c>
      <c r="H15" s="73">
        <f t="shared" si="0"/>
        <v>-2211345</v>
      </c>
      <c r="I15" s="73">
        <f t="shared" si="0"/>
        <v>1056727</v>
      </c>
      <c r="J15" s="73">
        <f t="shared" si="0"/>
        <v>34827894</v>
      </c>
      <c r="K15" s="73">
        <f t="shared" si="0"/>
        <v>5452332</v>
      </c>
      <c r="L15" s="73">
        <f t="shared" si="0"/>
        <v>22032685</v>
      </c>
      <c r="M15" s="73">
        <f t="shared" si="0"/>
        <v>-46190603</v>
      </c>
      <c r="N15" s="73">
        <f t="shared" si="0"/>
        <v>-18705586</v>
      </c>
      <c r="O15" s="73">
        <f t="shared" si="0"/>
        <v>-22079963</v>
      </c>
      <c r="P15" s="73">
        <f t="shared" si="0"/>
        <v>-2905010</v>
      </c>
      <c r="Q15" s="73">
        <f t="shared" si="0"/>
        <v>40790993</v>
      </c>
      <c r="R15" s="73">
        <f t="shared" si="0"/>
        <v>15806020</v>
      </c>
      <c r="S15" s="73">
        <f t="shared" si="0"/>
        <v>38237007</v>
      </c>
      <c r="T15" s="73">
        <f t="shared" si="0"/>
        <v>5554231</v>
      </c>
      <c r="U15" s="73">
        <f t="shared" si="0"/>
        <v>-47794756</v>
      </c>
      <c r="V15" s="73">
        <f t="shared" si="0"/>
        <v>-4003518</v>
      </c>
      <c r="W15" s="73">
        <f t="shared" si="0"/>
        <v>27924810</v>
      </c>
      <c r="X15" s="73">
        <f t="shared" si="0"/>
        <v>166501980</v>
      </c>
      <c r="Y15" s="73">
        <f t="shared" si="0"/>
        <v>-138577170</v>
      </c>
      <c r="Z15" s="170">
        <f>+IF(X15&lt;&gt;0,+(Y15/X15)*100,0)</f>
        <v>-83.22854178671028</v>
      </c>
      <c r="AA15" s="74">
        <f>SUM(AA6:AA14)</f>
        <v>166501980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3999996</v>
      </c>
      <c r="F19" s="60">
        <v>4000000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4000000</v>
      </c>
      <c r="Y19" s="159">
        <v>-4000000</v>
      </c>
      <c r="Z19" s="141">
        <v>-100</v>
      </c>
      <c r="AA19" s="225">
        <v>4000000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</v>
      </c>
      <c r="Y21" s="159">
        <v>-500000</v>
      </c>
      <c r="Z21" s="141">
        <v>-100</v>
      </c>
      <c r="AA21" s="225">
        <v>500000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>
        <v>23140565</v>
      </c>
      <c r="N22" s="60">
        <v>23140565</v>
      </c>
      <c r="O22" s="60"/>
      <c r="P22" s="60"/>
      <c r="Q22" s="60"/>
      <c r="R22" s="60"/>
      <c r="S22" s="60"/>
      <c r="T22" s="60"/>
      <c r="U22" s="60">
        <v>3032076</v>
      </c>
      <c r="V22" s="60">
        <v>3032076</v>
      </c>
      <c r="W22" s="60">
        <v>26172641</v>
      </c>
      <c r="X22" s="60"/>
      <c r="Y22" s="60">
        <v>26172641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-277652312</v>
      </c>
      <c r="F24" s="60">
        <v>-319382004</v>
      </c>
      <c r="G24" s="60">
        <v>-1122787</v>
      </c>
      <c r="H24" s="60">
        <v>-5894408</v>
      </c>
      <c r="I24" s="60">
        <v>-6238767</v>
      </c>
      <c r="J24" s="60">
        <v>-13255962</v>
      </c>
      <c r="K24" s="60">
        <v>-28741284</v>
      </c>
      <c r="L24" s="60">
        <v>-22041360</v>
      </c>
      <c r="M24" s="60">
        <v>-19597072</v>
      </c>
      <c r="N24" s="60">
        <v>-70379716</v>
      </c>
      <c r="O24" s="60">
        <v>-9319206</v>
      </c>
      <c r="P24" s="60">
        <v>-12654572</v>
      </c>
      <c r="Q24" s="60">
        <v>-22893334</v>
      </c>
      <c r="R24" s="60">
        <v>-44867112</v>
      </c>
      <c r="S24" s="60">
        <v>-33994011</v>
      </c>
      <c r="T24" s="60">
        <v>-24199364</v>
      </c>
      <c r="U24" s="60">
        <v>-50032432</v>
      </c>
      <c r="V24" s="60">
        <v>-108225807</v>
      </c>
      <c r="W24" s="60">
        <v>-236728597</v>
      </c>
      <c r="X24" s="60">
        <v>-319382004</v>
      </c>
      <c r="Y24" s="60">
        <v>82653407</v>
      </c>
      <c r="Z24" s="140">
        <v>-25.88</v>
      </c>
      <c r="AA24" s="62">
        <v>-319382004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-273152316</v>
      </c>
      <c r="F25" s="73">
        <f t="shared" si="1"/>
        <v>-314882004</v>
      </c>
      <c r="G25" s="73">
        <f t="shared" si="1"/>
        <v>-1122787</v>
      </c>
      <c r="H25" s="73">
        <f t="shared" si="1"/>
        <v>-5894408</v>
      </c>
      <c r="I25" s="73">
        <f t="shared" si="1"/>
        <v>-6238767</v>
      </c>
      <c r="J25" s="73">
        <f t="shared" si="1"/>
        <v>-13255962</v>
      </c>
      <c r="K25" s="73">
        <f t="shared" si="1"/>
        <v>-28741284</v>
      </c>
      <c r="L25" s="73">
        <f t="shared" si="1"/>
        <v>-22041360</v>
      </c>
      <c r="M25" s="73">
        <f t="shared" si="1"/>
        <v>3543493</v>
      </c>
      <c r="N25" s="73">
        <f t="shared" si="1"/>
        <v>-47239151</v>
      </c>
      <c r="O25" s="73">
        <f t="shared" si="1"/>
        <v>-9319206</v>
      </c>
      <c r="P25" s="73">
        <f t="shared" si="1"/>
        <v>-12654572</v>
      </c>
      <c r="Q25" s="73">
        <f t="shared" si="1"/>
        <v>-22893334</v>
      </c>
      <c r="R25" s="73">
        <f t="shared" si="1"/>
        <v>-44867112</v>
      </c>
      <c r="S25" s="73">
        <f t="shared" si="1"/>
        <v>-33994011</v>
      </c>
      <c r="T25" s="73">
        <f t="shared" si="1"/>
        <v>-24199364</v>
      </c>
      <c r="U25" s="73">
        <f t="shared" si="1"/>
        <v>-47000356</v>
      </c>
      <c r="V25" s="73">
        <f t="shared" si="1"/>
        <v>-105193731</v>
      </c>
      <c r="W25" s="73">
        <f t="shared" si="1"/>
        <v>-210555956</v>
      </c>
      <c r="X25" s="73">
        <f t="shared" si="1"/>
        <v>-314882004</v>
      </c>
      <c r="Y25" s="73">
        <f t="shared" si="1"/>
        <v>104326048</v>
      </c>
      <c r="Z25" s="170">
        <f>+IF(X25&lt;&gt;0,+(Y25/X25)*100,0)</f>
        <v>-33.131791170892065</v>
      </c>
      <c r="AA25" s="74">
        <f>SUM(AA19:AA24)</f>
        <v>-314882004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216135000</v>
      </c>
      <c r="F30" s="60">
        <v>216135000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186985000</v>
      </c>
      <c r="V30" s="60">
        <v>186985000</v>
      </c>
      <c r="W30" s="60">
        <v>186985000</v>
      </c>
      <c r="X30" s="60">
        <v>216135000</v>
      </c>
      <c r="Y30" s="60">
        <v>-29150000</v>
      </c>
      <c r="Z30" s="140">
        <v>-13.49</v>
      </c>
      <c r="AA30" s="62">
        <v>216135000</v>
      </c>
    </row>
    <row r="31" spans="1:27" ht="13.5">
      <c r="A31" s="249" t="s">
        <v>195</v>
      </c>
      <c r="B31" s="182"/>
      <c r="C31" s="155"/>
      <c r="D31" s="155"/>
      <c r="E31" s="59">
        <v>2000000</v>
      </c>
      <c r="F31" s="60">
        <v>2000000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>
        <v>3792253</v>
      </c>
      <c r="V31" s="159">
        <v>3792253</v>
      </c>
      <c r="W31" s="159">
        <v>3792253</v>
      </c>
      <c r="X31" s="159">
        <v>2000000</v>
      </c>
      <c r="Y31" s="60">
        <v>1792253</v>
      </c>
      <c r="Z31" s="140">
        <v>89.61</v>
      </c>
      <c r="AA31" s="62">
        <v>2000000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-49461914</v>
      </c>
      <c r="F33" s="60">
        <v>-49461914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-32511176</v>
      </c>
      <c r="V33" s="60">
        <v>-32511176</v>
      </c>
      <c r="W33" s="60">
        <v>-32511176</v>
      </c>
      <c r="X33" s="60">
        <v>-49461914</v>
      </c>
      <c r="Y33" s="60">
        <v>16950738</v>
      </c>
      <c r="Z33" s="140">
        <v>-34.27</v>
      </c>
      <c r="AA33" s="62">
        <v>-49461914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168673086</v>
      </c>
      <c r="F34" s="73">
        <f t="shared" si="2"/>
        <v>168673086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158266077</v>
      </c>
      <c r="V34" s="73">
        <f t="shared" si="2"/>
        <v>158266077</v>
      </c>
      <c r="W34" s="73">
        <f t="shared" si="2"/>
        <v>158266077</v>
      </c>
      <c r="X34" s="73">
        <f t="shared" si="2"/>
        <v>168673086</v>
      </c>
      <c r="Y34" s="73">
        <f t="shared" si="2"/>
        <v>-10407009</v>
      </c>
      <c r="Z34" s="170">
        <f>+IF(X34&lt;&gt;0,+(Y34/X34)*100,0)</f>
        <v>-6.169928615641739</v>
      </c>
      <c r="AA34" s="74">
        <f>SUM(AA29:AA33)</f>
        <v>168673086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104490078</v>
      </c>
      <c r="F36" s="100">
        <f t="shared" si="3"/>
        <v>20293062</v>
      </c>
      <c r="G36" s="100">
        <f t="shared" si="3"/>
        <v>34859725</v>
      </c>
      <c r="H36" s="100">
        <f t="shared" si="3"/>
        <v>-8105753</v>
      </c>
      <c r="I36" s="100">
        <f t="shared" si="3"/>
        <v>-5182040</v>
      </c>
      <c r="J36" s="100">
        <f t="shared" si="3"/>
        <v>21571932</v>
      </c>
      <c r="K36" s="100">
        <f t="shared" si="3"/>
        <v>-23288952</v>
      </c>
      <c r="L36" s="100">
        <f t="shared" si="3"/>
        <v>-8675</v>
      </c>
      <c r="M36" s="100">
        <f t="shared" si="3"/>
        <v>-42647110</v>
      </c>
      <c r="N36" s="100">
        <f t="shared" si="3"/>
        <v>-65944737</v>
      </c>
      <c r="O36" s="100">
        <f t="shared" si="3"/>
        <v>-31399169</v>
      </c>
      <c r="P36" s="100">
        <f t="shared" si="3"/>
        <v>-15559582</v>
      </c>
      <c r="Q36" s="100">
        <f t="shared" si="3"/>
        <v>17897659</v>
      </c>
      <c r="R36" s="100">
        <f t="shared" si="3"/>
        <v>-29061092</v>
      </c>
      <c r="S36" s="100">
        <f t="shared" si="3"/>
        <v>4242996</v>
      </c>
      <c r="T36" s="100">
        <f t="shared" si="3"/>
        <v>-18645133</v>
      </c>
      <c r="U36" s="100">
        <f t="shared" si="3"/>
        <v>63470965</v>
      </c>
      <c r="V36" s="100">
        <f t="shared" si="3"/>
        <v>49068828</v>
      </c>
      <c r="W36" s="100">
        <f t="shared" si="3"/>
        <v>-24365069</v>
      </c>
      <c r="X36" s="100">
        <f t="shared" si="3"/>
        <v>20293062</v>
      </c>
      <c r="Y36" s="100">
        <f t="shared" si="3"/>
        <v>-44658131</v>
      </c>
      <c r="Z36" s="137">
        <f>+IF(X36&lt;&gt;0,+(Y36/X36)*100,0)</f>
        <v>-220.06600581026166</v>
      </c>
      <c r="AA36" s="102">
        <f>+AA15+AA25+AA34</f>
        <v>20293062</v>
      </c>
    </row>
    <row r="37" spans="1:27" ht="13.5">
      <c r="A37" s="249" t="s">
        <v>199</v>
      </c>
      <c r="B37" s="182"/>
      <c r="C37" s="153"/>
      <c r="D37" s="153"/>
      <c r="E37" s="99">
        <v>260595125</v>
      </c>
      <c r="F37" s="100">
        <v>260595125</v>
      </c>
      <c r="G37" s="100">
        <v>111679693</v>
      </c>
      <c r="H37" s="100">
        <v>146539418</v>
      </c>
      <c r="I37" s="100">
        <v>138433665</v>
      </c>
      <c r="J37" s="100">
        <v>111679693</v>
      </c>
      <c r="K37" s="100">
        <v>133251625</v>
      </c>
      <c r="L37" s="100">
        <v>109962673</v>
      </c>
      <c r="M37" s="100">
        <v>109953998</v>
      </c>
      <c r="N37" s="100">
        <v>133251625</v>
      </c>
      <c r="O37" s="100">
        <v>67306888</v>
      </c>
      <c r="P37" s="100">
        <v>35907719</v>
      </c>
      <c r="Q37" s="100">
        <v>20348137</v>
      </c>
      <c r="R37" s="100">
        <v>67306888</v>
      </c>
      <c r="S37" s="100">
        <v>38245796</v>
      </c>
      <c r="T37" s="100">
        <v>42488792</v>
      </c>
      <c r="U37" s="100">
        <v>23843659</v>
      </c>
      <c r="V37" s="100">
        <v>38245796</v>
      </c>
      <c r="W37" s="100">
        <v>111679693</v>
      </c>
      <c r="X37" s="100">
        <v>260595125</v>
      </c>
      <c r="Y37" s="100">
        <v>-148915432</v>
      </c>
      <c r="Z37" s="137">
        <v>-57.14</v>
      </c>
      <c r="AA37" s="102">
        <v>260595125</v>
      </c>
    </row>
    <row r="38" spans="1:27" ht="13.5">
      <c r="A38" s="269" t="s">
        <v>200</v>
      </c>
      <c r="B38" s="256"/>
      <c r="C38" s="257"/>
      <c r="D38" s="257"/>
      <c r="E38" s="258">
        <v>365085204</v>
      </c>
      <c r="F38" s="259">
        <v>280888187</v>
      </c>
      <c r="G38" s="259">
        <v>146539418</v>
      </c>
      <c r="H38" s="259">
        <v>138433665</v>
      </c>
      <c r="I38" s="259">
        <v>133251625</v>
      </c>
      <c r="J38" s="259">
        <v>133251625</v>
      </c>
      <c r="K38" s="259">
        <v>109962673</v>
      </c>
      <c r="L38" s="259">
        <v>109953998</v>
      </c>
      <c r="M38" s="259">
        <v>67306888</v>
      </c>
      <c r="N38" s="259">
        <v>67306888</v>
      </c>
      <c r="O38" s="259">
        <v>35907719</v>
      </c>
      <c r="P38" s="259">
        <v>20348137</v>
      </c>
      <c r="Q38" s="259">
        <v>38245796</v>
      </c>
      <c r="R38" s="259">
        <v>35907719</v>
      </c>
      <c r="S38" s="259">
        <v>42488792</v>
      </c>
      <c r="T38" s="259">
        <v>23843659</v>
      </c>
      <c r="U38" s="259">
        <v>87314624</v>
      </c>
      <c r="V38" s="259">
        <v>87314624</v>
      </c>
      <c r="W38" s="259">
        <v>87314624</v>
      </c>
      <c r="X38" s="259">
        <v>280888187</v>
      </c>
      <c r="Y38" s="259">
        <v>-193573563</v>
      </c>
      <c r="Z38" s="260">
        <v>-68.91</v>
      </c>
      <c r="AA38" s="261">
        <v>280888187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277652314</v>
      </c>
      <c r="F5" s="106">
        <f t="shared" si="0"/>
        <v>319382003</v>
      </c>
      <c r="G5" s="106">
        <f t="shared" si="0"/>
        <v>1124121</v>
      </c>
      <c r="H5" s="106">
        <f t="shared" si="0"/>
        <v>5387615</v>
      </c>
      <c r="I5" s="106">
        <f t="shared" si="0"/>
        <v>6128074</v>
      </c>
      <c r="J5" s="106">
        <f t="shared" si="0"/>
        <v>12639810</v>
      </c>
      <c r="K5" s="106">
        <f t="shared" si="0"/>
        <v>27396794</v>
      </c>
      <c r="L5" s="106">
        <f t="shared" si="0"/>
        <v>22051559</v>
      </c>
      <c r="M5" s="106">
        <f t="shared" si="0"/>
        <v>19597076</v>
      </c>
      <c r="N5" s="106">
        <f t="shared" si="0"/>
        <v>69045429</v>
      </c>
      <c r="O5" s="106">
        <f t="shared" si="0"/>
        <v>9319562</v>
      </c>
      <c r="P5" s="106">
        <f t="shared" si="0"/>
        <v>12654411</v>
      </c>
      <c r="Q5" s="106">
        <f t="shared" si="0"/>
        <v>22051559</v>
      </c>
      <c r="R5" s="106">
        <f t="shared" si="0"/>
        <v>44025532</v>
      </c>
      <c r="S5" s="106">
        <f t="shared" si="0"/>
        <v>33994010</v>
      </c>
      <c r="T5" s="106">
        <f t="shared" si="0"/>
        <v>24199365</v>
      </c>
      <c r="U5" s="106">
        <f t="shared" si="0"/>
        <v>50075998</v>
      </c>
      <c r="V5" s="106">
        <f t="shared" si="0"/>
        <v>108269373</v>
      </c>
      <c r="W5" s="106">
        <f t="shared" si="0"/>
        <v>233980144</v>
      </c>
      <c r="X5" s="106">
        <f t="shared" si="0"/>
        <v>319382003</v>
      </c>
      <c r="Y5" s="106">
        <f t="shared" si="0"/>
        <v>-85401859</v>
      </c>
      <c r="Z5" s="201">
        <f>+IF(X5&lt;&gt;0,+(Y5/X5)*100,0)</f>
        <v>-26.739721774492097</v>
      </c>
      <c r="AA5" s="199">
        <f>SUM(AA11:AA18)</f>
        <v>319382003</v>
      </c>
    </row>
    <row r="6" spans="1:27" ht="13.5">
      <c r="A6" s="291" t="s">
        <v>204</v>
      </c>
      <c r="B6" s="142"/>
      <c r="C6" s="62"/>
      <c r="D6" s="156"/>
      <c r="E6" s="60">
        <v>23079344</v>
      </c>
      <c r="F6" s="60">
        <v>55359285</v>
      </c>
      <c r="G6" s="60"/>
      <c r="H6" s="60">
        <v>77869</v>
      </c>
      <c r="I6" s="60">
        <v>225677</v>
      </c>
      <c r="J6" s="60">
        <v>303546</v>
      </c>
      <c r="K6" s="60">
        <v>2846542</v>
      </c>
      <c r="L6" s="60">
        <v>255015</v>
      </c>
      <c r="M6" s="60">
        <v>1332198</v>
      </c>
      <c r="N6" s="60">
        <v>4433755</v>
      </c>
      <c r="O6" s="60">
        <v>614414</v>
      </c>
      <c r="P6" s="60">
        <v>689956</v>
      </c>
      <c r="Q6" s="60">
        <v>255015</v>
      </c>
      <c r="R6" s="60">
        <v>1559385</v>
      </c>
      <c r="S6" s="60">
        <v>9165835</v>
      </c>
      <c r="T6" s="60">
        <v>4391778</v>
      </c>
      <c r="U6" s="60">
        <v>4052489</v>
      </c>
      <c r="V6" s="60">
        <v>17610102</v>
      </c>
      <c r="W6" s="60">
        <v>23906788</v>
      </c>
      <c r="X6" s="60">
        <v>55359285</v>
      </c>
      <c r="Y6" s="60">
        <v>-31452497</v>
      </c>
      <c r="Z6" s="140">
        <v>-56.82</v>
      </c>
      <c r="AA6" s="155">
        <v>55359285</v>
      </c>
    </row>
    <row r="7" spans="1:27" ht="13.5">
      <c r="A7" s="291" t="s">
        <v>205</v>
      </c>
      <c r="B7" s="142"/>
      <c r="C7" s="62"/>
      <c r="D7" s="156"/>
      <c r="E7" s="60">
        <v>29260000</v>
      </c>
      <c r="F7" s="60">
        <v>30716088</v>
      </c>
      <c r="G7" s="60">
        <v>725684</v>
      </c>
      <c r="H7" s="60">
        <v>1798110</v>
      </c>
      <c r="I7" s="60">
        <v>524230</v>
      </c>
      <c r="J7" s="60">
        <v>3048024</v>
      </c>
      <c r="K7" s="60">
        <v>2765297</v>
      </c>
      <c r="L7" s="60">
        <v>1234347</v>
      </c>
      <c r="M7" s="60">
        <v>1491203</v>
      </c>
      <c r="N7" s="60">
        <v>5490847</v>
      </c>
      <c r="O7" s="60">
        <v>660455</v>
      </c>
      <c r="P7" s="60">
        <v>2657733</v>
      </c>
      <c r="Q7" s="60">
        <v>1234347</v>
      </c>
      <c r="R7" s="60">
        <v>4552535</v>
      </c>
      <c r="S7" s="60">
        <v>5590303</v>
      </c>
      <c r="T7" s="60">
        <v>1448947</v>
      </c>
      <c r="U7" s="60">
        <v>4771084</v>
      </c>
      <c r="V7" s="60">
        <v>11810334</v>
      </c>
      <c r="W7" s="60">
        <v>24901740</v>
      </c>
      <c r="X7" s="60">
        <v>30716088</v>
      </c>
      <c r="Y7" s="60">
        <v>-5814348</v>
      </c>
      <c r="Z7" s="140">
        <v>-18.93</v>
      </c>
      <c r="AA7" s="155">
        <v>30716088</v>
      </c>
    </row>
    <row r="8" spans="1:27" ht="13.5">
      <c r="A8" s="291" t="s">
        <v>206</v>
      </c>
      <c r="B8" s="142"/>
      <c r="C8" s="62"/>
      <c r="D8" s="156"/>
      <c r="E8" s="60">
        <v>41440000</v>
      </c>
      <c r="F8" s="60">
        <v>41439309</v>
      </c>
      <c r="G8" s="60">
        <v>275</v>
      </c>
      <c r="H8" s="60">
        <v>1114650</v>
      </c>
      <c r="I8" s="60">
        <v>434947</v>
      </c>
      <c r="J8" s="60">
        <v>1549872</v>
      </c>
      <c r="K8" s="60">
        <v>4574926</v>
      </c>
      <c r="L8" s="60">
        <v>6413560</v>
      </c>
      <c r="M8" s="60">
        <v>1223979</v>
      </c>
      <c r="N8" s="60">
        <v>12212465</v>
      </c>
      <c r="O8" s="60">
        <v>3389067</v>
      </c>
      <c r="P8" s="60">
        <v>2087804</v>
      </c>
      <c r="Q8" s="60">
        <v>6413560</v>
      </c>
      <c r="R8" s="60">
        <v>11890431</v>
      </c>
      <c r="S8" s="60">
        <v>4043885</v>
      </c>
      <c r="T8" s="60">
        <v>4407556</v>
      </c>
      <c r="U8" s="60">
        <v>7598075</v>
      </c>
      <c r="V8" s="60">
        <v>16049516</v>
      </c>
      <c r="W8" s="60">
        <v>41702284</v>
      </c>
      <c r="X8" s="60">
        <v>41439309</v>
      </c>
      <c r="Y8" s="60">
        <v>262975</v>
      </c>
      <c r="Z8" s="140">
        <v>0.63</v>
      </c>
      <c r="AA8" s="155">
        <v>41439309</v>
      </c>
    </row>
    <row r="9" spans="1:27" ht="13.5">
      <c r="A9" s="291" t="s">
        <v>207</v>
      </c>
      <c r="B9" s="142"/>
      <c r="C9" s="62"/>
      <c r="D9" s="156"/>
      <c r="E9" s="60">
        <v>120978500</v>
      </c>
      <c r="F9" s="60">
        <v>122865976</v>
      </c>
      <c r="G9" s="60">
        <v>12956</v>
      </c>
      <c r="H9" s="60">
        <v>1747535</v>
      </c>
      <c r="I9" s="60">
        <v>1827551</v>
      </c>
      <c r="J9" s="60">
        <v>3588042</v>
      </c>
      <c r="K9" s="60">
        <v>14592107</v>
      </c>
      <c r="L9" s="60">
        <v>10667431</v>
      </c>
      <c r="M9" s="60">
        <v>9435405</v>
      </c>
      <c r="N9" s="60">
        <v>34694943</v>
      </c>
      <c r="O9" s="60">
        <v>2092402</v>
      </c>
      <c r="P9" s="60">
        <v>2269996</v>
      </c>
      <c r="Q9" s="60">
        <v>10667431</v>
      </c>
      <c r="R9" s="60">
        <v>15029829</v>
      </c>
      <c r="S9" s="60">
        <v>12046889</v>
      </c>
      <c r="T9" s="60">
        <v>8418707</v>
      </c>
      <c r="U9" s="60">
        <v>21676641</v>
      </c>
      <c r="V9" s="60">
        <v>42142237</v>
      </c>
      <c r="W9" s="60">
        <v>95455051</v>
      </c>
      <c r="X9" s="60">
        <v>122865976</v>
      </c>
      <c r="Y9" s="60">
        <v>-27410925</v>
      </c>
      <c r="Z9" s="140">
        <v>-22.31</v>
      </c>
      <c r="AA9" s="155">
        <v>122865976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214757844</v>
      </c>
      <c r="F11" s="295">
        <f t="shared" si="1"/>
        <v>250380658</v>
      </c>
      <c r="G11" s="295">
        <f t="shared" si="1"/>
        <v>738915</v>
      </c>
      <c r="H11" s="295">
        <f t="shared" si="1"/>
        <v>4738164</v>
      </c>
      <c r="I11" s="295">
        <f t="shared" si="1"/>
        <v>3012405</v>
      </c>
      <c r="J11" s="295">
        <f t="shared" si="1"/>
        <v>8489484</v>
      </c>
      <c r="K11" s="295">
        <f t="shared" si="1"/>
        <v>24778872</v>
      </c>
      <c r="L11" s="295">
        <f t="shared" si="1"/>
        <v>18570353</v>
      </c>
      <c r="M11" s="295">
        <f t="shared" si="1"/>
        <v>13482785</v>
      </c>
      <c r="N11" s="295">
        <f t="shared" si="1"/>
        <v>56832010</v>
      </c>
      <c r="O11" s="295">
        <f t="shared" si="1"/>
        <v>6756338</v>
      </c>
      <c r="P11" s="295">
        <f t="shared" si="1"/>
        <v>7705489</v>
      </c>
      <c r="Q11" s="295">
        <f t="shared" si="1"/>
        <v>18570353</v>
      </c>
      <c r="R11" s="295">
        <f t="shared" si="1"/>
        <v>33032180</v>
      </c>
      <c r="S11" s="295">
        <f t="shared" si="1"/>
        <v>30846912</v>
      </c>
      <c r="T11" s="295">
        <f t="shared" si="1"/>
        <v>18666988</v>
      </c>
      <c r="U11" s="295">
        <f t="shared" si="1"/>
        <v>38098289</v>
      </c>
      <c r="V11" s="295">
        <f t="shared" si="1"/>
        <v>87612189</v>
      </c>
      <c r="W11" s="295">
        <f t="shared" si="1"/>
        <v>185965863</v>
      </c>
      <c r="X11" s="295">
        <f t="shared" si="1"/>
        <v>250380658</v>
      </c>
      <c r="Y11" s="295">
        <f t="shared" si="1"/>
        <v>-64414795</v>
      </c>
      <c r="Z11" s="296">
        <f>+IF(X11&lt;&gt;0,+(Y11/X11)*100,0)</f>
        <v>-25.72674563384205</v>
      </c>
      <c r="AA11" s="297">
        <f>SUM(AA6:AA10)</f>
        <v>250380658</v>
      </c>
    </row>
    <row r="12" spans="1:27" ht="13.5">
      <c r="A12" s="298" t="s">
        <v>210</v>
      </c>
      <c r="B12" s="136"/>
      <c r="C12" s="62"/>
      <c r="D12" s="156"/>
      <c r="E12" s="60">
        <v>14650500</v>
      </c>
      <c r="F12" s="60">
        <v>16319451</v>
      </c>
      <c r="G12" s="60">
        <v>62287</v>
      </c>
      <c r="H12" s="60">
        <v>53233</v>
      </c>
      <c r="I12" s="60">
        <v>205106</v>
      </c>
      <c r="J12" s="60">
        <v>320626</v>
      </c>
      <c r="K12" s="60">
        <v>619920</v>
      </c>
      <c r="L12" s="60">
        <v>639805</v>
      </c>
      <c r="M12" s="60">
        <v>1729043</v>
      </c>
      <c r="N12" s="60">
        <v>2988768</v>
      </c>
      <c r="O12" s="60">
        <v>342118</v>
      </c>
      <c r="P12" s="60">
        <v>2012128</v>
      </c>
      <c r="Q12" s="60">
        <v>639805</v>
      </c>
      <c r="R12" s="60">
        <v>2994051</v>
      </c>
      <c r="S12" s="60">
        <v>1056897</v>
      </c>
      <c r="T12" s="60">
        <v>1728775</v>
      </c>
      <c r="U12" s="60">
        <v>2808163</v>
      </c>
      <c r="V12" s="60">
        <v>5593835</v>
      </c>
      <c r="W12" s="60">
        <v>11897280</v>
      </c>
      <c r="X12" s="60">
        <v>16319451</v>
      </c>
      <c r="Y12" s="60">
        <v>-4422171</v>
      </c>
      <c r="Z12" s="140">
        <v>-27.1</v>
      </c>
      <c r="AA12" s="155">
        <v>16319451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48243970</v>
      </c>
      <c r="F15" s="60">
        <v>52681894</v>
      </c>
      <c r="G15" s="60">
        <v>322919</v>
      </c>
      <c r="H15" s="60">
        <v>596218</v>
      </c>
      <c r="I15" s="60">
        <v>2910563</v>
      </c>
      <c r="J15" s="60">
        <v>3829700</v>
      </c>
      <c r="K15" s="60">
        <v>1998002</v>
      </c>
      <c r="L15" s="60">
        <v>2841401</v>
      </c>
      <c r="M15" s="60">
        <v>4385248</v>
      </c>
      <c r="N15" s="60">
        <v>9224651</v>
      </c>
      <c r="O15" s="60">
        <v>2221106</v>
      </c>
      <c r="P15" s="60">
        <v>2936794</v>
      </c>
      <c r="Q15" s="60">
        <v>2841401</v>
      </c>
      <c r="R15" s="60">
        <v>7999301</v>
      </c>
      <c r="S15" s="60">
        <v>2090201</v>
      </c>
      <c r="T15" s="60">
        <v>3803602</v>
      </c>
      <c r="U15" s="60">
        <v>9169546</v>
      </c>
      <c r="V15" s="60">
        <v>15063349</v>
      </c>
      <c r="W15" s="60">
        <v>36117001</v>
      </c>
      <c r="X15" s="60">
        <v>52681894</v>
      </c>
      <c r="Y15" s="60">
        <v>-16564893</v>
      </c>
      <c r="Z15" s="140">
        <v>-31.44</v>
      </c>
      <c r="AA15" s="155">
        <v>52681894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23079344</v>
      </c>
      <c r="F36" s="60">
        <f t="shared" si="4"/>
        <v>55359285</v>
      </c>
      <c r="G36" s="60">
        <f t="shared" si="4"/>
        <v>0</v>
      </c>
      <c r="H36" s="60">
        <f t="shared" si="4"/>
        <v>77869</v>
      </c>
      <c r="I36" s="60">
        <f t="shared" si="4"/>
        <v>225677</v>
      </c>
      <c r="J36" s="60">
        <f t="shared" si="4"/>
        <v>303546</v>
      </c>
      <c r="K36" s="60">
        <f t="shared" si="4"/>
        <v>2846542</v>
      </c>
      <c r="L36" s="60">
        <f t="shared" si="4"/>
        <v>255015</v>
      </c>
      <c r="M36" s="60">
        <f t="shared" si="4"/>
        <v>1332198</v>
      </c>
      <c r="N36" s="60">
        <f t="shared" si="4"/>
        <v>4433755</v>
      </c>
      <c r="O36" s="60">
        <f t="shared" si="4"/>
        <v>614414</v>
      </c>
      <c r="P36" s="60">
        <f t="shared" si="4"/>
        <v>689956</v>
      </c>
      <c r="Q36" s="60">
        <f t="shared" si="4"/>
        <v>255015</v>
      </c>
      <c r="R36" s="60">
        <f t="shared" si="4"/>
        <v>1559385</v>
      </c>
      <c r="S36" s="60">
        <f t="shared" si="4"/>
        <v>9165835</v>
      </c>
      <c r="T36" s="60">
        <f t="shared" si="4"/>
        <v>4391778</v>
      </c>
      <c r="U36" s="60">
        <f t="shared" si="4"/>
        <v>4052489</v>
      </c>
      <c r="V36" s="60">
        <f t="shared" si="4"/>
        <v>17610102</v>
      </c>
      <c r="W36" s="60">
        <f t="shared" si="4"/>
        <v>23906788</v>
      </c>
      <c r="X36" s="60">
        <f t="shared" si="4"/>
        <v>55359285</v>
      </c>
      <c r="Y36" s="60">
        <f t="shared" si="4"/>
        <v>-31452497</v>
      </c>
      <c r="Z36" s="140">
        <f aca="true" t="shared" si="5" ref="Z36:Z49">+IF(X36&lt;&gt;0,+(Y36/X36)*100,0)</f>
        <v>-56.81521536992394</v>
      </c>
      <c r="AA36" s="155">
        <f>AA6+AA21</f>
        <v>55359285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29260000</v>
      </c>
      <c r="F37" s="60">
        <f t="shared" si="4"/>
        <v>30716088</v>
      </c>
      <c r="G37" s="60">
        <f t="shared" si="4"/>
        <v>725684</v>
      </c>
      <c r="H37" s="60">
        <f t="shared" si="4"/>
        <v>1798110</v>
      </c>
      <c r="I37" s="60">
        <f t="shared" si="4"/>
        <v>524230</v>
      </c>
      <c r="J37" s="60">
        <f t="shared" si="4"/>
        <v>3048024</v>
      </c>
      <c r="K37" s="60">
        <f t="shared" si="4"/>
        <v>2765297</v>
      </c>
      <c r="L37" s="60">
        <f t="shared" si="4"/>
        <v>1234347</v>
      </c>
      <c r="M37" s="60">
        <f t="shared" si="4"/>
        <v>1491203</v>
      </c>
      <c r="N37" s="60">
        <f t="shared" si="4"/>
        <v>5490847</v>
      </c>
      <c r="O37" s="60">
        <f t="shared" si="4"/>
        <v>660455</v>
      </c>
      <c r="P37" s="60">
        <f t="shared" si="4"/>
        <v>2657733</v>
      </c>
      <c r="Q37" s="60">
        <f t="shared" si="4"/>
        <v>1234347</v>
      </c>
      <c r="R37" s="60">
        <f t="shared" si="4"/>
        <v>4552535</v>
      </c>
      <c r="S37" s="60">
        <f t="shared" si="4"/>
        <v>5590303</v>
      </c>
      <c r="T37" s="60">
        <f t="shared" si="4"/>
        <v>1448947</v>
      </c>
      <c r="U37" s="60">
        <f t="shared" si="4"/>
        <v>4771084</v>
      </c>
      <c r="V37" s="60">
        <f t="shared" si="4"/>
        <v>11810334</v>
      </c>
      <c r="W37" s="60">
        <f t="shared" si="4"/>
        <v>24901740</v>
      </c>
      <c r="X37" s="60">
        <f t="shared" si="4"/>
        <v>30716088</v>
      </c>
      <c r="Y37" s="60">
        <f t="shared" si="4"/>
        <v>-5814348</v>
      </c>
      <c r="Z37" s="140">
        <f t="shared" si="5"/>
        <v>-18.929324593678725</v>
      </c>
      <c r="AA37" s="155">
        <f>AA7+AA22</f>
        <v>30716088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41440000</v>
      </c>
      <c r="F38" s="60">
        <f t="shared" si="4"/>
        <v>41439309</v>
      </c>
      <c r="G38" s="60">
        <f t="shared" si="4"/>
        <v>275</v>
      </c>
      <c r="H38" s="60">
        <f t="shared" si="4"/>
        <v>1114650</v>
      </c>
      <c r="I38" s="60">
        <f t="shared" si="4"/>
        <v>434947</v>
      </c>
      <c r="J38" s="60">
        <f t="shared" si="4"/>
        <v>1549872</v>
      </c>
      <c r="K38" s="60">
        <f t="shared" si="4"/>
        <v>4574926</v>
      </c>
      <c r="L38" s="60">
        <f t="shared" si="4"/>
        <v>6413560</v>
      </c>
      <c r="M38" s="60">
        <f t="shared" si="4"/>
        <v>1223979</v>
      </c>
      <c r="N38" s="60">
        <f t="shared" si="4"/>
        <v>12212465</v>
      </c>
      <c r="O38" s="60">
        <f t="shared" si="4"/>
        <v>3389067</v>
      </c>
      <c r="P38" s="60">
        <f t="shared" si="4"/>
        <v>2087804</v>
      </c>
      <c r="Q38" s="60">
        <f t="shared" si="4"/>
        <v>6413560</v>
      </c>
      <c r="R38" s="60">
        <f t="shared" si="4"/>
        <v>11890431</v>
      </c>
      <c r="S38" s="60">
        <f t="shared" si="4"/>
        <v>4043885</v>
      </c>
      <c r="T38" s="60">
        <f t="shared" si="4"/>
        <v>4407556</v>
      </c>
      <c r="U38" s="60">
        <f t="shared" si="4"/>
        <v>7598075</v>
      </c>
      <c r="V38" s="60">
        <f t="shared" si="4"/>
        <v>16049516</v>
      </c>
      <c r="W38" s="60">
        <f t="shared" si="4"/>
        <v>41702284</v>
      </c>
      <c r="X38" s="60">
        <f t="shared" si="4"/>
        <v>41439309</v>
      </c>
      <c r="Y38" s="60">
        <f t="shared" si="4"/>
        <v>262975</v>
      </c>
      <c r="Z38" s="140">
        <f t="shared" si="5"/>
        <v>0.6346027632844939</v>
      </c>
      <c r="AA38" s="155">
        <f>AA8+AA23</f>
        <v>41439309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120978500</v>
      </c>
      <c r="F39" s="60">
        <f t="shared" si="4"/>
        <v>122865976</v>
      </c>
      <c r="G39" s="60">
        <f t="shared" si="4"/>
        <v>12956</v>
      </c>
      <c r="H39" s="60">
        <f t="shared" si="4"/>
        <v>1747535</v>
      </c>
      <c r="I39" s="60">
        <f t="shared" si="4"/>
        <v>1827551</v>
      </c>
      <c r="J39" s="60">
        <f t="shared" si="4"/>
        <v>3588042</v>
      </c>
      <c r="K39" s="60">
        <f t="shared" si="4"/>
        <v>14592107</v>
      </c>
      <c r="L39" s="60">
        <f t="shared" si="4"/>
        <v>10667431</v>
      </c>
      <c r="M39" s="60">
        <f t="shared" si="4"/>
        <v>9435405</v>
      </c>
      <c r="N39" s="60">
        <f t="shared" si="4"/>
        <v>34694943</v>
      </c>
      <c r="O39" s="60">
        <f t="shared" si="4"/>
        <v>2092402</v>
      </c>
      <c r="P39" s="60">
        <f t="shared" si="4"/>
        <v>2269996</v>
      </c>
      <c r="Q39" s="60">
        <f t="shared" si="4"/>
        <v>10667431</v>
      </c>
      <c r="R39" s="60">
        <f t="shared" si="4"/>
        <v>15029829</v>
      </c>
      <c r="S39" s="60">
        <f t="shared" si="4"/>
        <v>12046889</v>
      </c>
      <c r="T39" s="60">
        <f t="shared" si="4"/>
        <v>8418707</v>
      </c>
      <c r="U39" s="60">
        <f t="shared" si="4"/>
        <v>21676641</v>
      </c>
      <c r="V39" s="60">
        <f t="shared" si="4"/>
        <v>42142237</v>
      </c>
      <c r="W39" s="60">
        <f t="shared" si="4"/>
        <v>95455051</v>
      </c>
      <c r="X39" s="60">
        <f t="shared" si="4"/>
        <v>122865976</v>
      </c>
      <c r="Y39" s="60">
        <f t="shared" si="4"/>
        <v>-27410925</v>
      </c>
      <c r="Z39" s="140">
        <f t="shared" si="5"/>
        <v>-22.30961401389104</v>
      </c>
      <c r="AA39" s="155">
        <f>AA9+AA24</f>
        <v>122865976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214757844</v>
      </c>
      <c r="F41" s="295">
        <f t="shared" si="6"/>
        <v>250380658</v>
      </c>
      <c r="G41" s="295">
        <f t="shared" si="6"/>
        <v>738915</v>
      </c>
      <c r="H41" s="295">
        <f t="shared" si="6"/>
        <v>4738164</v>
      </c>
      <c r="I41" s="295">
        <f t="shared" si="6"/>
        <v>3012405</v>
      </c>
      <c r="J41" s="295">
        <f t="shared" si="6"/>
        <v>8489484</v>
      </c>
      <c r="K41" s="295">
        <f t="shared" si="6"/>
        <v>24778872</v>
      </c>
      <c r="L41" s="295">
        <f t="shared" si="6"/>
        <v>18570353</v>
      </c>
      <c r="M41" s="295">
        <f t="shared" si="6"/>
        <v>13482785</v>
      </c>
      <c r="N41" s="295">
        <f t="shared" si="6"/>
        <v>56832010</v>
      </c>
      <c r="O41" s="295">
        <f t="shared" si="6"/>
        <v>6756338</v>
      </c>
      <c r="P41" s="295">
        <f t="shared" si="6"/>
        <v>7705489</v>
      </c>
      <c r="Q41" s="295">
        <f t="shared" si="6"/>
        <v>18570353</v>
      </c>
      <c r="R41" s="295">
        <f t="shared" si="6"/>
        <v>33032180</v>
      </c>
      <c r="S41" s="295">
        <f t="shared" si="6"/>
        <v>30846912</v>
      </c>
      <c r="T41" s="295">
        <f t="shared" si="6"/>
        <v>18666988</v>
      </c>
      <c r="U41" s="295">
        <f t="shared" si="6"/>
        <v>38098289</v>
      </c>
      <c r="V41" s="295">
        <f t="shared" si="6"/>
        <v>87612189</v>
      </c>
      <c r="W41" s="295">
        <f t="shared" si="6"/>
        <v>185965863</v>
      </c>
      <c r="X41" s="295">
        <f t="shared" si="6"/>
        <v>250380658</v>
      </c>
      <c r="Y41" s="295">
        <f t="shared" si="6"/>
        <v>-64414795</v>
      </c>
      <c r="Z41" s="296">
        <f t="shared" si="5"/>
        <v>-25.72674563384205</v>
      </c>
      <c r="AA41" s="297">
        <f>SUM(AA36:AA40)</f>
        <v>250380658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14650500</v>
      </c>
      <c r="F42" s="54">
        <f t="shared" si="7"/>
        <v>16319451</v>
      </c>
      <c r="G42" s="54">
        <f t="shared" si="7"/>
        <v>62287</v>
      </c>
      <c r="H42" s="54">
        <f t="shared" si="7"/>
        <v>53233</v>
      </c>
      <c r="I42" s="54">
        <f t="shared" si="7"/>
        <v>205106</v>
      </c>
      <c r="J42" s="54">
        <f t="shared" si="7"/>
        <v>320626</v>
      </c>
      <c r="K42" s="54">
        <f t="shared" si="7"/>
        <v>619920</v>
      </c>
      <c r="L42" s="54">
        <f t="shared" si="7"/>
        <v>639805</v>
      </c>
      <c r="M42" s="54">
        <f t="shared" si="7"/>
        <v>1729043</v>
      </c>
      <c r="N42" s="54">
        <f t="shared" si="7"/>
        <v>2988768</v>
      </c>
      <c r="O42" s="54">
        <f t="shared" si="7"/>
        <v>342118</v>
      </c>
      <c r="P42" s="54">
        <f t="shared" si="7"/>
        <v>2012128</v>
      </c>
      <c r="Q42" s="54">
        <f t="shared" si="7"/>
        <v>639805</v>
      </c>
      <c r="R42" s="54">
        <f t="shared" si="7"/>
        <v>2994051</v>
      </c>
      <c r="S42" s="54">
        <f t="shared" si="7"/>
        <v>1056897</v>
      </c>
      <c r="T42" s="54">
        <f t="shared" si="7"/>
        <v>1728775</v>
      </c>
      <c r="U42" s="54">
        <f t="shared" si="7"/>
        <v>2808163</v>
      </c>
      <c r="V42" s="54">
        <f t="shared" si="7"/>
        <v>5593835</v>
      </c>
      <c r="W42" s="54">
        <f t="shared" si="7"/>
        <v>11897280</v>
      </c>
      <c r="X42" s="54">
        <f t="shared" si="7"/>
        <v>16319451</v>
      </c>
      <c r="Y42" s="54">
        <f t="shared" si="7"/>
        <v>-4422171</v>
      </c>
      <c r="Z42" s="184">
        <f t="shared" si="5"/>
        <v>-27.09754758294259</v>
      </c>
      <c r="AA42" s="130">
        <f aca="true" t="shared" si="8" ref="AA42:AA48">AA12+AA27</f>
        <v>16319451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48243970</v>
      </c>
      <c r="F45" s="54">
        <f t="shared" si="7"/>
        <v>52681894</v>
      </c>
      <c r="G45" s="54">
        <f t="shared" si="7"/>
        <v>322919</v>
      </c>
      <c r="H45" s="54">
        <f t="shared" si="7"/>
        <v>596218</v>
      </c>
      <c r="I45" s="54">
        <f t="shared" si="7"/>
        <v>2910563</v>
      </c>
      <c r="J45" s="54">
        <f t="shared" si="7"/>
        <v>3829700</v>
      </c>
      <c r="K45" s="54">
        <f t="shared" si="7"/>
        <v>1998002</v>
      </c>
      <c r="L45" s="54">
        <f t="shared" si="7"/>
        <v>2841401</v>
      </c>
      <c r="M45" s="54">
        <f t="shared" si="7"/>
        <v>4385248</v>
      </c>
      <c r="N45" s="54">
        <f t="shared" si="7"/>
        <v>9224651</v>
      </c>
      <c r="O45" s="54">
        <f t="shared" si="7"/>
        <v>2221106</v>
      </c>
      <c r="P45" s="54">
        <f t="shared" si="7"/>
        <v>2936794</v>
      </c>
      <c r="Q45" s="54">
        <f t="shared" si="7"/>
        <v>2841401</v>
      </c>
      <c r="R45" s="54">
        <f t="shared" si="7"/>
        <v>7999301</v>
      </c>
      <c r="S45" s="54">
        <f t="shared" si="7"/>
        <v>2090201</v>
      </c>
      <c r="T45" s="54">
        <f t="shared" si="7"/>
        <v>3803602</v>
      </c>
      <c r="U45" s="54">
        <f t="shared" si="7"/>
        <v>9169546</v>
      </c>
      <c r="V45" s="54">
        <f t="shared" si="7"/>
        <v>15063349</v>
      </c>
      <c r="W45" s="54">
        <f t="shared" si="7"/>
        <v>36117001</v>
      </c>
      <c r="X45" s="54">
        <f t="shared" si="7"/>
        <v>52681894</v>
      </c>
      <c r="Y45" s="54">
        <f t="shared" si="7"/>
        <v>-16564893</v>
      </c>
      <c r="Z45" s="184">
        <f t="shared" si="5"/>
        <v>-31.44323740524591</v>
      </c>
      <c r="AA45" s="130">
        <f t="shared" si="8"/>
        <v>52681894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277652314</v>
      </c>
      <c r="F49" s="220">
        <f t="shared" si="9"/>
        <v>319382003</v>
      </c>
      <c r="G49" s="220">
        <f t="shared" si="9"/>
        <v>1124121</v>
      </c>
      <c r="H49" s="220">
        <f t="shared" si="9"/>
        <v>5387615</v>
      </c>
      <c r="I49" s="220">
        <f t="shared" si="9"/>
        <v>6128074</v>
      </c>
      <c r="J49" s="220">
        <f t="shared" si="9"/>
        <v>12639810</v>
      </c>
      <c r="K49" s="220">
        <f t="shared" si="9"/>
        <v>27396794</v>
      </c>
      <c r="L49" s="220">
        <f t="shared" si="9"/>
        <v>22051559</v>
      </c>
      <c r="M49" s="220">
        <f t="shared" si="9"/>
        <v>19597076</v>
      </c>
      <c r="N49" s="220">
        <f t="shared" si="9"/>
        <v>69045429</v>
      </c>
      <c r="O49" s="220">
        <f t="shared" si="9"/>
        <v>9319562</v>
      </c>
      <c r="P49" s="220">
        <f t="shared" si="9"/>
        <v>12654411</v>
      </c>
      <c r="Q49" s="220">
        <f t="shared" si="9"/>
        <v>22051559</v>
      </c>
      <c r="R49" s="220">
        <f t="shared" si="9"/>
        <v>44025532</v>
      </c>
      <c r="S49" s="220">
        <f t="shared" si="9"/>
        <v>33994010</v>
      </c>
      <c r="T49" s="220">
        <f t="shared" si="9"/>
        <v>24199365</v>
      </c>
      <c r="U49" s="220">
        <f t="shared" si="9"/>
        <v>50075998</v>
      </c>
      <c r="V49" s="220">
        <f t="shared" si="9"/>
        <v>108269373</v>
      </c>
      <c r="W49" s="220">
        <f t="shared" si="9"/>
        <v>233980144</v>
      </c>
      <c r="X49" s="220">
        <f t="shared" si="9"/>
        <v>319382003</v>
      </c>
      <c r="Y49" s="220">
        <f t="shared" si="9"/>
        <v>-85401859</v>
      </c>
      <c r="Z49" s="221">
        <f t="shared" si="5"/>
        <v>-26.739721774492097</v>
      </c>
      <c r="AA49" s="222">
        <f>SUM(AA41:AA48)</f>
        <v>319382003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68397068</v>
      </c>
      <c r="F51" s="54">
        <f t="shared" si="10"/>
        <v>9759</v>
      </c>
      <c r="G51" s="54">
        <f t="shared" si="10"/>
        <v>1616047</v>
      </c>
      <c r="H51" s="54">
        <f t="shared" si="10"/>
        <v>4516562</v>
      </c>
      <c r="I51" s="54">
        <f t="shared" si="10"/>
        <v>3958612</v>
      </c>
      <c r="J51" s="54">
        <f t="shared" si="10"/>
        <v>10091221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10091221</v>
      </c>
      <c r="X51" s="54">
        <f t="shared" si="10"/>
        <v>9759</v>
      </c>
      <c r="Y51" s="54">
        <f t="shared" si="10"/>
        <v>10081462</v>
      </c>
      <c r="Z51" s="184">
        <f>+IF(X51&lt;&gt;0,+(Y51/X51)*100,0)</f>
        <v>103304.25248488576</v>
      </c>
      <c r="AA51" s="130">
        <f>SUM(AA57:AA61)</f>
        <v>9759</v>
      </c>
    </row>
    <row r="52" spans="1:27" ht="13.5">
      <c r="A52" s="310" t="s">
        <v>204</v>
      </c>
      <c r="B52" s="142"/>
      <c r="C52" s="62"/>
      <c r="D52" s="156"/>
      <c r="E52" s="60">
        <v>16200342</v>
      </c>
      <c r="F52" s="60"/>
      <c r="G52" s="60">
        <v>210732</v>
      </c>
      <c r="H52" s="60">
        <v>821021</v>
      </c>
      <c r="I52" s="60">
        <v>635816</v>
      </c>
      <c r="J52" s="60">
        <v>1667569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1667569</v>
      </c>
      <c r="X52" s="60"/>
      <c r="Y52" s="60">
        <v>1667569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18000816</v>
      </c>
      <c r="F53" s="60"/>
      <c r="G53" s="60">
        <v>629827</v>
      </c>
      <c r="H53" s="60">
        <v>1349686</v>
      </c>
      <c r="I53" s="60">
        <v>1328715</v>
      </c>
      <c r="J53" s="60">
        <v>3308228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3308228</v>
      </c>
      <c r="X53" s="60"/>
      <c r="Y53" s="60">
        <v>3308228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8420659</v>
      </c>
      <c r="F54" s="60"/>
      <c r="G54" s="60">
        <v>131414</v>
      </c>
      <c r="H54" s="60">
        <v>522213</v>
      </c>
      <c r="I54" s="60">
        <v>611233</v>
      </c>
      <c r="J54" s="60">
        <v>1264860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1264860</v>
      </c>
      <c r="X54" s="60"/>
      <c r="Y54" s="60">
        <v>1264860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5490378</v>
      </c>
      <c r="F55" s="60"/>
      <c r="G55" s="60">
        <v>23474</v>
      </c>
      <c r="H55" s="60">
        <v>454096</v>
      </c>
      <c r="I55" s="60">
        <v>260204</v>
      </c>
      <c r="J55" s="60">
        <v>737774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737774</v>
      </c>
      <c r="X55" s="60"/>
      <c r="Y55" s="60">
        <v>737774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108759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48220954</v>
      </c>
      <c r="F57" s="295">
        <f t="shared" si="11"/>
        <v>0</v>
      </c>
      <c r="G57" s="295">
        <f t="shared" si="11"/>
        <v>995447</v>
      </c>
      <c r="H57" s="295">
        <f t="shared" si="11"/>
        <v>3147016</v>
      </c>
      <c r="I57" s="295">
        <f t="shared" si="11"/>
        <v>2835968</v>
      </c>
      <c r="J57" s="295">
        <f t="shared" si="11"/>
        <v>6978431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6978431</v>
      </c>
      <c r="X57" s="295">
        <f t="shared" si="11"/>
        <v>0</v>
      </c>
      <c r="Y57" s="295">
        <f t="shared" si="11"/>
        <v>6978431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1570042</v>
      </c>
      <c r="F58" s="60"/>
      <c r="G58" s="60">
        <v>129320</v>
      </c>
      <c r="H58" s="60">
        <v>92713</v>
      </c>
      <c r="I58" s="60">
        <v>38689</v>
      </c>
      <c r="J58" s="60">
        <v>260722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260722</v>
      </c>
      <c r="X58" s="60"/>
      <c r="Y58" s="60">
        <v>260722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18606072</v>
      </c>
      <c r="F61" s="60">
        <v>9759</v>
      </c>
      <c r="G61" s="60">
        <v>491280</v>
      </c>
      <c r="H61" s="60">
        <v>1276833</v>
      </c>
      <c r="I61" s="60">
        <v>1083955</v>
      </c>
      <c r="J61" s="60">
        <v>2852068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2852068</v>
      </c>
      <c r="X61" s="60">
        <v>9759</v>
      </c>
      <c r="Y61" s="60">
        <v>2842309</v>
      </c>
      <c r="Z61" s="140">
        <v>29125</v>
      </c>
      <c r="AA61" s="155">
        <v>9759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1459509</v>
      </c>
      <c r="D65" s="156">
        <v>744271</v>
      </c>
      <c r="E65" s="60">
        <v>735401</v>
      </c>
      <c r="F65" s="60">
        <v>744271</v>
      </c>
      <c r="G65" s="60"/>
      <c r="H65" s="60">
        <v>1732734</v>
      </c>
      <c r="I65" s="60">
        <v>1848154</v>
      </c>
      <c r="J65" s="60">
        <v>3580888</v>
      </c>
      <c r="K65" s="60">
        <v>1848154</v>
      </c>
      <c r="L65" s="60"/>
      <c r="M65" s="60">
        <v>2052208</v>
      </c>
      <c r="N65" s="60">
        <v>3900362</v>
      </c>
      <c r="O65" s="60"/>
      <c r="P65" s="60"/>
      <c r="Q65" s="60"/>
      <c r="R65" s="60"/>
      <c r="S65" s="60"/>
      <c r="T65" s="60"/>
      <c r="U65" s="60"/>
      <c r="V65" s="60"/>
      <c r="W65" s="60">
        <v>7481250</v>
      </c>
      <c r="X65" s="60">
        <v>744271</v>
      </c>
      <c r="Y65" s="60">
        <v>6736979</v>
      </c>
      <c r="Z65" s="140">
        <v>905.18</v>
      </c>
      <c r="AA65" s="155"/>
    </row>
    <row r="66" spans="1:27" ht="13.5">
      <c r="A66" s="311" t="s">
        <v>223</v>
      </c>
      <c r="B66" s="316"/>
      <c r="C66" s="273">
        <v>2134683</v>
      </c>
      <c r="D66" s="274">
        <v>1606306</v>
      </c>
      <c r="E66" s="275">
        <v>1306390</v>
      </c>
      <c r="F66" s="275">
        <v>1606306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1606306</v>
      </c>
      <c r="Y66" s="275">
        <v>-1606306</v>
      </c>
      <c r="Z66" s="140">
        <v>-100</v>
      </c>
      <c r="AA66" s="277"/>
    </row>
    <row r="67" spans="1:27" ht="13.5">
      <c r="A67" s="311" t="s">
        <v>224</v>
      </c>
      <c r="B67" s="316"/>
      <c r="C67" s="62">
        <v>3639729</v>
      </c>
      <c r="D67" s="156">
        <v>3321487</v>
      </c>
      <c r="E67" s="60">
        <v>3321487</v>
      </c>
      <c r="F67" s="60">
        <v>3321487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3321487</v>
      </c>
      <c r="Y67" s="60">
        <v>-3321487</v>
      </c>
      <c r="Z67" s="140">
        <v>-100</v>
      </c>
      <c r="AA67" s="155"/>
    </row>
    <row r="68" spans="1:27" ht="13.5">
      <c r="A68" s="311" t="s">
        <v>43</v>
      </c>
      <c r="B68" s="316"/>
      <c r="C68" s="62">
        <v>192095</v>
      </c>
      <c r="D68" s="156">
        <v>168640</v>
      </c>
      <c r="E68" s="60">
        <v>275431</v>
      </c>
      <c r="F68" s="60">
        <v>168640</v>
      </c>
      <c r="G68" s="60">
        <v>1411825</v>
      </c>
      <c r="H68" s="60">
        <v>2529593</v>
      </c>
      <c r="I68" s="60">
        <v>2039325</v>
      </c>
      <c r="J68" s="60">
        <v>5980743</v>
      </c>
      <c r="K68" s="60">
        <v>2039325</v>
      </c>
      <c r="L68" s="60"/>
      <c r="M68" s="60">
        <v>2275990</v>
      </c>
      <c r="N68" s="60">
        <v>4315315</v>
      </c>
      <c r="O68" s="60">
        <v>3609235</v>
      </c>
      <c r="P68" s="60">
        <v>4622640</v>
      </c>
      <c r="Q68" s="60">
        <v>7034072</v>
      </c>
      <c r="R68" s="60">
        <v>15265947</v>
      </c>
      <c r="S68" s="60">
        <v>3245621</v>
      </c>
      <c r="T68" s="60">
        <v>4733528</v>
      </c>
      <c r="U68" s="60">
        <v>5938528</v>
      </c>
      <c r="V68" s="60">
        <v>13917677</v>
      </c>
      <c r="W68" s="60">
        <v>39479682</v>
      </c>
      <c r="X68" s="60">
        <v>168640</v>
      </c>
      <c r="Y68" s="60">
        <v>39311042</v>
      </c>
      <c r="Z68" s="140">
        <v>23310.63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7426016</v>
      </c>
      <c r="D69" s="218">
        <f t="shared" si="12"/>
        <v>5840704</v>
      </c>
      <c r="E69" s="220">
        <f t="shared" si="12"/>
        <v>5638709</v>
      </c>
      <c r="F69" s="220">
        <f t="shared" si="12"/>
        <v>5840704</v>
      </c>
      <c r="G69" s="220">
        <f t="shared" si="12"/>
        <v>1411825</v>
      </c>
      <c r="H69" s="220">
        <f t="shared" si="12"/>
        <v>4262327</v>
      </c>
      <c r="I69" s="220">
        <f t="shared" si="12"/>
        <v>3887479</v>
      </c>
      <c r="J69" s="220">
        <f t="shared" si="12"/>
        <v>9561631</v>
      </c>
      <c r="K69" s="220">
        <f t="shared" si="12"/>
        <v>3887479</v>
      </c>
      <c r="L69" s="220">
        <f t="shared" si="12"/>
        <v>0</v>
      </c>
      <c r="M69" s="220">
        <f t="shared" si="12"/>
        <v>4328198</v>
      </c>
      <c r="N69" s="220">
        <f t="shared" si="12"/>
        <v>8215677</v>
      </c>
      <c r="O69" s="220">
        <f t="shared" si="12"/>
        <v>3609235</v>
      </c>
      <c r="P69" s="220">
        <f t="shared" si="12"/>
        <v>4622640</v>
      </c>
      <c r="Q69" s="220">
        <f t="shared" si="12"/>
        <v>7034072</v>
      </c>
      <c r="R69" s="220">
        <f t="shared" si="12"/>
        <v>15265947</v>
      </c>
      <c r="S69" s="220">
        <f t="shared" si="12"/>
        <v>3245621</v>
      </c>
      <c r="T69" s="220">
        <f t="shared" si="12"/>
        <v>4733528</v>
      </c>
      <c r="U69" s="220">
        <f t="shared" si="12"/>
        <v>5938528</v>
      </c>
      <c r="V69" s="220">
        <f t="shared" si="12"/>
        <v>13917677</v>
      </c>
      <c r="W69" s="220">
        <f t="shared" si="12"/>
        <v>46960932</v>
      </c>
      <c r="X69" s="220">
        <f t="shared" si="12"/>
        <v>5840704</v>
      </c>
      <c r="Y69" s="220">
        <f t="shared" si="12"/>
        <v>41120228</v>
      </c>
      <c r="Z69" s="221">
        <f>+IF(X69&lt;&gt;0,+(Y69/X69)*100,0)</f>
        <v>704.0286239467023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214757844</v>
      </c>
      <c r="F5" s="358">
        <f t="shared" si="0"/>
        <v>250380658</v>
      </c>
      <c r="G5" s="358">
        <f t="shared" si="0"/>
        <v>738915</v>
      </c>
      <c r="H5" s="356">
        <f t="shared" si="0"/>
        <v>4738164</v>
      </c>
      <c r="I5" s="356">
        <f t="shared" si="0"/>
        <v>3012405</v>
      </c>
      <c r="J5" s="358">
        <f t="shared" si="0"/>
        <v>8185938</v>
      </c>
      <c r="K5" s="358">
        <f t="shared" si="0"/>
        <v>24778872</v>
      </c>
      <c r="L5" s="356">
        <f t="shared" si="0"/>
        <v>18570353</v>
      </c>
      <c r="M5" s="356">
        <f t="shared" si="0"/>
        <v>13482785</v>
      </c>
      <c r="N5" s="358">
        <f t="shared" si="0"/>
        <v>56832010</v>
      </c>
      <c r="O5" s="358">
        <f t="shared" si="0"/>
        <v>6756338</v>
      </c>
      <c r="P5" s="356">
        <f t="shared" si="0"/>
        <v>7705489</v>
      </c>
      <c r="Q5" s="356">
        <f t="shared" si="0"/>
        <v>18570353</v>
      </c>
      <c r="R5" s="358">
        <f t="shared" si="0"/>
        <v>33032180</v>
      </c>
      <c r="S5" s="358">
        <f t="shared" si="0"/>
        <v>30846912</v>
      </c>
      <c r="T5" s="356">
        <f t="shared" si="0"/>
        <v>18666988</v>
      </c>
      <c r="U5" s="356">
        <f t="shared" si="0"/>
        <v>38098289</v>
      </c>
      <c r="V5" s="358">
        <f t="shared" si="0"/>
        <v>87612189</v>
      </c>
      <c r="W5" s="358">
        <f t="shared" si="0"/>
        <v>162059075</v>
      </c>
      <c r="X5" s="356">
        <f t="shared" si="0"/>
        <v>250380658</v>
      </c>
      <c r="Y5" s="358">
        <f t="shared" si="0"/>
        <v>-88321583</v>
      </c>
      <c r="Z5" s="359">
        <f>+IF(X5&lt;&gt;0,+(Y5/X5)*100,0)</f>
        <v>-35.2749224742432</v>
      </c>
      <c r="AA5" s="360">
        <f>+AA6+AA8+AA11+AA13+AA15</f>
        <v>250380658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23079344</v>
      </c>
      <c r="F6" s="59">
        <f t="shared" si="1"/>
        <v>55359285</v>
      </c>
      <c r="G6" s="59">
        <f t="shared" si="1"/>
        <v>0</v>
      </c>
      <c r="H6" s="60">
        <f t="shared" si="1"/>
        <v>77869</v>
      </c>
      <c r="I6" s="60">
        <f t="shared" si="1"/>
        <v>225677</v>
      </c>
      <c r="J6" s="59">
        <f t="shared" si="1"/>
        <v>0</v>
      </c>
      <c r="K6" s="59">
        <f t="shared" si="1"/>
        <v>2846542</v>
      </c>
      <c r="L6" s="60">
        <f t="shared" si="1"/>
        <v>255015</v>
      </c>
      <c r="M6" s="60">
        <f t="shared" si="1"/>
        <v>1332198</v>
      </c>
      <c r="N6" s="59">
        <f t="shared" si="1"/>
        <v>4433755</v>
      </c>
      <c r="O6" s="59">
        <f t="shared" si="1"/>
        <v>614414</v>
      </c>
      <c r="P6" s="60">
        <f t="shared" si="1"/>
        <v>689956</v>
      </c>
      <c r="Q6" s="60">
        <f t="shared" si="1"/>
        <v>255015</v>
      </c>
      <c r="R6" s="59">
        <f t="shared" si="1"/>
        <v>1559385</v>
      </c>
      <c r="S6" s="59">
        <f t="shared" si="1"/>
        <v>9165835</v>
      </c>
      <c r="T6" s="60">
        <f t="shared" si="1"/>
        <v>4391778</v>
      </c>
      <c r="U6" s="60">
        <f t="shared" si="1"/>
        <v>4052489</v>
      </c>
      <c r="V6" s="59">
        <f t="shared" si="1"/>
        <v>17610102</v>
      </c>
      <c r="W6" s="59">
        <f t="shared" si="1"/>
        <v>0</v>
      </c>
      <c r="X6" s="60">
        <f t="shared" si="1"/>
        <v>55359285</v>
      </c>
      <c r="Y6" s="59">
        <f t="shared" si="1"/>
        <v>-55359285</v>
      </c>
      <c r="Z6" s="61">
        <f>+IF(X6&lt;&gt;0,+(Y6/X6)*100,0)</f>
        <v>-100</v>
      </c>
      <c r="AA6" s="62">
        <f t="shared" si="1"/>
        <v>55359285</v>
      </c>
    </row>
    <row r="7" spans="1:27" ht="13.5">
      <c r="A7" s="291" t="s">
        <v>228</v>
      </c>
      <c r="B7" s="142"/>
      <c r="C7" s="60"/>
      <c r="D7" s="340"/>
      <c r="E7" s="60">
        <v>23079344</v>
      </c>
      <c r="F7" s="59">
        <v>55359285</v>
      </c>
      <c r="G7" s="59"/>
      <c r="H7" s="60">
        <v>77869</v>
      </c>
      <c r="I7" s="60">
        <v>225677</v>
      </c>
      <c r="J7" s="59"/>
      <c r="K7" s="59">
        <v>2846542</v>
      </c>
      <c r="L7" s="60">
        <v>255015</v>
      </c>
      <c r="M7" s="60">
        <v>1332198</v>
      </c>
      <c r="N7" s="59">
        <v>4433755</v>
      </c>
      <c r="O7" s="59">
        <v>614414</v>
      </c>
      <c r="P7" s="60">
        <v>689956</v>
      </c>
      <c r="Q7" s="60">
        <v>255015</v>
      </c>
      <c r="R7" s="59">
        <v>1559385</v>
      </c>
      <c r="S7" s="59">
        <v>9165835</v>
      </c>
      <c r="T7" s="60">
        <v>4391778</v>
      </c>
      <c r="U7" s="60">
        <v>4052489</v>
      </c>
      <c r="V7" s="59">
        <v>17610102</v>
      </c>
      <c r="W7" s="59"/>
      <c r="X7" s="60">
        <v>55359285</v>
      </c>
      <c r="Y7" s="59">
        <v>-55359285</v>
      </c>
      <c r="Z7" s="61">
        <v>-100</v>
      </c>
      <c r="AA7" s="62">
        <v>55359285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29260000</v>
      </c>
      <c r="F8" s="59">
        <f t="shared" si="2"/>
        <v>30716088</v>
      </c>
      <c r="G8" s="59">
        <f t="shared" si="2"/>
        <v>725684</v>
      </c>
      <c r="H8" s="60">
        <f t="shared" si="2"/>
        <v>1798110</v>
      </c>
      <c r="I8" s="60">
        <f t="shared" si="2"/>
        <v>524230</v>
      </c>
      <c r="J8" s="59">
        <f t="shared" si="2"/>
        <v>3048024</v>
      </c>
      <c r="K8" s="59">
        <f t="shared" si="2"/>
        <v>2765297</v>
      </c>
      <c r="L8" s="60">
        <f t="shared" si="2"/>
        <v>1234347</v>
      </c>
      <c r="M8" s="60">
        <f t="shared" si="2"/>
        <v>1491203</v>
      </c>
      <c r="N8" s="59">
        <f t="shared" si="2"/>
        <v>5490847</v>
      </c>
      <c r="O8" s="59">
        <f t="shared" si="2"/>
        <v>660455</v>
      </c>
      <c r="P8" s="60">
        <f t="shared" si="2"/>
        <v>2657733</v>
      </c>
      <c r="Q8" s="60">
        <f t="shared" si="2"/>
        <v>1234347</v>
      </c>
      <c r="R8" s="59">
        <f t="shared" si="2"/>
        <v>4552535</v>
      </c>
      <c r="S8" s="59">
        <f t="shared" si="2"/>
        <v>5590303</v>
      </c>
      <c r="T8" s="60">
        <f t="shared" si="2"/>
        <v>1448947</v>
      </c>
      <c r="U8" s="60">
        <f t="shared" si="2"/>
        <v>4771084</v>
      </c>
      <c r="V8" s="59">
        <f t="shared" si="2"/>
        <v>11810334</v>
      </c>
      <c r="W8" s="59">
        <f t="shared" si="2"/>
        <v>24901740</v>
      </c>
      <c r="X8" s="60">
        <f t="shared" si="2"/>
        <v>30716088</v>
      </c>
      <c r="Y8" s="59">
        <f t="shared" si="2"/>
        <v>-5814348</v>
      </c>
      <c r="Z8" s="61">
        <f>+IF(X8&lt;&gt;0,+(Y8/X8)*100,0)</f>
        <v>-18.929324593678725</v>
      </c>
      <c r="AA8" s="62">
        <f>SUM(AA9:AA10)</f>
        <v>30716088</v>
      </c>
    </row>
    <row r="9" spans="1:27" ht="13.5">
      <c r="A9" s="291" t="s">
        <v>229</v>
      </c>
      <c r="B9" s="142"/>
      <c r="C9" s="60"/>
      <c r="D9" s="340"/>
      <c r="E9" s="60">
        <v>29260000</v>
      </c>
      <c r="F9" s="59">
        <v>30716088</v>
      </c>
      <c r="G9" s="59">
        <v>725684</v>
      </c>
      <c r="H9" s="60">
        <v>1798110</v>
      </c>
      <c r="I9" s="60">
        <v>524230</v>
      </c>
      <c r="J9" s="59">
        <v>3048024</v>
      </c>
      <c r="K9" s="59">
        <v>2765297</v>
      </c>
      <c r="L9" s="60">
        <v>1234347</v>
      </c>
      <c r="M9" s="60">
        <v>1491203</v>
      </c>
      <c r="N9" s="59">
        <v>5490847</v>
      </c>
      <c r="O9" s="59">
        <v>660455</v>
      </c>
      <c r="P9" s="60">
        <v>2657733</v>
      </c>
      <c r="Q9" s="60">
        <v>1234347</v>
      </c>
      <c r="R9" s="59">
        <v>4552535</v>
      </c>
      <c r="S9" s="59">
        <v>5590303</v>
      </c>
      <c r="T9" s="60">
        <v>1448947</v>
      </c>
      <c r="U9" s="60">
        <v>4771084</v>
      </c>
      <c r="V9" s="59">
        <v>11810334</v>
      </c>
      <c r="W9" s="59">
        <v>24901740</v>
      </c>
      <c r="X9" s="60">
        <v>30716088</v>
      </c>
      <c r="Y9" s="59">
        <v>-5814348</v>
      </c>
      <c r="Z9" s="61">
        <v>-18.93</v>
      </c>
      <c r="AA9" s="62">
        <v>30716088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41440000</v>
      </c>
      <c r="F11" s="364">
        <f t="shared" si="3"/>
        <v>41439309</v>
      </c>
      <c r="G11" s="364">
        <f t="shared" si="3"/>
        <v>275</v>
      </c>
      <c r="H11" s="362">
        <f t="shared" si="3"/>
        <v>1114650</v>
      </c>
      <c r="I11" s="362">
        <f t="shared" si="3"/>
        <v>434947</v>
      </c>
      <c r="J11" s="364">
        <f t="shared" si="3"/>
        <v>1549872</v>
      </c>
      <c r="K11" s="364">
        <f t="shared" si="3"/>
        <v>4574926</v>
      </c>
      <c r="L11" s="362">
        <f t="shared" si="3"/>
        <v>6413560</v>
      </c>
      <c r="M11" s="362">
        <f t="shared" si="3"/>
        <v>1223979</v>
      </c>
      <c r="N11" s="364">
        <f t="shared" si="3"/>
        <v>12212465</v>
      </c>
      <c r="O11" s="364">
        <f t="shared" si="3"/>
        <v>3389067</v>
      </c>
      <c r="P11" s="362">
        <f t="shared" si="3"/>
        <v>2087804</v>
      </c>
      <c r="Q11" s="362">
        <f t="shared" si="3"/>
        <v>6413560</v>
      </c>
      <c r="R11" s="364">
        <f t="shared" si="3"/>
        <v>11890431</v>
      </c>
      <c r="S11" s="364">
        <f t="shared" si="3"/>
        <v>4043885</v>
      </c>
      <c r="T11" s="362">
        <f t="shared" si="3"/>
        <v>4407556</v>
      </c>
      <c r="U11" s="362">
        <f t="shared" si="3"/>
        <v>7598075</v>
      </c>
      <c r="V11" s="364">
        <f t="shared" si="3"/>
        <v>16049516</v>
      </c>
      <c r="W11" s="364">
        <f t="shared" si="3"/>
        <v>41702284</v>
      </c>
      <c r="X11" s="362">
        <f t="shared" si="3"/>
        <v>41439309</v>
      </c>
      <c r="Y11" s="364">
        <f t="shared" si="3"/>
        <v>262975</v>
      </c>
      <c r="Z11" s="365">
        <f>+IF(X11&lt;&gt;0,+(Y11/X11)*100,0)</f>
        <v>0.6346027632844939</v>
      </c>
      <c r="AA11" s="366">
        <f t="shared" si="3"/>
        <v>41439309</v>
      </c>
    </row>
    <row r="12" spans="1:27" ht="13.5">
      <c r="A12" s="291" t="s">
        <v>231</v>
      </c>
      <c r="B12" s="136"/>
      <c r="C12" s="60"/>
      <c r="D12" s="340"/>
      <c r="E12" s="60">
        <v>41440000</v>
      </c>
      <c r="F12" s="59">
        <v>41439309</v>
      </c>
      <c r="G12" s="59">
        <v>275</v>
      </c>
      <c r="H12" s="60">
        <v>1114650</v>
      </c>
      <c r="I12" s="60">
        <v>434947</v>
      </c>
      <c r="J12" s="59">
        <v>1549872</v>
      </c>
      <c r="K12" s="59">
        <v>4574926</v>
      </c>
      <c r="L12" s="60">
        <v>6413560</v>
      </c>
      <c r="M12" s="60">
        <v>1223979</v>
      </c>
      <c r="N12" s="59">
        <v>12212465</v>
      </c>
      <c r="O12" s="59">
        <v>3389067</v>
      </c>
      <c r="P12" s="60">
        <v>2087804</v>
      </c>
      <c r="Q12" s="60">
        <v>6413560</v>
      </c>
      <c r="R12" s="59">
        <v>11890431</v>
      </c>
      <c r="S12" s="59">
        <v>4043885</v>
      </c>
      <c r="T12" s="60">
        <v>4407556</v>
      </c>
      <c r="U12" s="60">
        <v>7598075</v>
      </c>
      <c r="V12" s="59">
        <v>16049516</v>
      </c>
      <c r="W12" s="59">
        <v>41702284</v>
      </c>
      <c r="X12" s="60">
        <v>41439309</v>
      </c>
      <c r="Y12" s="59">
        <v>262975</v>
      </c>
      <c r="Z12" s="61">
        <v>0.63</v>
      </c>
      <c r="AA12" s="62">
        <v>41439309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120978500</v>
      </c>
      <c r="F13" s="342">
        <f t="shared" si="4"/>
        <v>122865976</v>
      </c>
      <c r="G13" s="342">
        <f t="shared" si="4"/>
        <v>12956</v>
      </c>
      <c r="H13" s="275">
        <f t="shared" si="4"/>
        <v>1747535</v>
      </c>
      <c r="I13" s="275">
        <f t="shared" si="4"/>
        <v>1827551</v>
      </c>
      <c r="J13" s="342">
        <f t="shared" si="4"/>
        <v>3588042</v>
      </c>
      <c r="K13" s="342">
        <f t="shared" si="4"/>
        <v>14592107</v>
      </c>
      <c r="L13" s="275">
        <f t="shared" si="4"/>
        <v>10667431</v>
      </c>
      <c r="M13" s="275">
        <f t="shared" si="4"/>
        <v>9435405</v>
      </c>
      <c r="N13" s="342">
        <f t="shared" si="4"/>
        <v>34694943</v>
      </c>
      <c r="O13" s="342">
        <f t="shared" si="4"/>
        <v>2092402</v>
      </c>
      <c r="P13" s="275">
        <f t="shared" si="4"/>
        <v>2269996</v>
      </c>
      <c r="Q13" s="275">
        <f t="shared" si="4"/>
        <v>10667431</v>
      </c>
      <c r="R13" s="342">
        <f t="shared" si="4"/>
        <v>15029829</v>
      </c>
      <c r="S13" s="342">
        <f t="shared" si="4"/>
        <v>12046889</v>
      </c>
      <c r="T13" s="275">
        <f t="shared" si="4"/>
        <v>8418707</v>
      </c>
      <c r="U13" s="275">
        <f t="shared" si="4"/>
        <v>21676641</v>
      </c>
      <c r="V13" s="342">
        <f t="shared" si="4"/>
        <v>42142237</v>
      </c>
      <c r="W13" s="342">
        <f t="shared" si="4"/>
        <v>95455051</v>
      </c>
      <c r="X13" s="275">
        <f t="shared" si="4"/>
        <v>122865976</v>
      </c>
      <c r="Y13" s="342">
        <f t="shared" si="4"/>
        <v>-27410925</v>
      </c>
      <c r="Z13" s="335">
        <f>+IF(X13&lt;&gt;0,+(Y13/X13)*100,0)</f>
        <v>-22.30961401389104</v>
      </c>
      <c r="AA13" s="273">
        <f t="shared" si="4"/>
        <v>122865976</v>
      </c>
    </row>
    <row r="14" spans="1:27" ht="13.5">
      <c r="A14" s="291" t="s">
        <v>232</v>
      </c>
      <c r="B14" s="136"/>
      <c r="C14" s="60"/>
      <c r="D14" s="340"/>
      <c r="E14" s="60">
        <v>120978500</v>
      </c>
      <c r="F14" s="59">
        <v>122865976</v>
      </c>
      <c r="G14" s="59">
        <v>12956</v>
      </c>
      <c r="H14" s="60">
        <v>1747535</v>
      </c>
      <c r="I14" s="60">
        <v>1827551</v>
      </c>
      <c r="J14" s="59">
        <v>3588042</v>
      </c>
      <c r="K14" s="59">
        <v>14592107</v>
      </c>
      <c r="L14" s="60">
        <v>10667431</v>
      </c>
      <c r="M14" s="60">
        <v>9435405</v>
      </c>
      <c r="N14" s="59">
        <v>34694943</v>
      </c>
      <c r="O14" s="59">
        <v>2092402</v>
      </c>
      <c r="P14" s="60">
        <v>2269996</v>
      </c>
      <c r="Q14" s="60">
        <v>10667431</v>
      </c>
      <c r="R14" s="59">
        <v>15029829</v>
      </c>
      <c r="S14" s="59">
        <v>12046889</v>
      </c>
      <c r="T14" s="60">
        <v>8418707</v>
      </c>
      <c r="U14" s="60">
        <v>21676641</v>
      </c>
      <c r="V14" s="59">
        <v>42142237</v>
      </c>
      <c r="W14" s="59">
        <v>95455051</v>
      </c>
      <c r="X14" s="60">
        <v>122865976</v>
      </c>
      <c r="Y14" s="59">
        <v>-27410925</v>
      </c>
      <c r="Z14" s="61">
        <v>-22.31</v>
      </c>
      <c r="AA14" s="62">
        <v>122865976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14650500</v>
      </c>
      <c r="F22" s="345">
        <f t="shared" si="6"/>
        <v>16319451</v>
      </c>
      <c r="G22" s="345">
        <f t="shared" si="6"/>
        <v>62287</v>
      </c>
      <c r="H22" s="343">
        <f t="shared" si="6"/>
        <v>53233</v>
      </c>
      <c r="I22" s="343">
        <f t="shared" si="6"/>
        <v>205106</v>
      </c>
      <c r="J22" s="345">
        <f t="shared" si="6"/>
        <v>215584</v>
      </c>
      <c r="K22" s="345">
        <f t="shared" si="6"/>
        <v>619920</v>
      </c>
      <c r="L22" s="343">
        <f t="shared" si="6"/>
        <v>639805</v>
      </c>
      <c r="M22" s="343">
        <f t="shared" si="6"/>
        <v>1729043</v>
      </c>
      <c r="N22" s="345">
        <f t="shared" si="6"/>
        <v>2988768</v>
      </c>
      <c r="O22" s="345">
        <f t="shared" si="6"/>
        <v>342118</v>
      </c>
      <c r="P22" s="343">
        <f t="shared" si="6"/>
        <v>2012128</v>
      </c>
      <c r="Q22" s="343">
        <f t="shared" si="6"/>
        <v>639805</v>
      </c>
      <c r="R22" s="345">
        <f t="shared" si="6"/>
        <v>2994051</v>
      </c>
      <c r="S22" s="345">
        <f t="shared" si="6"/>
        <v>1056897</v>
      </c>
      <c r="T22" s="343">
        <f t="shared" si="6"/>
        <v>1728775</v>
      </c>
      <c r="U22" s="343">
        <f t="shared" si="6"/>
        <v>2808163</v>
      </c>
      <c r="V22" s="345">
        <f t="shared" si="6"/>
        <v>5593835</v>
      </c>
      <c r="W22" s="345">
        <f t="shared" si="6"/>
        <v>7419888</v>
      </c>
      <c r="X22" s="343">
        <f t="shared" si="6"/>
        <v>16319451</v>
      </c>
      <c r="Y22" s="345">
        <f t="shared" si="6"/>
        <v>-8899563</v>
      </c>
      <c r="Z22" s="336">
        <f>+IF(X22&lt;&gt;0,+(Y22/X22)*100,0)</f>
        <v>-54.53347051932078</v>
      </c>
      <c r="AA22" s="350">
        <f>SUM(AA23:AA32)</f>
        <v>16319451</v>
      </c>
    </row>
    <row r="23" spans="1:27" ht="13.5">
      <c r="A23" s="361" t="s">
        <v>236</v>
      </c>
      <c r="B23" s="142"/>
      <c r="C23" s="60"/>
      <c r="D23" s="340"/>
      <c r="E23" s="60">
        <v>3350000</v>
      </c>
      <c r="F23" s="59">
        <v>3978190</v>
      </c>
      <c r="G23" s="59">
        <v>462</v>
      </c>
      <c r="H23" s="60">
        <v>13470</v>
      </c>
      <c r="I23" s="60">
        <v>76698</v>
      </c>
      <c r="J23" s="59">
        <v>90630</v>
      </c>
      <c r="K23" s="59">
        <v>30659</v>
      </c>
      <c r="L23" s="60">
        <v>132446</v>
      </c>
      <c r="M23" s="60">
        <v>1245841</v>
      </c>
      <c r="N23" s="59">
        <v>1408946</v>
      </c>
      <c r="O23" s="59">
        <v>22589</v>
      </c>
      <c r="P23" s="60">
        <v>590511</v>
      </c>
      <c r="Q23" s="60">
        <v>132446</v>
      </c>
      <c r="R23" s="59">
        <v>745546</v>
      </c>
      <c r="S23" s="59">
        <v>97708</v>
      </c>
      <c r="T23" s="60">
        <v>47207</v>
      </c>
      <c r="U23" s="60">
        <v>392390</v>
      </c>
      <c r="V23" s="59">
        <v>537305</v>
      </c>
      <c r="W23" s="59">
        <v>2782427</v>
      </c>
      <c r="X23" s="60">
        <v>3978190</v>
      </c>
      <c r="Y23" s="59">
        <v>-1195763</v>
      </c>
      <c r="Z23" s="61">
        <v>-30.06</v>
      </c>
      <c r="AA23" s="62">
        <v>3978190</v>
      </c>
    </row>
    <row r="24" spans="1:27" ht="13.5">
      <c r="A24" s="361" t="s">
        <v>237</v>
      </c>
      <c r="B24" s="142"/>
      <c r="C24" s="60"/>
      <c r="D24" s="340"/>
      <c r="E24" s="60">
        <v>3910000</v>
      </c>
      <c r="F24" s="59">
        <v>4156133</v>
      </c>
      <c r="G24" s="59"/>
      <c r="H24" s="60">
        <v>11824</v>
      </c>
      <c r="I24" s="60">
        <v>49276</v>
      </c>
      <c r="J24" s="59"/>
      <c r="K24" s="59">
        <v>140064</v>
      </c>
      <c r="L24" s="60">
        <v>17476</v>
      </c>
      <c r="M24" s="60">
        <v>310335</v>
      </c>
      <c r="N24" s="59">
        <v>467875</v>
      </c>
      <c r="O24" s="59">
        <v>168021</v>
      </c>
      <c r="P24" s="60">
        <v>284573</v>
      </c>
      <c r="Q24" s="60">
        <v>17476</v>
      </c>
      <c r="R24" s="59">
        <v>470070</v>
      </c>
      <c r="S24" s="59">
        <v>269616</v>
      </c>
      <c r="T24" s="60">
        <v>807003</v>
      </c>
      <c r="U24" s="60">
        <v>1282653</v>
      </c>
      <c r="V24" s="59">
        <v>2359272</v>
      </c>
      <c r="W24" s="59"/>
      <c r="X24" s="60">
        <v>4156133</v>
      </c>
      <c r="Y24" s="59">
        <v>-4156133</v>
      </c>
      <c r="Z24" s="61">
        <v>-100</v>
      </c>
      <c r="AA24" s="62">
        <v>4156133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367800</v>
      </c>
      <c r="F26" s="364">
        <v>984924</v>
      </c>
      <c r="G26" s="364"/>
      <c r="H26" s="362">
        <v>3848</v>
      </c>
      <c r="I26" s="362">
        <v>40094</v>
      </c>
      <c r="J26" s="364"/>
      <c r="K26" s="364">
        <v>96946</v>
      </c>
      <c r="L26" s="362">
        <v>114411</v>
      </c>
      <c r="M26" s="362">
        <v>57819</v>
      </c>
      <c r="N26" s="364">
        <v>269176</v>
      </c>
      <c r="O26" s="364">
        <v>57178</v>
      </c>
      <c r="P26" s="362">
        <v>206969</v>
      </c>
      <c r="Q26" s="362">
        <v>114411</v>
      </c>
      <c r="R26" s="364">
        <v>378558</v>
      </c>
      <c r="S26" s="364">
        <v>42428</v>
      </c>
      <c r="T26" s="362">
        <v>199744</v>
      </c>
      <c r="U26" s="362">
        <v>185227</v>
      </c>
      <c r="V26" s="364">
        <v>427399</v>
      </c>
      <c r="W26" s="364"/>
      <c r="X26" s="362">
        <v>984924</v>
      </c>
      <c r="Y26" s="364">
        <v>-984924</v>
      </c>
      <c r="Z26" s="365">
        <v>-100</v>
      </c>
      <c r="AA26" s="366">
        <v>984924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7022700</v>
      </c>
      <c r="F32" s="59">
        <v>7200204</v>
      </c>
      <c r="G32" s="59">
        <v>61825</v>
      </c>
      <c r="H32" s="60">
        <v>24091</v>
      </c>
      <c r="I32" s="60">
        <v>39038</v>
      </c>
      <c r="J32" s="59">
        <v>124954</v>
      </c>
      <c r="K32" s="59">
        <v>352251</v>
      </c>
      <c r="L32" s="60">
        <v>375472</v>
      </c>
      <c r="M32" s="60">
        <v>115048</v>
      </c>
      <c r="N32" s="59">
        <v>842771</v>
      </c>
      <c r="O32" s="59">
        <v>94330</v>
      </c>
      <c r="P32" s="60">
        <v>930075</v>
      </c>
      <c r="Q32" s="60">
        <v>375472</v>
      </c>
      <c r="R32" s="59">
        <v>1399877</v>
      </c>
      <c r="S32" s="59">
        <v>647145</v>
      </c>
      <c r="T32" s="60">
        <v>674821</v>
      </c>
      <c r="U32" s="60">
        <v>947893</v>
      </c>
      <c r="V32" s="59">
        <v>2269859</v>
      </c>
      <c r="W32" s="59">
        <v>4637461</v>
      </c>
      <c r="X32" s="60">
        <v>7200204</v>
      </c>
      <c r="Y32" s="59">
        <v>-2562743</v>
      </c>
      <c r="Z32" s="61">
        <v>-35.59</v>
      </c>
      <c r="AA32" s="62">
        <v>7200204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48243970</v>
      </c>
      <c r="F40" s="345">
        <f t="shared" si="9"/>
        <v>52681894</v>
      </c>
      <c r="G40" s="345">
        <f t="shared" si="9"/>
        <v>322919</v>
      </c>
      <c r="H40" s="343">
        <f t="shared" si="9"/>
        <v>596218</v>
      </c>
      <c r="I40" s="343">
        <f t="shared" si="9"/>
        <v>2910563</v>
      </c>
      <c r="J40" s="345">
        <f t="shared" si="9"/>
        <v>2499011</v>
      </c>
      <c r="K40" s="345">
        <f t="shared" si="9"/>
        <v>1998002</v>
      </c>
      <c r="L40" s="343">
        <f t="shared" si="9"/>
        <v>2841401</v>
      </c>
      <c r="M40" s="343">
        <f t="shared" si="9"/>
        <v>4385248</v>
      </c>
      <c r="N40" s="345">
        <f t="shared" si="9"/>
        <v>9177776</v>
      </c>
      <c r="O40" s="345">
        <f t="shared" si="9"/>
        <v>2221106</v>
      </c>
      <c r="P40" s="343">
        <f t="shared" si="9"/>
        <v>2936794</v>
      </c>
      <c r="Q40" s="343">
        <f t="shared" si="9"/>
        <v>2841401</v>
      </c>
      <c r="R40" s="345">
        <f t="shared" si="9"/>
        <v>7976901</v>
      </c>
      <c r="S40" s="345">
        <f t="shared" si="9"/>
        <v>2090201</v>
      </c>
      <c r="T40" s="343">
        <f t="shared" si="9"/>
        <v>3803602</v>
      </c>
      <c r="U40" s="343">
        <f t="shared" si="9"/>
        <v>9169546</v>
      </c>
      <c r="V40" s="345">
        <f t="shared" si="9"/>
        <v>15047525</v>
      </c>
      <c r="W40" s="345">
        <f t="shared" si="9"/>
        <v>18355791</v>
      </c>
      <c r="X40" s="343">
        <f t="shared" si="9"/>
        <v>52681894</v>
      </c>
      <c r="Y40" s="345">
        <f t="shared" si="9"/>
        <v>-34326103</v>
      </c>
      <c r="Z40" s="336">
        <f>+IF(X40&lt;&gt;0,+(Y40/X40)*100,0)</f>
        <v>-65.15730622744884</v>
      </c>
      <c r="AA40" s="350">
        <f>SUM(AA41:AA49)</f>
        <v>52681894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10865000</v>
      </c>
      <c r="F42" s="53">
        <f t="shared" si="10"/>
        <v>10865000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917593</v>
      </c>
      <c r="L42" s="54">
        <f t="shared" si="10"/>
        <v>561150</v>
      </c>
      <c r="M42" s="54">
        <f t="shared" si="10"/>
        <v>83829</v>
      </c>
      <c r="N42" s="53">
        <f t="shared" si="10"/>
        <v>1562572</v>
      </c>
      <c r="O42" s="53">
        <f t="shared" si="10"/>
        <v>1454085</v>
      </c>
      <c r="P42" s="54">
        <f t="shared" si="10"/>
        <v>1648024</v>
      </c>
      <c r="Q42" s="54">
        <f t="shared" si="10"/>
        <v>561150</v>
      </c>
      <c r="R42" s="53">
        <f t="shared" si="10"/>
        <v>3663259</v>
      </c>
      <c r="S42" s="53">
        <f t="shared" si="10"/>
        <v>148096</v>
      </c>
      <c r="T42" s="54">
        <f t="shared" si="10"/>
        <v>52674</v>
      </c>
      <c r="U42" s="54">
        <f t="shared" si="10"/>
        <v>3767730</v>
      </c>
      <c r="V42" s="53">
        <f t="shared" si="10"/>
        <v>3968500</v>
      </c>
      <c r="W42" s="53">
        <f t="shared" si="10"/>
        <v>0</v>
      </c>
      <c r="X42" s="54">
        <f t="shared" si="10"/>
        <v>10865000</v>
      </c>
      <c r="Y42" s="53">
        <f t="shared" si="10"/>
        <v>-10865000</v>
      </c>
      <c r="Z42" s="94">
        <f>+IF(X42&lt;&gt;0,+(Y42/X42)*100,0)</f>
        <v>-100</v>
      </c>
      <c r="AA42" s="95">
        <f>+AA62</f>
        <v>10865000</v>
      </c>
    </row>
    <row r="43" spans="1:27" ht="13.5">
      <c r="A43" s="361" t="s">
        <v>249</v>
      </c>
      <c r="B43" s="136"/>
      <c r="C43" s="275"/>
      <c r="D43" s="369"/>
      <c r="E43" s="305">
        <v>4571750</v>
      </c>
      <c r="F43" s="370">
        <v>5944913</v>
      </c>
      <c r="G43" s="370">
        <v>6640</v>
      </c>
      <c r="H43" s="305">
        <v>52226</v>
      </c>
      <c r="I43" s="305">
        <v>1512808</v>
      </c>
      <c r="J43" s="370">
        <v>1571674</v>
      </c>
      <c r="K43" s="370">
        <v>182530</v>
      </c>
      <c r="L43" s="305">
        <v>276942</v>
      </c>
      <c r="M43" s="305">
        <v>545814</v>
      </c>
      <c r="N43" s="370">
        <v>1005286</v>
      </c>
      <c r="O43" s="370">
        <v>98926</v>
      </c>
      <c r="P43" s="305">
        <v>178448</v>
      </c>
      <c r="Q43" s="305">
        <v>276942</v>
      </c>
      <c r="R43" s="370">
        <v>554316</v>
      </c>
      <c r="S43" s="370">
        <v>270195</v>
      </c>
      <c r="T43" s="305">
        <v>648093</v>
      </c>
      <c r="U43" s="305">
        <v>1479018</v>
      </c>
      <c r="V43" s="370">
        <v>2397306</v>
      </c>
      <c r="W43" s="370">
        <v>5528582</v>
      </c>
      <c r="X43" s="305">
        <v>5944913</v>
      </c>
      <c r="Y43" s="370">
        <v>-416331</v>
      </c>
      <c r="Z43" s="371">
        <v>-7</v>
      </c>
      <c r="AA43" s="303">
        <v>5944913</v>
      </c>
    </row>
    <row r="44" spans="1:27" ht="13.5">
      <c r="A44" s="361" t="s">
        <v>250</v>
      </c>
      <c r="B44" s="136"/>
      <c r="C44" s="60"/>
      <c r="D44" s="368"/>
      <c r="E44" s="54">
        <v>9889520</v>
      </c>
      <c r="F44" s="53">
        <v>11497940</v>
      </c>
      <c r="G44" s="53">
        <v>12185</v>
      </c>
      <c r="H44" s="54">
        <v>227496</v>
      </c>
      <c r="I44" s="54">
        <v>143936</v>
      </c>
      <c r="J44" s="53">
        <v>383617</v>
      </c>
      <c r="K44" s="53">
        <v>92396</v>
      </c>
      <c r="L44" s="54">
        <v>124663</v>
      </c>
      <c r="M44" s="54">
        <v>959457</v>
      </c>
      <c r="N44" s="53">
        <v>1176516</v>
      </c>
      <c r="O44" s="53">
        <v>331756</v>
      </c>
      <c r="P44" s="54">
        <v>641675</v>
      </c>
      <c r="Q44" s="54">
        <v>124663</v>
      </c>
      <c r="R44" s="53">
        <v>1098094</v>
      </c>
      <c r="S44" s="53">
        <v>528926</v>
      </c>
      <c r="T44" s="54">
        <v>2475400</v>
      </c>
      <c r="U44" s="54">
        <v>2484449</v>
      </c>
      <c r="V44" s="53">
        <v>5488775</v>
      </c>
      <c r="W44" s="53">
        <v>8147002</v>
      </c>
      <c r="X44" s="54">
        <v>11497940</v>
      </c>
      <c r="Y44" s="53">
        <v>-3350938</v>
      </c>
      <c r="Z44" s="94">
        <v>-29.14</v>
      </c>
      <c r="AA44" s="95">
        <v>11497940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4322700</v>
      </c>
      <c r="F47" s="53">
        <v>5080530</v>
      </c>
      <c r="G47" s="53">
        <v>304094</v>
      </c>
      <c r="H47" s="54">
        <v>86063</v>
      </c>
      <c r="I47" s="54">
        <v>153563</v>
      </c>
      <c r="J47" s="53">
        <v>543720</v>
      </c>
      <c r="K47" s="53">
        <v>325336</v>
      </c>
      <c r="L47" s="54">
        <v>375737</v>
      </c>
      <c r="M47" s="54">
        <v>915714</v>
      </c>
      <c r="N47" s="53">
        <v>1616787</v>
      </c>
      <c r="O47" s="53">
        <v>258096</v>
      </c>
      <c r="P47" s="54">
        <v>201938</v>
      </c>
      <c r="Q47" s="54">
        <v>375737</v>
      </c>
      <c r="R47" s="53">
        <v>835771</v>
      </c>
      <c r="S47" s="53">
        <v>775474</v>
      </c>
      <c r="T47" s="54">
        <v>334332</v>
      </c>
      <c r="U47" s="54">
        <v>574123</v>
      </c>
      <c r="V47" s="53">
        <v>1683929</v>
      </c>
      <c r="W47" s="53">
        <v>4680207</v>
      </c>
      <c r="X47" s="54">
        <v>5080530</v>
      </c>
      <c r="Y47" s="53">
        <v>-400323</v>
      </c>
      <c r="Z47" s="94">
        <v>-7.88</v>
      </c>
      <c r="AA47" s="95">
        <v>5080530</v>
      </c>
    </row>
    <row r="48" spans="1:27" ht="13.5">
      <c r="A48" s="361" t="s">
        <v>254</v>
      </c>
      <c r="B48" s="136"/>
      <c r="C48" s="60"/>
      <c r="D48" s="368"/>
      <c r="E48" s="54">
        <v>18375000</v>
      </c>
      <c r="F48" s="53">
        <v>19173511</v>
      </c>
      <c r="G48" s="53"/>
      <c r="H48" s="54">
        <v>196683</v>
      </c>
      <c r="I48" s="54">
        <v>1100256</v>
      </c>
      <c r="J48" s="53"/>
      <c r="K48" s="53">
        <v>433272</v>
      </c>
      <c r="L48" s="54">
        <v>1502909</v>
      </c>
      <c r="M48" s="54">
        <v>1880434</v>
      </c>
      <c r="N48" s="53">
        <v>3816615</v>
      </c>
      <c r="O48" s="53">
        <v>78243</v>
      </c>
      <c r="P48" s="54">
        <v>244309</v>
      </c>
      <c r="Q48" s="54">
        <v>1502909</v>
      </c>
      <c r="R48" s="53">
        <v>1825461</v>
      </c>
      <c r="S48" s="53">
        <v>366386</v>
      </c>
      <c r="T48" s="54">
        <v>278403</v>
      </c>
      <c r="U48" s="54">
        <v>864226</v>
      </c>
      <c r="V48" s="53">
        <v>1509015</v>
      </c>
      <c r="W48" s="53"/>
      <c r="X48" s="54">
        <v>19173511</v>
      </c>
      <c r="Y48" s="53">
        <v>-19173511</v>
      </c>
      <c r="Z48" s="94">
        <v>-100</v>
      </c>
      <c r="AA48" s="95">
        <v>19173511</v>
      </c>
    </row>
    <row r="49" spans="1:27" ht="13.5">
      <c r="A49" s="361" t="s">
        <v>93</v>
      </c>
      <c r="B49" s="136"/>
      <c r="C49" s="54"/>
      <c r="D49" s="368"/>
      <c r="E49" s="54">
        <v>220000</v>
      </c>
      <c r="F49" s="53">
        <v>120000</v>
      </c>
      <c r="G49" s="53"/>
      <c r="H49" s="54">
        <v>33750</v>
      </c>
      <c r="I49" s="54"/>
      <c r="J49" s="53"/>
      <c r="K49" s="53">
        <v>46875</v>
      </c>
      <c r="L49" s="54"/>
      <c r="M49" s="54"/>
      <c r="N49" s="53"/>
      <c r="O49" s="53"/>
      <c r="P49" s="54">
        <v>22400</v>
      </c>
      <c r="Q49" s="54"/>
      <c r="R49" s="53"/>
      <c r="S49" s="53">
        <v>1124</v>
      </c>
      <c r="T49" s="54">
        <v>14700</v>
      </c>
      <c r="U49" s="54"/>
      <c r="V49" s="53"/>
      <c r="W49" s="53"/>
      <c r="X49" s="54">
        <v>120000</v>
      </c>
      <c r="Y49" s="53">
        <v>-120000</v>
      </c>
      <c r="Z49" s="94">
        <v>-100</v>
      </c>
      <c r="AA49" s="95">
        <v>120000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277652314</v>
      </c>
      <c r="F60" s="264">
        <f t="shared" si="14"/>
        <v>319382003</v>
      </c>
      <c r="G60" s="264">
        <f t="shared" si="14"/>
        <v>1124121</v>
      </c>
      <c r="H60" s="219">
        <f t="shared" si="14"/>
        <v>5387615</v>
      </c>
      <c r="I60" s="219">
        <f t="shared" si="14"/>
        <v>6128074</v>
      </c>
      <c r="J60" s="264">
        <f t="shared" si="14"/>
        <v>10900533</v>
      </c>
      <c r="K60" s="264">
        <f t="shared" si="14"/>
        <v>27396794</v>
      </c>
      <c r="L60" s="219">
        <f t="shared" si="14"/>
        <v>22051559</v>
      </c>
      <c r="M60" s="219">
        <f t="shared" si="14"/>
        <v>19597076</v>
      </c>
      <c r="N60" s="264">
        <f t="shared" si="14"/>
        <v>68998554</v>
      </c>
      <c r="O60" s="264">
        <f t="shared" si="14"/>
        <v>9319562</v>
      </c>
      <c r="P60" s="219">
        <f t="shared" si="14"/>
        <v>12654411</v>
      </c>
      <c r="Q60" s="219">
        <f t="shared" si="14"/>
        <v>22051559</v>
      </c>
      <c r="R60" s="264">
        <f t="shared" si="14"/>
        <v>44003132</v>
      </c>
      <c r="S60" s="264">
        <f t="shared" si="14"/>
        <v>33994010</v>
      </c>
      <c r="T60" s="219">
        <f t="shared" si="14"/>
        <v>24199365</v>
      </c>
      <c r="U60" s="219">
        <f t="shared" si="14"/>
        <v>50075998</v>
      </c>
      <c r="V60" s="264">
        <f t="shared" si="14"/>
        <v>108253549</v>
      </c>
      <c r="W60" s="264">
        <f t="shared" si="14"/>
        <v>187834754</v>
      </c>
      <c r="X60" s="219">
        <f t="shared" si="14"/>
        <v>319382003</v>
      </c>
      <c r="Y60" s="264">
        <f t="shared" si="14"/>
        <v>-131547249</v>
      </c>
      <c r="Z60" s="337">
        <f>+IF(X60&lt;&gt;0,+(Y60/X60)*100,0)</f>
        <v>-41.18805936601255</v>
      </c>
      <c r="AA60" s="232">
        <f>+AA57+AA54+AA51+AA40+AA37+AA34+AA22+AA5</f>
        <v>319382003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10865000</v>
      </c>
      <c r="F62" s="349">
        <f t="shared" si="15"/>
        <v>10865000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917593</v>
      </c>
      <c r="L62" s="347">
        <f t="shared" si="15"/>
        <v>561150</v>
      </c>
      <c r="M62" s="347">
        <f t="shared" si="15"/>
        <v>83829</v>
      </c>
      <c r="N62" s="349">
        <f t="shared" si="15"/>
        <v>1562572</v>
      </c>
      <c r="O62" s="349">
        <f t="shared" si="15"/>
        <v>1454085</v>
      </c>
      <c r="P62" s="347">
        <f t="shared" si="15"/>
        <v>1648024</v>
      </c>
      <c r="Q62" s="347">
        <f t="shared" si="15"/>
        <v>561150</v>
      </c>
      <c r="R62" s="349">
        <f t="shared" si="15"/>
        <v>3663259</v>
      </c>
      <c r="S62" s="349">
        <f t="shared" si="15"/>
        <v>148096</v>
      </c>
      <c r="T62" s="347">
        <f t="shared" si="15"/>
        <v>52674</v>
      </c>
      <c r="U62" s="347">
        <f t="shared" si="15"/>
        <v>3767730</v>
      </c>
      <c r="V62" s="349">
        <f t="shared" si="15"/>
        <v>3968500</v>
      </c>
      <c r="W62" s="349">
        <f t="shared" si="15"/>
        <v>0</v>
      </c>
      <c r="X62" s="347">
        <f t="shared" si="15"/>
        <v>10865000</v>
      </c>
      <c r="Y62" s="349">
        <f t="shared" si="15"/>
        <v>-10865000</v>
      </c>
      <c r="Z62" s="338">
        <f>+IF(X62&lt;&gt;0,+(Y62/X62)*100,0)</f>
        <v>-100</v>
      </c>
      <c r="AA62" s="351">
        <f>SUM(AA63:AA66)</f>
        <v>10865000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10865000</v>
      </c>
      <c r="F64" s="59">
        <v>10865000</v>
      </c>
      <c r="G64" s="59"/>
      <c r="H64" s="60"/>
      <c r="I64" s="60"/>
      <c r="J64" s="59"/>
      <c r="K64" s="59">
        <v>917593</v>
      </c>
      <c r="L64" s="60">
        <v>561150</v>
      </c>
      <c r="M64" s="60">
        <v>83829</v>
      </c>
      <c r="N64" s="59">
        <v>1562572</v>
      </c>
      <c r="O64" s="59">
        <v>1454085</v>
      </c>
      <c r="P64" s="60">
        <v>1648024</v>
      </c>
      <c r="Q64" s="60">
        <v>561150</v>
      </c>
      <c r="R64" s="59">
        <v>3663259</v>
      </c>
      <c r="S64" s="59">
        <v>148096</v>
      </c>
      <c r="T64" s="60">
        <v>52674</v>
      </c>
      <c r="U64" s="60">
        <v>3767730</v>
      </c>
      <c r="V64" s="59">
        <v>3968500</v>
      </c>
      <c r="W64" s="59"/>
      <c r="X64" s="60">
        <v>10865000</v>
      </c>
      <c r="Y64" s="59">
        <v>-10865000</v>
      </c>
      <c r="Z64" s="61">
        <v>-100</v>
      </c>
      <c r="AA64" s="62">
        <v>10865000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2013-08-02T12:57:42Z</dcterms:created>
  <dcterms:modified xsi:type="dcterms:W3CDTF">2013-08-02T12:57:46Z</dcterms:modified>
  <cp:category/>
  <cp:version/>
  <cp:contentType/>
  <cp:contentStatus/>
</cp:coreProperties>
</file>