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<sst xmlns="http://schemas.openxmlformats.org/spreadsheetml/2006/main" count="855" uniqueCount="302">
  <si>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Breede Valley(WC025)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</si>
  <si>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</si>
  <si>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</si>
  <si>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</si>
  <si>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</si>
  <si>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</si>
  <si>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</si>
  <si>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</si>
  <si>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</si>
  <si>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</si>
  <si>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</si>
  <si>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</si>
  <si>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</si>
  <si>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</si>
  <si>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</si>
  <si>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</si>
  <si>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</si>
  <si>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</si>
  <si>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</si>
  <si>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</si>
  <si>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</si>
  <si>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</si>
  <si>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</si>
  <si>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</si>
  <si>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</si>
  <si>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</si>
  <si>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</si>
  <si>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</si>
  <si>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</si>
  <si>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</si>
  <si>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</si>
  <si>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</si>
  <si>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</si>
  <si>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</si>
  <si>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</si>
  <si>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</si>
  <si>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</si>
  <si>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</si>
  <si>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</si>
  <si>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</si>
  <si>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</si>
  <si>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</si>
  <si>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</si>
  <si>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</si>
  <si>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</si>
  <si>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</si>
  <si>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</si>
  <si>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</si>
  <si>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</si>
  <si>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</si>
  <si>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</si>
  <si>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</si>
  <si>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</si>
  <si>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</si>
  <si>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</si>
  <si>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</si>
  <si>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</si>
  <si>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</si>
  <si>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</si>
  <si>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</si>
  <si>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</si>
  <si>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</si>
  <si>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</si>
  <si>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</si>
  <si>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</si>
  <si>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</si>
  <si>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</si>
  <si>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</si>
  <si>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</si>
  <si>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</si>
  <si>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Breede Valley(WC025)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</si>
  <si>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</si>
  <si>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</si>
  <si>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</si>
  <si>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</si>
  <si>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</si>
  <si>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</si>
  <si>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</si>
  <si>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</si>
  <si>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</si>
  <si>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</si>
  <si>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</si>
  <si>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</si>
  <si>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</si>
  <si>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</si>
  <si>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</si>
  <si>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</si>
  <si>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</si>
  <si>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</si>
  <si>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</si>
  <si>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</si>
  <si>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</si>
  <si>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</si>
  <si>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</si>
  <si>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</si>
  <si>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</si>
  <si>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</si>
  <si>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</si>
  <si>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</si>
  <si>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</si>
  <si>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Breede Valley(WC025)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</si>
  <si>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</si>
  <si>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</si>
  <si>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</si>
  <si>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</si>
  <si>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</si>
  <si>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</si>
  <si>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</si>
  <si>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</si>
  <si>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</si>
  <si>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</si>
  <si>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</si>
  <si>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</si>
  <si>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</si>
  <si>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</si>
  <si>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</si>
  <si>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</si>
  <si>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</si>
  <si>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</si>
  <si>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</si>
  <si>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</si>
  <si>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</si>
  <si>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</si>
  <si>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</si>
  <si>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</si>
  <si>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</si>
  <si>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</si>
  <si>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</si>
  <si>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</si>
  <si>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Breede Valley(WC025)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</si>
  <si>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</si>
  <si>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</si>
  <si>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</si>
  <si>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</si>
  <si>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</si>
  <si>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</si>
  <si>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</si>
  <si>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</si>
  <si>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</si>
  <si>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</si>
  <si>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Breede Valley(WC025)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</si>
  <si>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</si>
  <si>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</si>
  <si>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</si>
  <si>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</si>
  <si>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</si>
  <si>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</si>
  <si>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</si>
  <si>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</si>
  <si>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</si>
  <si>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</si>
  <si>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</si>
  <si>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</si>
  <si>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</si>
  <si>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</si>
  <si>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</si>
  <si>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</si>
  <si>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</si>
  <si>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</si>
  <si>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</si>
  <si>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</si>
  <si>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</si>
  <si>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</si>
  <si>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</si>
  <si>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</si>
  <si>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</si>
  <si>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</si>
  <si>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</si>
  <si>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</si>
  <si>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</si>
  <si>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</si>
  <si>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</si>
  <si>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</si>
  <si>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</si>
  <si>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Breede Valley(WC025)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</si>
  <si>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</si>
  <si>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</si>
  <si>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</si>
  <si>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</si>
  <si>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</si>
  <si>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</si>
  <si>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</si>
  <si>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</si>
  <si>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</si>
  <si>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</si>
  <si>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</si>
  <si>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</si>
  <si>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</si>
  <si>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</si>
  <si>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</si>
  <si>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</si>
  <si>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</si>
  <si>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</si>
  <si>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</si>
  <si>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</si>
  <si>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</si>
  <si>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</si>
  <si>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</si>
  <si>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</si>
  <si>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</si>
  <si>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</si>
  <si>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Breede Valley(WC025)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</si>
  <si>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</si>
  <si>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</si>
  <si>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</si>
  <si>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</si>
  <si>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</si>
  <si>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</si>
  <si>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</si>
  <si>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</si>
  <si>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</si>
  <si>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</si>
  <si>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</si>
  <si>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</si>
  <si>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</si>
  <si>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</si>
  <si>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</si>
  <si>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</si>
  <si>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</si>
  <si>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</si>
  <si>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</si>
  <si>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</si>
  <si>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</si>
  <si>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</si>
  <si>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</si>
  <si>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</si>
  <si>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Breede Valley(WC025)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</si>
  <si>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</si>
  <si>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</si>
  <si>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</si>
  <si>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</si>
  <si>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</si>
  <si>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</si>
  <si>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</si>
  <si>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</si>
  <si>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</si>
  <si>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</si>
  <si>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</si>
  <si>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</si>
  <si>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</si>
  <si>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</si>
  <si>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</si>
  <si>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</si>
  <si>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</si>
  <si>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</si>
  <si>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</si>
  <si>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</si>
  <si>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</si>
  <si>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</si>
  <si>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</si>
  <si>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</si>
  <si>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</si>
  <si>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</si>
  <si>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</si>
  <si>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</si>
  <si>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</si>
  <si>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</si>
  <si>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</si>
  <si>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</si>
  <si>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</si>
  <si>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</si>
  <si>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</si>
  <si>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Breede Valley(WC025)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</si>
  <si>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</si>
  <si>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</si>
  <si>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Western Cape: Breede Valley(WC025)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</si>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</sst>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93710089</v>
      </c>
      <c r="C5" s="19"/>
      <c r="D5" s="59">
        <v>89360250</v>
      </c>
      <c r="E5" s="60">
        <v>87210946</v>
      </c>
      <c r="F5" s="60">
        <v>9422554</v>
      </c>
      <c r="G5" s="60">
        <v>-825286</v>
      </c>
      <c r="H5" s="60">
        <v>18803195</v>
      </c>
      <c r="I5" s="60">
        <v>27400463</v>
      </c>
      <c r="J5" s="60">
        <v>9044798</v>
      </c>
      <c r="K5" s="60">
        <v>9523212</v>
      </c>
      <c r="L5" s="60">
        <v>10111069</v>
      </c>
      <c r="M5" s="60">
        <v>28679079</v>
      </c>
      <c r="N5" s="60">
        <v>8493746</v>
      </c>
      <c r="O5" s="60">
        <v>-476352</v>
      </c>
      <c r="P5" s="60">
        <v>10065860</v>
      </c>
      <c r="Q5" s="60">
        <v>18083254</v>
      </c>
      <c r="R5" s="60">
        <v>10066818</v>
      </c>
      <c r="S5" s="60">
        <v>10088782</v>
      </c>
      <c r="T5" s="60">
        <v>303903</v>
      </c>
      <c r="U5" s="60">
        <v>20459503</v>
      </c>
      <c r="V5" s="60">
        <v>94622299</v>
      </c>
      <c r="W5" s="60">
        <v>87210946</v>
      </c>
      <c r="X5" s="60">
        <v>7411353</v>
      </c>
      <c r="Y5" s="61">
        <v>8.5</v>
      </c>
      <c r="Z5" s="62">
        <v>87210946</v>
      </c>
    </row>
    <row r="6" spans="1:26" ht="13.5">
      <c r="A6" s="58" t="s">
        <v>32</v>
      </c>
      <c r="B6" s="19">
        <v>314487743</v>
      </c>
      <c r="C6" s="19"/>
      <c r="D6" s="59">
        <v>390992144</v>
      </c>
      <c r="E6" s="60">
        <v>369031913</v>
      </c>
      <c r="F6" s="60">
        <v>12587586</v>
      </c>
      <c r="G6" s="60">
        <v>33253087</v>
      </c>
      <c r="H6" s="60">
        <v>33075819</v>
      </c>
      <c r="I6" s="60">
        <v>78916492</v>
      </c>
      <c r="J6" s="60">
        <v>29317303</v>
      </c>
      <c r="K6" s="60">
        <v>29205274</v>
      </c>
      <c r="L6" s="60">
        <v>29723539</v>
      </c>
      <c r="M6" s="60">
        <v>88246116</v>
      </c>
      <c r="N6" s="60">
        <v>34771793</v>
      </c>
      <c r="O6" s="60">
        <v>31088847</v>
      </c>
      <c r="P6" s="60">
        <v>31948013</v>
      </c>
      <c r="Q6" s="60">
        <v>97808653</v>
      </c>
      <c r="R6" s="60">
        <v>32111238</v>
      </c>
      <c r="S6" s="60">
        <v>30561041</v>
      </c>
      <c r="T6" s="60">
        <v>31868727</v>
      </c>
      <c r="U6" s="60">
        <v>94541006</v>
      </c>
      <c r="V6" s="60">
        <v>359512267</v>
      </c>
      <c r="W6" s="60">
        <v>369031913</v>
      </c>
      <c r="X6" s="60">
        <v>-9519646</v>
      </c>
      <c r="Y6" s="61">
        <v>-2.58</v>
      </c>
      <c r="Z6" s="62">
        <v>369031913</v>
      </c>
    </row>
    <row r="7" spans="1:26" ht="13.5">
      <c r="A7" s="58" t="s">
        <v>33</v>
      </c>
      <c r="B7" s="19">
        <v>7640539</v>
      </c>
      <c r="C7" s="19"/>
      <c r="D7" s="59">
        <v>4500000</v>
      </c>
      <c r="E7" s="60">
        <v>4500000</v>
      </c>
      <c r="F7" s="60">
        <v>821972</v>
      </c>
      <c r="G7" s="60">
        <v>-46838</v>
      </c>
      <c r="H7" s="60">
        <v>346227</v>
      </c>
      <c r="I7" s="60">
        <v>1121361</v>
      </c>
      <c r="J7" s="60">
        <v>546521</v>
      </c>
      <c r="K7" s="60">
        <v>520262</v>
      </c>
      <c r="L7" s="60">
        <v>0</v>
      </c>
      <c r="M7" s="60">
        <v>1066783</v>
      </c>
      <c r="N7" s="60">
        <v>580896</v>
      </c>
      <c r="O7" s="60">
        <v>364923</v>
      </c>
      <c r="P7" s="60">
        <v>756186</v>
      </c>
      <c r="Q7" s="60">
        <v>1702005</v>
      </c>
      <c r="R7" s="60">
        <v>563554</v>
      </c>
      <c r="S7" s="60">
        <v>352487</v>
      </c>
      <c r="T7" s="60">
        <v>422452</v>
      </c>
      <c r="U7" s="60">
        <v>1338493</v>
      </c>
      <c r="V7" s="60">
        <v>5228642</v>
      </c>
      <c r="W7" s="60">
        <v>4500000</v>
      </c>
      <c r="X7" s="60">
        <v>728642</v>
      </c>
      <c r="Y7" s="61">
        <v>16.19</v>
      </c>
      <c r="Z7" s="62">
        <v>4500000</v>
      </c>
    </row>
    <row r="8" spans="1:26" ht="13.5">
      <c r="A8" s="58" t="s">
        <v>34</v>
      </c>
      <c r="B8" s="19">
        <v>93695427</v>
      </c>
      <c r="C8" s="19"/>
      <c r="D8" s="59">
        <v>110464159</v>
      </c>
      <c r="E8" s="60">
        <v>119359607</v>
      </c>
      <c r="F8" s="60">
        <v>28179804</v>
      </c>
      <c r="G8" s="60">
        <v>1502773</v>
      </c>
      <c r="H8" s="60">
        <v>590613</v>
      </c>
      <c r="I8" s="60">
        <v>30273190</v>
      </c>
      <c r="J8" s="60">
        <v>1669629</v>
      </c>
      <c r="K8" s="60">
        <v>31465610</v>
      </c>
      <c r="L8" s="60">
        <v>825608</v>
      </c>
      <c r="M8" s="60">
        <v>33960847</v>
      </c>
      <c r="N8" s="60">
        <v>427889</v>
      </c>
      <c r="O8" s="60">
        <v>1506696</v>
      </c>
      <c r="P8" s="60">
        <v>20919081</v>
      </c>
      <c r="Q8" s="60">
        <v>22853666</v>
      </c>
      <c r="R8" s="60">
        <v>19980125</v>
      </c>
      <c r="S8" s="60">
        <v>2754108</v>
      </c>
      <c r="T8" s="60">
        <v>304957</v>
      </c>
      <c r="U8" s="60">
        <v>23039190</v>
      </c>
      <c r="V8" s="60">
        <v>110126893</v>
      </c>
      <c r="W8" s="60">
        <v>119359607</v>
      </c>
      <c r="X8" s="60">
        <v>-9232714</v>
      </c>
      <c r="Y8" s="61">
        <v>-7.74</v>
      </c>
      <c r="Z8" s="62">
        <v>119359607</v>
      </c>
    </row>
    <row r="9" spans="1:26" ht="13.5">
      <c r="A9" s="58" t="s">
        <v>35</v>
      </c>
      <c r="B9" s="19">
        <v>40225816</v>
      </c>
      <c r="C9" s="19"/>
      <c r="D9" s="59">
        <v>51907910</v>
      </c>
      <c r="E9" s="60">
        <v>44962350</v>
      </c>
      <c r="F9" s="60">
        <v>2862684</v>
      </c>
      <c r="G9" s="60">
        <v>3615016</v>
      </c>
      <c r="H9" s="60">
        <v>3107489</v>
      </c>
      <c r="I9" s="60">
        <v>9585189</v>
      </c>
      <c r="J9" s="60">
        <v>3997785</v>
      </c>
      <c r="K9" s="60">
        <v>3811368</v>
      </c>
      <c r="L9" s="60">
        <v>2718021</v>
      </c>
      <c r="M9" s="60">
        <v>10527174</v>
      </c>
      <c r="N9" s="60">
        <v>3818095</v>
      </c>
      <c r="O9" s="60">
        <v>3779586</v>
      </c>
      <c r="P9" s="60">
        <v>6382959</v>
      </c>
      <c r="Q9" s="60">
        <v>13980640</v>
      </c>
      <c r="R9" s="60">
        <v>3200569</v>
      </c>
      <c r="S9" s="60">
        <v>4404007</v>
      </c>
      <c r="T9" s="60">
        <v>4876261</v>
      </c>
      <c r="U9" s="60">
        <v>12480837</v>
      </c>
      <c r="V9" s="60">
        <v>46573840</v>
      </c>
      <c r="W9" s="60">
        <v>44962350</v>
      </c>
      <c r="X9" s="60">
        <v>1611490</v>
      </c>
      <c r="Y9" s="61">
        <v>3.58</v>
      </c>
      <c r="Z9" s="62">
        <v>44962350</v>
      </c>
    </row>
    <row r="10" spans="1:26" ht="25.5">
      <c r="A10" s="63" t="s">
        <v>277</v>
      </c>
      <c r="B10" s="64">
        <f>SUM(B5:B9)</f>
        <v>549759614</v>
      </c>
      <c r="C10" s="64">
        <f>SUM(C5:C9)</f>
        <v>0</v>
      </c>
      <c r="D10" s="65">
        <f aca="true" t="shared" si="0" ref="D10:Z10">SUM(D5:D9)</f>
        <v>647224463</v>
      </c>
      <c r="E10" s="66">
        <f t="shared" si="0"/>
        <v>625064816</v>
      </c>
      <c r="F10" s="66">
        <f t="shared" si="0"/>
        <v>53874600</v>
      </c>
      <c r="G10" s="66">
        <f t="shared" si="0"/>
        <v>37498752</v>
      </c>
      <c r="H10" s="66">
        <f t="shared" si="0"/>
        <v>55923343</v>
      </c>
      <c r="I10" s="66">
        <f t="shared" si="0"/>
        <v>147296695</v>
      </c>
      <c r="J10" s="66">
        <f t="shared" si="0"/>
        <v>44576036</v>
      </c>
      <c r="K10" s="66">
        <f t="shared" si="0"/>
        <v>74525726</v>
      </c>
      <c r="L10" s="66">
        <f t="shared" si="0"/>
        <v>43378237</v>
      </c>
      <c r="M10" s="66">
        <f t="shared" si="0"/>
        <v>162479999</v>
      </c>
      <c r="N10" s="66">
        <f t="shared" si="0"/>
        <v>48092419</v>
      </c>
      <c r="O10" s="66">
        <f t="shared" si="0"/>
        <v>36263700</v>
      </c>
      <c r="P10" s="66">
        <f t="shared" si="0"/>
        <v>70072099</v>
      </c>
      <c r="Q10" s="66">
        <f t="shared" si="0"/>
        <v>154428218</v>
      </c>
      <c r="R10" s="66">
        <f t="shared" si="0"/>
        <v>65922304</v>
      </c>
      <c r="S10" s="66">
        <f t="shared" si="0"/>
        <v>48160425</v>
      </c>
      <c r="T10" s="66">
        <f t="shared" si="0"/>
        <v>37776300</v>
      </c>
      <c r="U10" s="66">
        <f t="shared" si="0"/>
        <v>151859029</v>
      </c>
      <c r="V10" s="66">
        <f t="shared" si="0"/>
        <v>616063941</v>
      </c>
      <c r="W10" s="66">
        <f t="shared" si="0"/>
        <v>625064816</v>
      </c>
      <c r="X10" s="66">
        <f t="shared" si="0"/>
        <v>-9000875</v>
      </c>
      <c r="Y10" s="67">
        <f>+IF(W10&lt;&gt;0,(X10/W10)*100,0)</f>
        <v>-1.4399906649041017</v>
      </c>
      <c r="Z10" s="68">
        <f t="shared" si="0"/>
        <v>625064816</v>
      </c>
    </row>
    <row r="11" spans="1:26" ht="13.5">
      <c r="A11" s="58" t="s">
        <v>37</v>
      </c>
      <c r="B11" s="19">
        <v>175656915</v>
      </c>
      <c r="C11" s="19"/>
      <c r="D11" s="59">
        <v>203688258</v>
      </c>
      <c r="E11" s="60">
        <v>194173387</v>
      </c>
      <c r="F11" s="60">
        <v>13092082</v>
      </c>
      <c r="G11" s="60">
        <v>16453499</v>
      </c>
      <c r="H11" s="60">
        <v>15377594</v>
      </c>
      <c r="I11" s="60">
        <v>44923175</v>
      </c>
      <c r="J11" s="60">
        <v>15632578</v>
      </c>
      <c r="K11" s="60">
        <v>15579144</v>
      </c>
      <c r="L11" s="60">
        <v>16071056</v>
      </c>
      <c r="M11" s="60">
        <v>47282778</v>
      </c>
      <c r="N11" s="60">
        <v>16072567</v>
      </c>
      <c r="O11" s="60">
        <v>15193129</v>
      </c>
      <c r="P11" s="60">
        <v>15421584</v>
      </c>
      <c r="Q11" s="60">
        <v>46687280</v>
      </c>
      <c r="R11" s="60">
        <v>15610253</v>
      </c>
      <c r="S11" s="60">
        <v>15382614</v>
      </c>
      <c r="T11" s="60">
        <v>16245452</v>
      </c>
      <c r="U11" s="60">
        <v>47238319</v>
      </c>
      <c r="V11" s="60">
        <v>186131552</v>
      </c>
      <c r="W11" s="60">
        <v>194173387</v>
      </c>
      <c r="X11" s="60">
        <v>-8041835</v>
      </c>
      <c r="Y11" s="61">
        <v>-4.14</v>
      </c>
      <c r="Z11" s="62">
        <v>194173387</v>
      </c>
    </row>
    <row r="12" spans="1:26" ht="13.5">
      <c r="A12" s="58" t="s">
        <v>38</v>
      </c>
      <c r="B12" s="19">
        <v>11956596</v>
      </c>
      <c r="C12" s="19"/>
      <c r="D12" s="59">
        <v>12758980</v>
      </c>
      <c r="E12" s="60">
        <v>12960518</v>
      </c>
      <c r="F12" s="60">
        <v>1002893</v>
      </c>
      <c r="G12" s="60">
        <v>1002893</v>
      </c>
      <c r="H12" s="60">
        <v>1002893</v>
      </c>
      <c r="I12" s="60">
        <v>3008679</v>
      </c>
      <c r="J12" s="60">
        <v>1002893</v>
      </c>
      <c r="K12" s="60">
        <v>997326</v>
      </c>
      <c r="L12" s="60">
        <v>1001453</v>
      </c>
      <c r="M12" s="60">
        <v>3001672</v>
      </c>
      <c r="N12" s="60">
        <v>1002893</v>
      </c>
      <c r="O12" s="60">
        <v>1002893</v>
      </c>
      <c r="P12" s="60">
        <v>1002893</v>
      </c>
      <c r="Q12" s="60">
        <v>3008679</v>
      </c>
      <c r="R12" s="60">
        <v>1673728</v>
      </c>
      <c r="S12" s="60">
        <v>1070352</v>
      </c>
      <c r="T12" s="60">
        <v>1054673</v>
      </c>
      <c r="U12" s="60">
        <v>3798753</v>
      </c>
      <c r="V12" s="60">
        <v>12817783</v>
      </c>
      <c r="W12" s="60">
        <v>12960518</v>
      </c>
      <c r="X12" s="60">
        <v>-142735</v>
      </c>
      <c r="Y12" s="61">
        <v>-1.1</v>
      </c>
      <c r="Z12" s="62">
        <v>12960518</v>
      </c>
    </row>
    <row r="13" spans="1:26" ht="13.5">
      <c r="A13" s="58" t="s">
        <v>278</v>
      </c>
      <c r="B13" s="19">
        <v>64729688</v>
      </c>
      <c r="C13" s="19"/>
      <c r="D13" s="59">
        <v>63036381</v>
      </c>
      <c r="E13" s="60">
        <v>65369267</v>
      </c>
      <c r="F13" s="60">
        <v>-390</v>
      </c>
      <c r="G13" s="60">
        <v>11019543</v>
      </c>
      <c r="H13" s="60">
        <v>5320788</v>
      </c>
      <c r="I13" s="60">
        <v>16339941</v>
      </c>
      <c r="J13" s="60">
        <v>5493669</v>
      </c>
      <c r="K13" s="60">
        <v>5310264</v>
      </c>
      <c r="L13" s="60">
        <v>5484275</v>
      </c>
      <c r="M13" s="60">
        <v>16288208</v>
      </c>
      <c r="N13" s="60">
        <v>5490070</v>
      </c>
      <c r="O13" s="60">
        <v>4943671</v>
      </c>
      <c r="P13" s="60">
        <v>5077291</v>
      </c>
      <c r="Q13" s="60">
        <v>15511032</v>
      </c>
      <c r="R13" s="60">
        <v>5637583</v>
      </c>
      <c r="S13" s="60">
        <v>5439469</v>
      </c>
      <c r="T13" s="60">
        <v>0</v>
      </c>
      <c r="U13" s="60">
        <v>11077052</v>
      </c>
      <c r="V13" s="60">
        <v>59216233</v>
      </c>
      <c r="W13" s="60">
        <v>65369267</v>
      </c>
      <c r="X13" s="60">
        <v>-6153034</v>
      </c>
      <c r="Y13" s="61">
        <v>-9.41</v>
      </c>
      <c r="Z13" s="62">
        <v>65369267</v>
      </c>
    </row>
    <row r="14" spans="1:26" ht="13.5">
      <c r="A14" s="58" t="s">
        <v>40</v>
      </c>
      <c r="B14" s="19">
        <v>27575544</v>
      </c>
      <c r="C14" s="19"/>
      <c r="D14" s="59">
        <v>32665008</v>
      </c>
      <c r="E14" s="60">
        <v>32665025</v>
      </c>
      <c r="F14" s="60">
        <v>0</v>
      </c>
      <c r="G14" s="60">
        <v>4392491</v>
      </c>
      <c r="H14" s="60">
        <v>2241160</v>
      </c>
      <c r="I14" s="60">
        <v>6633651</v>
      </c>
      <c r="J14" s="60">
        <v>0</v>
      </c>
      <c r="K14" s="60">
        <v>4178896</v>
      </c>
      <c r="L14" s="60">
        <v>2089450</v>
      </c>
      <c r="M14" s="60">
        <v>6268346</v>
      </c>
      <c r="N14" s="60">
        <v>2089450</v>
      </c>
      <c r="O14" s="60">
        <v>2089449</v>
      </c>
      <c r="P14" s="60">
        <v>2061078</v>
      </c>
      <c r="Q14" s="60">
        <v>6239977</v>
      </c>
      <c r="R14" s="60">
        <v>0</v>
      </c>
      <c r="S14" s="60">
        <v>5499239</v>
      </c>
      <c r="T14" s="60">
        <v>0</v>
      </c>
      <c r="U14" s="60">
        <v>5499239</v>
      </c>
      <c r="V14" s="60">
        <v>24641213</v>
      </c>
      <c r="W14" s="60">
        <v>32665025</v>
      </c>
      <c r="X14" s="60">
        <v>-8023812</v>
      </c>
      <c r="Y14" s="61">
        <v>-24.56</v>
      </c>
      <c r="Z14" s="62">
        <v>32665025</v>
      </c>
    </row>
    <row r="15" spans="1:26" ht="13.5">
      <c r="A15" s="58" t="s">
        <v>41</v>
      </c>
      <c r="B15" s="19">
        <v>214320288</v>
      </c>
      <c r="C15" s="19"/>
      <c r="D15" s="59">
        <v>240867171</v>
      </c>
      <c r="E15" s="60">
        <v>242676925</v>
      </c>
      <c r="F15" s="60">
        <v>505610</v>
      </c>
      <c r="G15" s="60">
        <v>27042289</v>
      </c>
      <c r="H15" s="60">
        <v>28489110</v>
      </c>
      <c r="I15" s="60">
        <v>56037009</v>
      </c>
      <c r="J15" s="60">
        <v>16560951</v>
      </c>
      <c r="K15" s="60">
        <v>17581711</v>
      </c>
      <c r="L15" s="60">
        <v>16578050</v>
      </c>
      <c r="M15" s="60">
        <v>50720712</v>
      </c>
      <c r="N15" s="60">
        <v>16926308</v>
      </c>
      <c r="O15" s="60">
        <v>17688125</v>
      </c>
      <c r="P15" s="60">
        <v>17525546</v>
      </c>
      <c r="Q15" s="60">
        <v>52139979</v>
      </c>
      <c r="R15" s="60">
        <v>17050905</v>
      </c>
      <c r="S15" s="60">
        <v>16778999</v>
      </c>
      <c r="T15" s="60">
        <v>24233993</v>
      </c>
      <c r="U15" s="60">
        <v>58063897</v>
      </c>
      <c r="V15" s="60">
        <v>216961597</v>
      </c>
      <c r="W15" s="60">
        <v>242676925</v>
      </c>
      <c r="X15" s="60">
        <v>-25715328</v>
      </c>
      <c r="Y15" s="61">
        <v>-10.6</v>
      </c>
      <c r="Z15" s="62">
        <v>242676925</v>
      </c>
    </row>
    <row r="16" spans="1:26" ht="13.5">
      <c r="A16" s="69" t="s">
        <v>42</v>
      </c>
      <c r="B16" s="19">
        <v>148800</v>
      </c>
      <c r="C16" s="19"/>
      <c r="D16" s="59">
        <v>200000</v>
      </c>
      <c r="E16" s="60">
        <v>200000</v>
      </c>
      <c r="F16" s="60">
        <v>1800</v>
      </c>
      <c r="G16" s="60">
        <v>0</v>
      </c>
      <c r="H16" s="60">
        <v>0</v>
      </c>
      <c r="I16" s="60">
        <v>1800</v>
      </c>
      <c r="J16" s="60">
        <v>0</v>
      </c>
      <c r="K16" s="60">
        <v>0</v>
      </c>
      <c r="L16" s="60">
        <v>9000</v>
      </c>
      <c r="M16" s="60">
        <v>9000</v>
      </c>
      <c r="N16" s="60">
        <v>1800</v>
      </c>
      <c r="O16" s="60">
        <v>1800</v>
      </c>
      <c r="P16" s="60">
        <v>1800</v>
      </c>
      <c r="Q16" s="60">
        <v>5400</v>
      </c>
      <c r="R16" s="60">
        <v>7800</v>
      </c>
      <c r="S16" s="60">
        <v>1800</v>
      </c>
      <c r="T16" s="60">
        <v>1800</v>
      </c>
      <c r="U16" s="60">
        <v>11400</v>
      </c>
      <c r="V16" s="60">
        <v>27600</v>
      </c>
      <c r="W16" s="60">
        <v>200000</v>
      </c>
      <c r="X16" s="60">
        <v>-172400</v>
      </c>
      <c r="Y16" s="61">
        <v>-86.2</v>
      </c>
      <c r="Z16" s="62">
        <v>200000</v>
      </c>
    </row>
    <row r="17" spans="1:26" ht="13.5">
      <c r="A17" s="58" t="s">
        <v>43</v>
      </c>
      <c r="B17" s="19">
        <v>110338063</v>
      </c>
      <c r="C17" s="19"/>
      <c r="D17" s="59">
        <v>133253547</v>
      </c>
      <c r="E17" s="60">
        <v>137568149</v>
      </c>
      <c r="F17" s="60">
        <v>8744094</v>
      </c>
      <c r="G17" s="60">
        <v>8185040</v>
      </c>
      <c r="H17" s="60">
        <v>9414088</v>
      </c>
      <c r="I17" s="60">
        <v>26343222</v>
      </c>
      <c r="J17" s="60">
        <v>7122908</v>
      </c>
      <c r="K17" s="60">
        <v>9351942</v>
      </c>
      <c r="L17" s="60">
        <v>7940649</v>
      </c>
      <c r="M17" s="60">
        <v>24415499</v>
      </c>
      <c r="N17" s="60">
        <v>5287209</v>
      </c>
      <c r="O17" s="60">
        <v>6115487</v>
      </c>
      <c r="P17" s="60">
        <v>26505156</v>
      </c>
      <c r="Q17" s="60">
        <v>37907852</v>
      </c>
      <c r="R17" s="60">
        <v>11795258</v>
      </c>
      <c r="S17" s="60">
        <v>14113086</v>
      </c>
      <c r="T17" s="60">
        <v>16054689</v>
      </c>
      <c r="U17" s="60">
        <v>41963033</v>
      </c>
      <c r="V17" s="60">
        <v>130629606</v>
      </c>
      <c r="W17" s="60">
        <v>137568149</v>
      </c>
      <c r="X17" s="60">
        <v>-6938543</v>
      </c>
      <c r="Y17" s="61">
        <v>-5.04</v>
      </c>
      <c r="Z17" s="62">
        <v>137568149</v>
      </c>
    </row>
    <row r="18" spans="1:26" ht="13.5">
      <c r="A18" s="70" t="s">
        <v>44</v>
      </c>
      <c r="B18" s="71">
        <f>SUM(B11:B17)</f>
        <v>604725894</v>
      </c>
      <c r="C18" s="71">
        <f>SUM(C11:C17)</f>
        <v>0</v>
      </c>
      <c r="D18" s="72">
        <f aca="true" t="shared" si="1" ref="D18:Z18">SUM(D11:D17)</f>
        <v>686469345</v>
      </c>
      <c r="E18" s="73">
        <f t="shared" si="1"/>
        <v>685613271</v>
      </c>
      <c r="F18" s="73">
        <f t="shared" si="1"/>
        <v>23346089</v>
      </c>
      <c r="G18" s="73">
        <f t="shared" si="1"/>
        <v>68095755</v>
      </c>
      <c r="H18" s="73">
        <f t="shared" si="1"/>
        <v>61845633</v>
      </c>
      <c r="I18" s="73">
        <f t="shared" si="1"/>
        <v>153287477</v>
      </c>
      <c r="J18" s="73">
        <f t="shared" si="1"/>
        <v>45812999</v>
      </c>
      <c r="K18" s="73">
        <f t="shared" si="1"/>
        <v>52999283</v>
      </c>
      <c r="L18" s="73">
        <f t="shared" si="1"/>
        <v>49173933</v>
      </c>
      <c r="M18" s="73">
        <f t="shared" si="1"/>
        <v>147986215</v>
      </c>
      <c r="N18" s="73">
        <f t="shared" si="1"/>
        <v>46870297</v>
      </c>
      <c r="O18" s="73">
        <f t="shared" si="1"/>
        <v>47034554</v>
      </c>
      <c r="P18" s="73">
        <f t="shared" si="1"/>
        <v>67595348</v>
      </c>
      <c r="Q18" s="73">
        <f t="shared" si="1"/>
        <v>161500199</v>
      </c>
      <c r="R18" s="73">
        <f t="shared" si="1"/>
        <v>51775527</v>
      </c>
      <c r="S18" s="73">
        <f t="shared" si="1"/>
        <v>58285559</v>
      </c>
      <c r="T18" s="73">
        <f t="shared" si="1"/>
        <v>57590607</v>
      </c>
      <c r="U18" s="73">
        <f t="shared" si="1"/>
        <v>167651693</v>
      </c>
      <c r="V18" s="73">
        <f t="shared" si="1"/>
        <v>630425584</v>
      </c>
      <c r="W18" s="73">
        <f t="shared" si="1"/>
        <v>685613271</v>
      </c>
      <c r="X18" s="73">
        <f t="shared" si="1"/>
        <v>-55187687</v>
      </c>
      <c r="Y18" s="67">
        <f>+IF(W18&lt;&gt;0,(X18/W18)*100,0)</f>
        <v>-8.049390134981795</v>
      </c>
      <c r="Z18" s="74">
        <f t="shared" si="1"/>
        <v>685613271</v>
      </c>
    </row>
    <row r="19" spans="1:26" ht="13.5">
      <c r="A19" s="70" t="s">
        <v>45</v>
      </c>
      <c r="B19" s="75">
        <f>+B10-B18</f>
        <v>-54966280</v>
      </c>
      <c r="C19" s="75">
        <f>+C10-C18</f>
        <v>0</v>
      </c>
      <c r="D19" s="76">
        <f aca="true" t="shared" si="2" ref="D19:Z19">+D10-D18</f>
        <v>-39244882</v>
      </c>
      <c r="E19" s="77">
        <f t="shared" si="2"/>
        <v>-60548455</v>
      </c>
      <c r="F19" s="77">
        <f t="shared" si="2"/>
        <v>30528511</v>
      </c>
      <c r="G19" s="77">
        <f t="shared" si="2"/>
        <v>-30597003</v>
      </c>
      <c r="H19" s="77">
        <f t="shared" si="2"/>
        <v>-5922290</v>
      </c>
      <c r="I19" s="77">
        <f t="shared" si="2"/>
        <v>-5990782</v>
      </c>
      <c r="J19" s="77">
        <f t="shared" si="2"/>
        <v>-1236963</v>
      </c>
      <c r="K19" s="77">
        <f t="shared" si="2"/>
        <v>21526443</v>
      </c>
      <c r="L19" s="77">
        <f t="shared" si="2"/>
        <v>-5795696</v>
      </c>
      <c r="M19" s="77">
        <f t="shared" si="2"/>
        <v>14493784</v>
      </c>
      <c r="N19" s="77">
        <f t="shared" si="2"/>
        <v>1222122</v>
      </c>
      <c r="O19" s="77">
        <f t="shared" si="2"/>
        <v>-10770854</v>
      </c>
      <c r="P19" s="77">
        <f t="shared" si="2"/>
        <v>2476751</v>
      </c>
      <c r="Q19" s="77">
        <f t="shared" si="2"/>
        <v>-7071981</v>
      </c>
      <c r="R19" s="77">
        <f t="shared" si="2"/>
        <v>14146777</v>
      </c>
      <c r="S19" s="77">
        <f t="shared" si="2"/>
        <v>-10125134</v>
      </c>
      <c r="T19" s="77">
        <f t="shared" si="2"/>
        <v>-19814307</v>
      </c>
      <c r="U19" s="77">
        <f t="shared" si="2"/>
        <v>-15792664</v>
      </c>
      <c r="V19" s="77">
        <f t="shared" si="2"/>
        <v>-14361643</v>
      </c>
      <c r="W19" s="77">
        <f>IF(E10=E18,0,W10-W18)</f>
        <v>-60548455</v>
      </c>
      <c r="X19" s="77">
        <f t="shared" si="2"/>
        <v>46186812</v>
      </c>
      <c r="Y19" s="78">
        <f>+IF(W19&lt;&gt;0,(X19/W19)*100,0)</f>
        <v>-76.28074407513785</v>
      </c>
      <c r="Z19" s="79">
        <f t="shared" si="2"/>
        <v>-60548455</v>
      </c>
    </row>
    <row r="20" spans="1:26" ht="13.5">
      <c r="A20" s="58" t="s">
        <v>46</v>
      </c>
      <c r="B20" s="19">
        <v>45733547</v>
      </c>
      <c r="C20" s="19"/>
      <c r="D20" s="59">
        <v>50967860</v>
      </c>
      <c r="E20" s="60">
        <v>70058435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4860</v>
      </c>
      <c r="O20" s="60">
        <v>0</v>
      </c>
      <c r="P20" s="60">
        <v>0</v>
      </c>
      <c r="Q20" s="60">
        <v>4860</v>
      </c>
      <c r="R20" s="60">
        <v>0</v>
      </c>
      <c r="S20" s="60">
        <v>0</v>
      </c>
      <c r="T20" s="60">
        <v>0</v>
      </c>
      <c r="U20" s="60">
        <v>0</v>
      </c>
      <c r="V20" s="60">
        <v>4860</v>
      </c>
      <c r="W20" s="60">
        <v>70058435</v>
      </c>
      <c r="X20" s="60">
        <v>-70053575</v>
      </c>
      <c r="Y20" s="61">
        <v>-99.99</v>
      </c>
      <c r="Z20" s="62">
        <v>70058435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-9232733</v>
      </c>
      <c r="C22" s="86">
        <f>SUM(C19:C21)</f>
        <v>0</v>
      </c>
      <c r="D22" s="87">
        <f aca="true" t="shared" si="3" ref="D22:Z22">SUM(D19:D21)</f>
        <v>11722978</v>
      </c>
      <c r="E22" s="88">
        <f t="shared" si="3"/>
        <v>9509980</v>
      </c>
      <c r="F22" s="88">
        <f t="shared" si="3"/>
        <v>30528511</v>
      </c>
      <c r="G22" s="88">
        <f t="shared" si="3"/>
        <v>-30597003</v>
      </c>
      <c r="H22" s="88">
        <f t="shared" si="3"/>
        <v>-5922290</v>
      </c>
      <c r="I22" s="88">
        <f t="shared" si="3"/>
        <v>-5990782</v>
      </c>
      <c r="J22" s="88">
        <f t="shared" si="3"/>
        <v>-1236963</v>
      </c>
      <c r="K22" s="88">
        <f t="shared" si="3"/>
        <v>21526443</v>
      </c>
      <c r="L22" s="88">
        <f t="shared" si="3"/>
        <v>-5795696</v>
      </c>
      <c r="M22" s="88">
        <f t="shared" si="3"/>
        <v>14493784</v>
      </c>
      <c r="N22" s="88">
        <f t="shared" si="3"/>
        <v>1226982</v>
      </c>
      <c r="O22" s="88">
        <f t="shared" si="3"/>
        <v>-10770854</v>
      </c>
      <c r="P22" s="88">
        <f t="shared" si="3"/>
        <v>2476751</v>
      </c>
      <c r="Q22" s="88">
        <f t="shared" si="3"/>
        <v>-7067121</v>
      </c>
      <c r="R22" s="88">
        <f t="shared" si="3"/>
        <v>14146777</v>
      </c>
      <c r="S22" s="88">
        <f t="shared" si="3"/>
        <v>-10125134</v>
      </c>
      <c r="T22" s="88">
        <f t="shared" si="3"/>
        <v>-19814307</v>
      </c>
      <c r="U22" s="88">
        <f t="shared" si="3"/>
        <v>-15792664</v>
      </c>
      <c r="V22" s="88">
        <f t="shared" si="3"/>
        <v>-14356783</v>
      </c>
      <c r="W22" s="88">
        <f t="shared" si="3"/>
        <v>9509980</v>
      </c>
      <c r="X22" s="88">
        <f t="shared" si="3"/>
        <v>-23866763</v>
      </c>
      <c r="Y22" s="89">
        <f>+IF(W22&lt;&gt;0,(X22/W22)*100,0)</f>
        <v>-250.9654384131197</v>
      </c>
      <c r="Z22" s="90">
        <f t="shared" si="3"/>
        <v>9509980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-9232733</v>
      </c>
      <c r="C24" s="75">
        <f>SUM(C22:C23)</f>
        <v>0</v>
      </c>
      <c r="D24" s="76">
        <f aca="true" t="shared" si="4" ref="D24:Z24">SUM(D22:D23)</f>
        <v>11722978</v>
      </c>
      <c r="E24" s="77">
        <f t="shared" si="4"/>
        <v>9509980</v>
      </c>
      <c r="F24" s="77">
        <f t="shared" si="4"/>
        <v>30528511</v>
      </c>
      <c r="G24" s="77">
        <f t="shared" si="4"/>
        <v>-30597003</v>
      </c>
      <c r="H24" s="77">
        <f t="shared" si="4"/>
        <v>-5922290</v>
      </c>
      <c r="I24" s="77">
        <f t="shared" si="4"/>
        <v>-5990782</v>
      </c>
      <c r="J24" s="77">
        <f t="shared" si="4"/>
        <v>-1236963</v>
      </c>
      <c r="K24" s="77">
        <f t="shared" si="4"/>
        <v>21526443</v>
      </c>
      <c r="L24" s="77">
        <f t="shared" si="4"/>
        <v>-5795696</v>
      </c>
      <c r="M24" s="77">
        <f t="shared" si="4"/>
        <v>14493784</v>
      </c>
      <c r="N24" s="77">
        <f t="shared" si="4"/>
        <v>1226982</v>
      </c>
      <c r="O24" s="77">
        <f t="shared" si="4"/>
        <v>-10770854</v>
      </c>
      <c r="P24" s="77">
        <f t="shared" si="4"/>
        <v>2476751</v>
      </c>
      <c r="Q24" s="77">
        <f t="shared" si="4"/>
        <v>-7067121</v>
      </c>
      <c r="R24" s="77">
        <f t="shared" si="4"/>
        <v>14146777</v>
      </c>
      <c r="S24" s="77">
        <f t="shared" si="4"/>
        <v>-10125134</v>
      </c>
      <c r="T24" s="77">
        <f t="shared" si="4"/>
        <v>-19814307</v>
      </c>
      <c r="U24" s="77">
        <f t="shared" si="4"/>
        <v>-15792664</v>
      </c>
      <c r="V24" s="77">
        <f t="shared" si="4"/>
        <v>-14356783</v>
      </c>
      <c r="W24" s="77">
        <f t="shared" si="4"/>
        <v>9509980</v>
      </c>
      <c r="X24" s="77">
        <f t="shared" si="4"/>
        <v>-23866763</v>
      </c>
      <c r="Y24" s="78">
        <f>+IF(W24&lt;&gt;0,(X24/W24)*100,0)</f>
        <v>-250.9654384131197</v>
      </c>
      <c r="Z24" s="79">
        <f t="shared" si="4"/>
        <v>9509980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73977535</v>
      </c>
      <c r="C27" s="22"/>
      <c r="D27" s="99">
        <v>90346655</v>
      </c>
      <c r="E27" s="100">
        <v>137817123</v>
      </c>
      <c r="F27" s="100">
        <v>1716866</v>
      </c>
      <c r="G27" s="100">
        <v>7895756</v>
      </c>
      <c r="H27" s="100">
        <v>4315140</v>
      </c>
      <c r="I27" s="100">
        <v>13927762</v>
      </c>
      <c r="J27" s="100">
        <v>12752339</v>
      </c>
      <c r="K27" s="100">
        <v>13592827</v>
      </c>
      <c r="L27" s="100">
        <v>8675684</v>
      </c>
      <c r="M27" s="100">
        <v>35020850</v>
      </c>
      <c r="N27" s="100">
        <v>3779497</v>
      </c>
      <c r="O27" s="100">
        <v>3780961</v>
      </c>
      <c r="P27" s="100">
        <v>10601457</v>
      </c>
      <c r="Q27" s="100">
        <v>18161915</v>
      </c>
      <c r="R27" s="100">
        <v>8715569</v>
      </c>
      <c r="S27" s="100">
        <v>13588158</v>
      </c>
      <c r="T27" s="100">
        <v>17163516</v>
      </c>
      <c r="U27" s="100">
        <v>39467243</v>
      </c>
      <c r="V27" s="100">
        <v>106577770</v>
      </c>
      <c r="W27" s="100">
        <v>137817123</v>
      </c>
      <c r="X27" s="100">
        <v>-31239353</v>
      </c>
      <c r="Y27" s="101">
        <v>-22.67</v>
      </c>
      <c r="Z27" s="102">
        <v>137817123</v>
      </c>
    </row>
    <row r="28" spans="1:26" ht="13.5">
      <c r="A28" s="103" t="s">
        <v>46</v>
      </c>
      <c r="B28" s="19">
        <v>39896432</v>
      </c>
      <c r="C28" s="19"/>
      <c r="D28" s="59">
        <v>50967860</v>
      </c>
      <c r="E28" s="60">
        <v>70058435</v>
      </c>
      <c r="F28" s="60">
        <v>1482186</v>
      </c>
      <c r="G28" s="60">
        <v>847500</v>
      </c>
      <c r="H28" s="60">
        <v>1839030</v>
      </c>
      <c r="I28" s="60">
        <v>4168716</v>
      </c>
      <c r="J28" s="60">
        <v>7953899</v>
      </c>
      <c r="K28" s="60">
        <v>10051287</v>
      </c>
      <c r="L28" s="60">
        <v>4635293</v>
      </c>
      <c r="M28" s="60">
        <v>22640479</v>
      </c>
      <c r="N28" s="60">
        <v>1697884</v>
      </c>
      <c r="O28" s="60">
        <v>1177424</v>
      </c>
      <c r="P28" s="60">
        <v>6512363</v>
      </c>
      <c r="Q28" s="60">
        <v>9387671</v>
      </c>
      <c r="R28" s="60">
        <v>4270024</v>
      </c>
      <c r="S28" s="60">
        <v>7354453</v>
      </c>
      <c r="T28" s="60">
        <v>5794894</v>
      </c>
      <c r="U28" s="60">
        <v>17419371</v>
      </c>
      <c r="V28" s="60">
        <v>53616237</v>
      </c>
      <c r="W28" s="60">
        <v>70058435</v>
      </c>
      <c r="X28" s="60">
        <v>-16442198</v>
      </c>
      <c r="Y28" s="61">
        <v>-23.47</v>
      </c>
      <c r="Z28" s="62">
        <v>70058435</v>
      </c>
    </row>
    <row r="29" spans="1:26" ht="13.5">
      <c r="A29" s="58" t="s">
        <v>282</v>
      </c>
      <c r="B29" s="19">
        <v>5837116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20400678</v>
      </c>
      <c r="C30" s="19"/>
      <c r="D30" s="59">
        <v>10016482</v>
      </c>
      <c r="E30" s="60">
        <v>43210569</v>
      </c>
      <c r="F30" s="60">
        <v>0</v>
      </c>
      <c r="G30" s="60">
        <v>7170411</v>
      </c>
      <c r="H30" s="60">
        <v>2229327</v>
      </c>
      <c r="I30" s="60">
        <v>9399738</v>
      </c>
      <c r="J30" s="60">
        <v>4438450</v>
      </c>
      <c r="K30" s="60">
        <v>1889532</v>
      </c>
      <c r="L30" s="60">
        <v>3244767</v>
      </c>
      <c r="M30" s="60">
        <v>9572749</v>
      </c>
      <c r="N30" s="60">
        <v>1397223</v>
      </c>
      <c r="O30" s="60">
        <v>1784413</v>
      </c>
      <c r="P30" s="60">
        <v>2509701</v>
      </c>
      <c r="Q30" s="60">
        <v>5691337</v>
      </c>
      <c r="R30" s="60">
        <v>1731909</v>
      </c>
      <c r="S30" s="60">
        <v>3782729</v>
      </c>
      <c r="T30" s="60">
        <v>7247093</v>
      </c>
      <c r="U30" s="60">
        <v>12761731</v>
      </c>
      <c r="V30" s="60">
        <v>37425555</v>
      </c>
      <c r="W30" s="60">
        <v>43210569</v>
      </c>
      <c r="X30" s="60">
        <v>-5785014</v>
      </c>
      <c r="Y30" s="61">
        <v>-13.39</v>
      </c>
      <c r="Z30" s="62">
        <v>43210569</v>
      </c>
    </row>
    <row r="31" spans="1:26" ht="13.5">
      <c r="A31" s="58" t="s">
        <v>53</v>
      </c>
      <c r="B31" s="19">
        <v>7843306</v>
      </c>
      <c r="C31" s="19"/>
      <c r="D31" s="59">
        <v>29362313</v>
      </c>
      <c r="E31" s="60">
        <v>24548119</v>
      </c>
      <c r="F31" s="60">
        <v>234680</v>
      </c>
      <c r="G31" s="60">
        <v>-122155</v>
      </c>
      <c r="H31" s="60">
        <v>246783</v>
      </c>
      <c r="I31" s="60">
        <v>359308</v>
      </c>
      <c r="J31" s="60">
        <v>359990</v>
      </c>
      <c r="K31" s="60">
        <v>1652008</v>
      </c>
      <c r="L31" s="60">
        <v>795624</v>
      </c>
      <c r="M31" s="60">
        <v>2807622</v>
      </c>
      <c r="N31" s="60">
        <v>684390</v>
      </c>
      <c r="O31" s="60">
        <v>819124</v>
      </c>
      <c r="P31" s="60">
        <v>1579393</v>
      </c>
      <c r="Q31" s="60">
        <v>3082907</v>
      </c>
      <c r="R31" s="60">
        <v>2713636</v>
      </c>
      <c r="S31" s="60">
        <v>2450976</v>
      </c>
      <c r="T31" s="60">
        <v>4121529</v>
      </c>
      <c r="U31" s="60">
        <v>9286141</v>
      </c>
      <c r="V31" s="60">
        <v>15535978</v>
      </c>
      <c r="W31" s="60">
        <v>24548119</v>
      </c>
      <c r="X31" s="60">
        <v>-9012141</v>
      </c>
      <c r="Y31" s="61">
        <v>-36.71</v>
      </c>
      <c r="Z31" s="62">
        <v>24548119</v>
      </c>
    </row>
    <row r="32" spans="1:26" ht="13.5">
      <c r="A32" s="70" t="s">
        <v>54</v>
      </c>
      <c r="B32" s="22">
        <f>SUM(B28:B31)</f>
        <v>73977532</v>
      </c>
      <c r="C32" s="22">
        <f>SUM(C28:C31)</f>
        <v>0</v>
      </c>
      <c r="D32" s="99">
        <f aca="true" t="shared" si="5" ref="D32:Z32">SUM(D28:D31)</f>
        <v>90346655</v>
      </c>
      <c r="E32" s="100">
        <f t="shared" si="5"/>
        <v>137817123</v>
      </c>
      <c r="F32" s="100">
        <f t="shared" si="5"/>
        <v>1716866</v>
      </c>
      <c r="G32" s="100">
        <f t="shared" si="5"/>
        <v>7895756</v>
      </c>
      <c r="H32" s="100">
        <f t="shared" si="5"/>
        <v>4315140</v>
      </c>
      <c r="I32" s="100">
        <f t="shared" si="5"/>
        <v>13927762</v>
      </c>
      <c r="J32" s="100">
        <f t="shared" si="5"/>
        <v>12752339</v>
      </c>
      <c r="K32" s="100">
        <f t="shared" si="5"/>
        <v>13592827</v>
      </c>
      <c r="L32" s="100">
        <f t="shared" si="5"/>
        <v>8675684</v>
      </c>
      <c r="M32" s="100">
        <f t="shared" si="5"/>
        <v>35020850</v>
      </c>
      <c r="N32" s="100">
        <f t="shared" si="5"/>
        <v>3779497</v>
      </c>
      <c r="O32" s="100">
        <f t="shared" si="5"/>
        <v>3780961</v>
      </c>
      <c r="P32" s="100">
        <f t="shared" si="5"/>
        <v>10601457</v>
      </c>
      <c r="Q32" s="100">
        <f t="shared" si="5"/>
        <v>18161915</v>
      </c>
      <c r="R32" s="100">
        <f t="shared" si="5"/>
        <v>8715569</v>
      </c>
      <c r="S32" s="100">
        <f t="shared" si="5"/>
        <v>13588158</v>
      </c>
      <c r="T32" s="100">
        <f t="shared" si="5"/>
        <v>17163516</v>
      </c>
      <c r="U32" s="100">
        <f t="shared" si="5"/>
        <v>39467243</v>
      </c>
      <c r="V32" s="100">
        <f t="shared" si="5"/>
        <v>106577770</v>
      </c>
      <c r="W32" s="100">
        <f t="shared" si="5"/>
        <v>137817123</v>
      </c>
      <c r="X32" s="100">
        <f t="shared" si="5"/>
        <v>-31239353</v>
      </c>
      <c r="Y32" s="101">
        <f>+IF(W32&lt;&gt;0,(X32/W32)*100,0)</f>
        <v>-22.667250861128483</v>
      </c>
      <c r="Z32" s="102">
        <f t="shared" si="5"/>
        <v>137817123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196681945</v>
      </c>
      <c r="C35" s="19"/>
      <c r="D35" s="59">
        <v>199535000</v>
      </c>
      <c r="E35" s="60">
        <v>192385000</v>
      </c>
      <c r="F35" s="60">
        <v>190417853</v>
      </c>
      <c r="G35" s="60">
        <v>192563405</v>
      </c>
      <c r="H35" s="60">
        <v>156607601</v>
      </c>
      <c r="I35" s="60">
        <v>156607601</v>
      </c>
      <c r="J35" s="60">
        <v>148839697</v>
      </c>
      <c r="K35" s="60">
        <v>189107334</v>
      </c>
      <c r="L35" s="60">
        <v>185916559</v>
      </c>
      <c r="M35" s="60">
        <v>185916559</v>
      </c>
      <c r="N35" s="60">
        <v>194189683</v>
      </c>
      <c r="O35" s="60">
        <v>185633685</v>
      </c>
      <c r="P35" s="60">
        <v>190083640</v>
      </c>
      <c r="Q35" s="60">
        <v>190083640</v>
      </c>
      <c r="R35" s="60">
        <v>209472199</v>
      </c>
      <c r="S35" s="60">
        <v>196469492</v>
      </c>
      <c r="T35" s="60">
        <v>211002841</v>
      </c>
      <c r="U35" s="60">
        <v>211002841</v>
      </c>
      <c r="V35" s="60">
        <v>211002841</v>
      </c>
      <c r="W35" s="60">
        <v>192385000</v>
      </c>
      <c r="X35" s="60">
        <v>18617841</v>
      </c>
      <c r="Y35" s="61">
        <v>9.68</v>
      </c>
      <c r="Z35" s="62">
        <v>192385000</v>
      </c>
    </row>
    <row r="36" spans="1:26" ht="13.5">
      <c r="A36" s="58" t="s">
        <v>57</v>
      </c>
      <c r="B36" s="19">
        <v>1800436749</v>
      </c>
      <c r="C36" s="19"/>
      <c r="D36" s="59">
        <v>1863885000</v>
      </c>
      <c r="E36" s="60">
        <v>1914885000</v>
      </c>
      <c r="F36" s="60">
        <v>1807280238</v>
      </c>
      <c r="G36" s="60">
        <v>1809900987</v>
      </c>
      <c r="H36" s="60">
        <v>1809101689</v>
      </c>
      <c r="I36" s="60">
        <v>1809101689</v>
      </c>
      <c r="J36" s="60">
        <v>1818410825</v>
      </c>
      <c r="K36" s="60">
        <v>1819479843</v>
      </c>
      <c r="L36" s="60">
        <v>1823230758</v>
      </c>
      <c r="M36" s="60">
        <v>1823230758</v>
      </c>
      <c r="N36" s="60">
        <v>1820945133</v>
      </c>
      <c r="O36" s="60">
        <v>1820278049</v>
      </c>
      <c r="P36" s="60">
        <v>1823992460</v>
      </c>
      <c r="Q36" s="60">
        <v>1823992460</v>
      </c>
      <c r="R36" s="60">
        <v>1823592856</v>
      </c>
      <c r="S36" s="60">
        <v>1830043916</v>
      </c>
      <c r="T36" s="60">
        <v>1841371370</v>
      </c>
      <c r="U36" s="60">
        <v>1841371370</v>
      </c>
      <c r="V36" s="60">
        <v>1841371370</v>
      </c>
      <c r="W36" s="60">
        <v>1914885000</v>
      </c>
      <c r="X36" s="60">
        <v>-73513630</v>
      </c>
      <c r="Y36" s="61">
        <v>-3.84</v>
      </c>
      <c r="Z36" s="62">
        <v>1914885000</v>
      </c>
    </row>
    <row r="37" spans="1:26" ht="13.5">
      <c r="A37" s="58" t="s">
        <v>58</v>
      </c>
      <c r="B37" s="19">
        <v>130103901</v>
      </c>
      <c r="C37" s="19"/>
      <c r="D37" s="59">
        <v>112561679</v>
      </c>
      <c r="E37" s="60">
        <v>110555679</v>
      </c>
      <c r="F37" s="60">
        <v>134521657</v>
      </c>
      <c r="G37" s="60">
        <v>166670972</v>
      </c>
      <c r="H37" s="60">
        <v>122865413</v>
      </c>
      <c r="I37" s="60">
        <v>122865413</v>
      </c>
      <c r="J37" s="60">
        <v>124555337</v>
      </c>
      <c r="K37" s="60">
        <v>156276734</v>
      </c>
      <c r="L37" s="60">
        <v>146524015</v>
      </c>
      <c r="M37" s="60">
        <v>146524015</v>
      </c>
      <c r="N37" s="60">
        <v>135843182</v>
      </c>
      <c r="O37" s="60">
        <v>127448218</v>
      </c>
      <c r="P37" s="60">
        <v>155632938</v>
      </c>
      <c r="Q37" s="60">
        <v>155632938</v>
      </c>
      <c r="R37" s="60">
        <v>175410582</v>
      </c>
      <c r="S37" s="60">
        <v>158426135</v>
      </c>
      <c r="T37" s="60">
        <v>132744078</v>
      </c>
      <c r="U37" s="60">
        <v>132744078</v>
      </c>
      <c r="V37" s="60">
        <v>132744078</v>
      </c>
      <c r="W37" s="60">
        <v>110555679</v>
      </c>
      <c r="X37" s="60">
        <v>22188399</v>
      </c>
      <c r="Y37" s="61">
        <v>20.07</v>
      </c>
      <c r="Z37" s="62">
        <v>110555679</v>
      </c>
    </row>
    <row r="38" spans="1:26" ht="13.5">
      <c r="A38" s="58" t="s">
        <v>59</v>
      </c>
      <c r="B38" s="19">
        <v>369161876</v>
      </c>
      <c r="C38" s="19"/>
      <c r="D38" s="59">
        <v>383469902</v>
      </c>
      <c r="E38" s="60">
        <v>429325902</v>
      </c>
      <c r="F38" s="60">
        <v>359984233</v>
      </c>
      <c r="G38" s="60">
        <v>370012154</v>
      </c>
      <c r="H38" s="60">
        <v>355967961</v>
      </c>
      <c r="I38" s="60">
        <v>355967961</v>
      </c>
      <c r="J38" s="60">
        <v>356405367</v>
      </c>
      <c r="K38" s="60">
        <v>356922745</v>
      </c>
      <c r="L38" s="60">
        <v>357327097</v>
      </c>
      <c r="M38" s="60">
        <v>357327097</v>
      </c>
      <c r="N38" s="60">
        <v>357014669</v>
      </c>
      <c r="O38" s="60">
        <v>357037908</v>
      </c>
      <c r="P38" s="60">
        <v>343360700</v>
      </c>
      <c r="Q38" s="60">
        <v>343360700</v>
      </c>
      <c r="R38" s="60">
        <v>343532795</v>
      </c>
      <c r="S38" s="60">
        <v>343635502</v>
      </c>
      <c r="T38" s="60">
        <v>394596018</v>
      </c>
      <c r="U38" s="60">
        <v>394596018</v>
      </c>
      <c r="V38" s="60">
        <v>394596018</v>
      </c>
      <c r="W38" s="60">
        <v>429325902</v>
      </c>
      <c r="X38" s="60">
        <v>-34729884</v>
      </c>
      <c r="Y38" s="61">
        <v>-8.09</v>
      </c>
      <c r="Z38" s="62">
        <v>429325902</v>
      </c>
    </row>
    <row r="39" spans="1:26" ht="13.5">
      <c r="A39" s="58" t="s">
        <v>60</v>
      </c>
      <c r="B39" s="19">
        <v>1497852917</v>
      </c>
      <c r="C39" s="19"/>
      <c r="D39" s="59">
        <v>1567388419</v>
      </c>
      <c r="E39" s="60">
        <v>1567388419</v>
      </c>
      <c r="F39" s="60">
        <v>1503192201</v>
      </c>
      <c r="G39" s="60">
        <v>1465781266</v>
      </c>
      <c r="H39" s="60">
        <v>1486875916</v>
      </c>
      <c r="I39" s="60">
        <v>1486875916</v>
      </c>
      <c r="J39" s="60">
        <v>1486289818</v>
      </c>
      <c r="K39" s="60">
        <v>1495387698</v>
      </c>
      <c r="L39" s="60">
        <v>1505296205</v>
      </c>
      <c r="M39" s="60">
        <v>1505296205</v>
      </c>
      <c r="N39" s="60">
        <v>1522276965</v>
      </c>
      <c r="O39" s="60">
        <v>1521425608</v>
      </c>
      <c r="P39" s="60">
        <v>1515082462</v>
      </c>
      <c r="Q39" s="60">
        <v>1515082462</v>
      </c>
      <c r="R39" s="60">
        <v>1514121678</v>
      </c>
      <c r="S39" s="60">
        <v>1524451771</v>
      </c>
      <c r="T39" s="60">
        <v>1525034115</v>
      </c>
      <c r="U39" s="60">
        <v>1525034115</v>
      </c>
      <c r="V39" s="60">
        <v>1525034115</v>
      </c>
      <c r="W39" s="60">
        <v>1567388419</v>
      </c>
      <c r="X39" s="60">
        <v>-42354304</v>
      </c>
      <c r="Y39" s="61">
        <v>-2.7</v>
      </c>
      <c r="Z39" s="62">
        <v>1567388419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68238450</v>
      </c>
      <c r="C42" s="19"/>
      <c r="D42" s="59">
        <v>75440640</v>
      </c>
      <c r="E42" s="60">
        <v>87128086</v>
      </c>
      <c r="F42" s="60">
        <v>22675283</v>
      </c>
      <c r="G42" s="60">
        <v>441016</v>
      </c>
      <c r="H42" s="60">
        <v>-18172381</v>
      </c>
      <c r="I42" s="60">
        <v>4943918</v>
      </c>
      <c r="J42" s="60">
        <v>12608414</v>
      </c>
      <c r="K42" s="60">
        <v>51594822</v>
      </c>
      <c r="L42" s="60">
        <v>-4051825</v>
      </c>
      <c r="M42" s="60">
        <v>60151411</v>
      </c>
      <c r="N42" s="60">
        <v>10779736</v>
      </c>
      <c r="O42" s="60">
        <v>4084474</v>
      </c>
      <c r="P42" s="60">
        <v>22511928</v>
      </c>
      <c r="Q42" s="60">
        <v>37376138</v>
      </c>
      <c r="R42" s="60">
        <v>24093415</v>
      </c>
      <c r="S42" s="60">
        <v>-1467751</v>
      </c>
      <c r="T42" s="60">
        <v>-15805948</v>
      </c>
      <c r="U42" s="60">
        <v>6819716</v>
      </c>
      <c r="V42" s="60">
        <v>109291183</v>
      </c>
      <c r="W42" s="60">
        <v>87128086</v>
      </c>
      <c r="X42" s="60">
        <v>22163097</v>
      </c>
      <c r="Y42" s="61">
        <v>25.44</v>
      </c>
      <c r="Z42" s="62">
        <v>87128086</v>
      </c>
    </row>
    <row r="43" spans="1:26" ht="13.5">
      <c r="A43" s="58" t="s">
        <v>63</v>
      </c>
      <c r="B43" s="19">
        <v>-16327838</v>
      </c>
      <c r="C43" s="19"/>
      <c r="D43" s="59">
        <v>-51646655</v>
      </c>
      <c r="E43" s="60">
        <v>-107117122</v>
      </c>
      <c r="F43" s="60">
        <v>-46717772</v>
      </c>
      <c r="G43" s="60">
        <v>12097280</v>
      </c>
      <c r="H43" s="60">
        <v>6598286</v>
      </c>
      <c r="I43" s="60">
        <v>-28022206</v>
      </c>
      <c r="J43" s="60">
        <v>22290292</v>
      </c>
      <c r="K43" s="60">
        <v>1431734</v>
      </c>
      <c r="L43" s="60">
        <v>-58692019</v>
      </c>
      <c r="M43" s="60">
        <v>-34969993</v>
      </c>
      <c r="N43" s="60">
        <v>6126666</v>
      </c>
      <c r="O43" s="60">
        <v>6381586</v>
      </c>
      <c r="P43" s="60">
        <v>19411345</v>
      </c>
      <c r="Q43" s="60">
        <v>31919597</v>
      </c>
      <c r="R43" s="60">
        <v>-68802076</v>
      </c>
      <c r="S43" s="60">
        <v>-3589848</v>
      </c>
      <c r="T43" s="60">
        <v>2784347</v>
      </c>
      <c r="U43" s="60">
        <v>-69607577</v>
      </c>
      <c r="V43" s="60">
        <v>-100680179</v>
      </c>
      <c r="W43" s="60">
        <v>-107117122</v>
      </c>
      <c r="X43" s="60">
        <v>6436943</v>
      </c>
      <c r="Y43" s="61">
        <v>-6.01</v>
      </c>
      <c r="Z43" s="62">
        <v>-107117122</v>
      </c>
    </row>
    <row r="44" spans="1:26" ht="13.5">
      <c r="A44" s="58" t="s">
        <v>64</v>
      </c>
      <c r="B44" s="19">
        <v>-23531285</v>
      </c>
      <c r="C44" s="19"/>
      <c r="D44" s="59">
        <v>-26581260</v>
      </c>
      <c r="E44" s="60">
        <v>24518740</v>
      </c>
      <c r="F44" s="60">
        <v>17025</v>
      </c>
      <c r="G44" s="60">
        <v>-5055</v>
      </c>
      <c r="H44" s="60">
        <v>-12782917</v>
      </c>
      <c r="I44" s="60">
        <v>-12770947</v>
      </c>
      <c r="J44" s="60">
        <v>4742</v>
      </c>
      <c r="K44" s="60">
        <v>64073</v>
      </c>
      <c r="L44" s="60">
        <v>11048</v>
      </c>
      <c r="M44" s="60">
        <v>79863</v>
      </c>
      <c r="N44" s="60">
        <v>72306</v>
      </c>
      <c r="O44" s="60">
        <v>7909</v>
      </c>
      <c r="P44" s="60">
        <v>-12921811</v>
      </c>
      <c r="Q44" s="60">
        <v>-12841596</v>
      </c>
      <c r="R44" s="60">
        <v>11188</v>
      </c>
      <c r="S44" s="60">
        <v>379</v>
      </c>
      <c r="T44" s="60">
        <v>51019277</v>
      </c>
      <c r="U44" s="60">
        <v>51030844</v>
      </c>
      <c r="V44" s="60">
        <v>25498164</v>
      </c>
      <c r="W44" s="60">
        <v>24518740</v>
      </c>
      <c r="X44" s="60">
        <v>979424</v>
      </c>
      <c r="Y44" s="61">
        <v>3.99</v>
      </c>
      <c r="Z44" s="62">
        <v>24518740</v>
      </c>
    </row>
    <row r="45" spans="1:26" ht="13.5">
      <c r="A45" s="70" t="s">
        <v>65</v>
      </c>
      <c r="B45" s="22">
        <v>65659974</v>
      </c>
      <c r="C45" s="22"/>
      <c r="D45" s="99">
        <v>1917967</v>
      </c>
      <c r="E45" s="100">
        <v>105189678</v>
      </c>
      <c r="F45" s="100">
        <v>41608025</v>
      </c>
      <c r="G45" s="100">
        <v>54141266</v>
      </c>
      <c r="H45" s="100">
        <v>29784254</v>
      </c>
      <c r="I45" s="100">
        <v>29784254</v>
      </c>
      <c r="J45" s="100">
        <v>64687702</v>
      </c>
      <c r="K45" s="100">
        <v>117778331</v>
      </c>
      <c r="L45" s="100">
        <v>55045535</v>
      </c>
      <c r="M45" s="100">
        <v>55045535</v>
      </c>
      <c r="N45" s="100">
        <v>72024243</v>
      </c>
      <c r="O45" s="100">
        <v>82498212</v>
      </c>
      <c r="P45" s="100">
        <v>111499674</v>
      </c>
      <c r="Q45" s="100">
        <v>72024243</v>
      </c>
      <c r="R45" s="100">
        <v>66802201</v>
      </c>
      <c r="S45" s="100">
        <v>61744981</v>
      </c>
      <c r="T45" s="100">
        <v>99742657</v>
      </c>
      <c r="U45" s="100">
        <v>99742657</v>
      </c>
      <c r="V45" s="100">
        <v>99742657</v>
      </c>
      <c r="W45" s="100">
        <v>105189678</v>
      </c>
      <c r="X45" s="100">
        <v>-5447021</v>
      </c>
      <c r="Y45" s="101">
        <v>-5.18</v>
      </c>
      <c r="Z45" s="102">
        <v>105189678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63740032</v>
      </c>
      <c r="C49" s="52"/>
      <c r="D49" s="129">
        <v>2268705</v>
      </c>
      <c r="E49" s="54">
        <v>1949840</v>
      </c>
      <c r="F49" s="54">
        <v>0</v>
      </c>
      <c r="G49" s="54">
        <v>0</v>
      </c>
      <c r="H49" s="54">
        <v>0</v>
      </c>
      <c r="I49" s="54">
        <v>1326464</v>
      </c>
      <c r="J49" s="54">
        <v>0</v>
      </c>
      <c r="K49" s="54">
        <v>0</v>
      </c>
      <c r="L49" s="54">
        <v>0</v>
      </c>
      <c r="M49" s="54">
        <v>1514909</v>
      </c>
      <c r="N49" s="54">
        <v>0</v>
      </c>
      <c r="O49" s="54">
        <v>0</v>
      </c>
      <c r="P49" s="54">
        <v>0</v>
      </c>
      <c r="Q49" s="54">
        <v>1243505</v>
      </c>
      <c r="R49" s="54">
        <v>0</v>
      </c>
      <c r="S49" s="54">
        <v>0</v>
      </c>
      <c r="T49" s="54">
        <v>0</v>
      </c>
      <c r="U49" s="54">
        <v>8720666</v>
      </c>
      <c r="V49" s="54">
        <v>32066245</v>
      </c>
      <c r="W49" s="54">
        <v>112830366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67825620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67825620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101.53455838516783</v>
      </c>
      <c r="C58" s="5">
        <f>IF(C67=0,0,+(C76/C67)*100)</f>
        <v>0</v>
      </c>
      <c r="D58" s="6">
        <f aca="true" t="shared" si="6" ref="D58:Z58">IF(D67=0,0,+(D76/D67)*100)</f>
        <v>102.10752308040043</v>
      </c>
      <c r="E58" s="7">
        <f t="shared" si="6"/>
        <v>104.31925379950914</v>
      </c>
      <c r="F58" s="7">
        <f t="shared" si="6"/>
        <v>151.85836702386152</v>
      </c>
      <c r="G58" s="7">
        <f t="shared" si="6"/>
        <v>119.58840226410238</v>
      </c>
      <c r="H58" s="7">
        <f t="shared" si="6"/>
        <v>79.34205331725876</v>
      </c>
      <c r="I58" s="7">
        <f t="shared" si="6"/>
        <v>106.6715474852074</v>
      </c>
      <c r="J58" s="7">
        <f t="shared" si="6"/>
        <v>113.6950420483117</v>
      </c>
      <c r="K58" s="7">
        <f t="shared" si="6"/>
        <v>98.03049828731595</v>
      </c>
      <c r="L58" s="7">
        <f t="shared" si="6"/>
        <v>81.37688228453406</v>
      </c>
      <c r="M58" s="7">
        <f t="shared" si="6"/>
        <v>97.50102348892925</v>
      </c>
      <c r="N58" s="7">
        <f t="shared" si="6"/>
        <v>100.24177334303172</v>
      </c>
      <c r="O58" s="7">
        <f t="shared" si="6"/>
        <v>124.70184085907235</v>
      </c>
      <c r="P58" s="7">
        <f t="shared" si="6"/>
        <v>92.69265869841234</v>
      </c>
      <c r="Q58" s="7">
        <f t="shared" si="6"/>
        <v>103.97995561126547</v>
      </c>
      <c r="R58" s="7">
        <f t="shared" si="6"/>
        <v>95.18974062299097</v>
      </c>
      <c r="S58" s="7">
        <f t="shared" si="6"/>
        <v>99.05951773812043</v>
      </c>
      <c r="T58" s="7">
        <f t="shared" si="6"/>
        <v>117.46905557894205</v>
      </c>
      <c r="U58" s="7">
        <f t="shared" si="6"/>
        <v>102.7946316724074</v>
      </c>
      <c r="V58" s="7">
        <f t="shared" si="6"/>
        <v>102.64272207583578</v>
      </c>
      <c r="W58" s="7">
        <f t="shared" si="6"/>
        <v>104.31925379950914</v>
      </c>
      <c r="X58" s="7">
        <f t="shared" si="6"/>
        <v>0</v>
      </c>
      <c r="Y58" s="7">
        <f t="shared" si="6"/>
        <v>0</v>
      </c>
      <c r="Z58" s="8">
        <f t="shared" si="6"/>
        <v>104.31925379950914</v>
      </c>
    </row>
    <row r="59" spans="1:26" ht="13.5">
      <c r="A59" s="37" t="s">
        <v>31</v>
      </c>
      <c r="B59" s="9">
        <f aca="true" t="shared" si="7" ref="B59:Z66">IF(B68=0,0,+(B77/B68)*100)</f>
        <v>58.48037097567931</v>
      </c>
      <c r="C59" s="9">
        <f t="shared" si="7"/>
        <v>0</v>
      </c>
      <c r="D59" s="2">
        <f t="shared" si="7"/>
        <v>91.64570693090454</v>
      </c>
      <c r="E59" s="10">
        <f t="shared" si="7"/>
        <v>84.92095685721476</v>
      </c>
      <c r="F59" s="10">
        <f t="shared" si="7"/>
        <v>51.30464857791931</v>
      </c>
      <c r="G59" s="10">
        <f t="shared" si="7"/>
        <v>-699.2441167535229</v>
      </c>
      <c r="H59" s="10">
        <f t="shared" si="7"/>
        <v>42.305888789755585</v>
      </c>
      <c r="I59" s="10">
        <f t="shared" si="7"/>
        <v>68.63181703483866</v>
      </c>
      <c r="J59" s="10">
        <f t="shared" si="7"/>
        <v>67.03421969296024</v>
      </c>
      <c r="K59" s="10">
        <f t="shared" si="7"/>
        <v>58.06593618134116</v>
      </c>
      <c r="L59" s="10">
        <f t="shared" si="7"/>
        <v>45.61955909469067</v>
      </c>
      <c r="M59" s="10">
        <f t="shared" si="7"/>
        <v>56.51472748661324</v>
      </c>
      <c r="N59" s="10">
        <f t="shared" si="7"/>
        <v>64.49725989390537</v>
      </c>
      <c r="O59" s="10">
        <f t="shared" si="7"/>
        <v>-1043.13875793214</v>
      </c>
      <c r="P59" s="10">
        <f t="shared" si="7"/>
        <v>45.23158736449516</v>
      </c>
      <c r="Q59" s="10">
        <f t="shared" si="7"/>
        <v>86.46365614130201</v>
      </c>
      <c r="R59" s="10">
        <f t="shared" si="7"/>
        <v>53.60342014868797</v>
      </c>
      <c r="S59" s="10">
        <f t="shared" si="7"/>
        <v>54.74662081544408</v>
      </c>
      <c r="T59" s="10">
        <f t="shared" si="7"/>
        <v>1974.360037474834</v>
      </c>
      <c r="U59" s="10">
        <f t="shared" si="7"/>
        <v>77.89889338060098</v>
      </c>
      <c r="V59" s="10">
        <f t="shared" si="7"/>
        <v>70.35575234120923</v>
      </c>
      <c r="W59" s="10">
        <f t="shared" si="7"/>
        <v>84.92095685721476</v>
      </c>
      <c r="X59" s="10">
        <f t="shared" si="7"/>
        <v>0</v>
      </c>
      <c r="Y59" s="10">
        <f t="shared" si="7"/>
        <v>0</v>
      </c>
      <c r="Z59" s="11">
        <f t="shared" si="7"/>
        <v>84.92095685721476</v>
      </c>
    </row>
    <row r="60" spans="1:26" ht="13.5">
      <c r="A60" s="38" t="s">
        <v>32</v>
      </c>
      <c r="B60" s="12">
        <f t="shared" si="7"/>
        <v>114.31876313220894</v>
      </c>
      <c r="C60" s="12">
        <f t="shared" si="7"/>
        <v>0</v>
      </c>
      <c r="D60" s="3">
        <f t="shared" si="7"/>
        <v>104.49622588836465</v>
      </c>
      <c r="E60" s="13">
        <f t="shared" si="7"/>
        <v>108.90070881214004</v>
      </c>
      <c r="F60" s="13">
        <f t="shared" si="7"/>
        <v>227.65771769106485</v>
      </c>
      <c r="G60" s="13">
        <f t="shared" si="7"/>
        <v>98.62730338389335</v>
      </c>
      <c r="H60" s="13">
        <f t="shared" si="7"/>
        <v>100.24876783852277</v>
      </c>
      <c r="I60" s="13">
        <f t="shared" si="7"/>
        <v>119.88791265582357</v>
      </c>
      <c r="J60" s="13">
        <f t="shared" si="7"/>
        <v>128.13353602137278</v>
      </c>
      <c r="K60" s="13">
        <f t="shared" si="7"/>
        <v>110.95545619602815</v>
      </c>
      <c r="L60" s="13">
        <f t="shared" si="7"/>
        <v>93.3442649611811</v>
      </c>
      <c r="M60" s="13">
        <f t="shared" si="7"/>
        <v>110.73049492625829</v>
      </c>
      <c r="N60" s="13">
        <f t="shared" si="7"/>
        <v>108.91307790771675</v>
      </c>
      <c r="O60" s="13">
        <f t="shared" si="7"/>
        <v>104.96419825411986</v>
      </c>
      <c r="P60" s="13">
        <f t="shared" si="7"/>
        <v>107.54458501065464</v>
      </c>
      <c r="Q60" s="13">
        <f t="shared" si="7"/>
        <v>107.210910061301</v>
      </c>
      <c r="R60" s="13">
        <f t="shared" si="7"/>
        <v>108.12967098932778</v>
      </c>
      <c r="S60" s="13">
        <f t="shared" si="7"/>
        <v>113.6056720057409</v>
      </c>
      <c r="T60" s="13">
        <f t="shared" si="7"/>
        <v>102.96703410839096</v>
      </c>
      <c r="U60" s="13">
        <f t="shared" si="7"/>
        <v>108.15955882678041</v>
      </c>
      <c r="V60" s="13">
        <f t="shared" si="7"/>
        <v>111.10702322711008</v>
      </c>
      <c r="W60" s="13">
        <f t="shared" si="7"/>
        <v>108.90070881214004</v>
      </c>
      <c r="X60" s="13">
        <f t="shared" si="7"/>
        <v>0</v>
      </c>
      <c r="Y60" s="13">
        <f t="shared" si="7"/>
        <v>0</v>
      </c>
      <c r="Z60" s="14">
        <f t="shared" si="7"/>
        <v>108.90070881214004</v>
      </c>
    </row>
    <row r="61" spans="1:26" ht="13.5">
      <c r="A61" s="39" t="s">
        <v>103</v>
      </c>
      <c r="B61" s="12">
        <f t="shared" si="7"/>
        <v>101.46008289457708</v>
      </c>
      <c r="C61" s="12">
        <f t="shared" si="7"/>
        <v>0</v>
      </c>
      <c r="D61" s="3">
        <f t="shared" si="7"/>
        <v>100.82705645034515</v>
      </c>
      <c r="E61" s="13">
        <f t="shared" si="7"/>
        <v>101.08711518039559</v>
      </c>
      <c r="F61" s="13">
        <f t="shared" si="7"/>
        <v>342.22612963105894</v>
      </c>
      <c r="G61" s="13">
        <f t="shared" si="7"/>
        <v>97.1235681753512</v>
      </c>
      <c r="H61" s="13">
        <f t="shared" si="7"/>
        <v>97.46980425283805</v>
      </c>
      <c r="I61" s="13">
        <f t="shared" si="7"/>
        <v>124.23250335229743</v>
      </c>
      <c r="J61" s="13">
        <f t="shared" si="7"/>
        <v>120.5794266643177</v>
      </c>
      <c r="K61" s="13">
        <f t="shared" si="7"/>
        <v>105.58793636270252</v>
      </c>
      <c r="L61" s="13">
        <f t="shared" si="7"/>
        <v>88.81618136633791</v>
      </c>
      <c r="M61" s="13">
        <f t="shared" si="7"/>
        <v>105.37997114723663</v>
      </c>
      <c r="N61" s="13">
        <f t="shared" si="7"/>
        <v>116.9120538640789</v>
      </c>
      <c r="O61" s="13">
        <f t="shared" si="7"/>
        <v>101.14270572374005</v>
      </c>
      <c r="P61" s="13">
        <f t="shared" si="7"/>
        <v>104.33196472609059</v>
      </c>
      <c r="Q61" s="13">
        <f t="shared" si="7"/>
        <v>107.64126574879201</v>
      </c>
      <c r="R61" s="13">
        <f t="shared" si="7"/>
        <v>105.05019755054315</v>
      </c>
      <c r="S61" s="13">
        <f t="shared" si="7"/>
        <v>109.38605693726444</v>
      </c>
      <c r="T61" s="13">
        <f t="shared" si="7"/>
        <v>102.01903099502097</v>
      </c>
      <c r="U61" s="13">
        <f t="shared" si="7"/>
        <v>105.44408608522144</v>
      </c>
      <c r="V61" s="13">
        <f t="shared" si="7"/>
        <v>110.01606273970019</v>
      </c>
      <c r="W61" s="13">
        <f t="shared" si="7"/>
        <v>101.08711518039559</v>
      </c>
      <c r="X61" s="13">
        <f t="shared" si="7"/>
        <v>0</v>
      </c>
      <c r="Y61" s="13">
        <f t="shared" si="7"/>
        <v>0</v>
      </c>
      <c r="Z61" s="14">
        <f t="shared" si="7"/>
        <v>101.08711518039559</v>
      </c>
    </row>
    <row r="62" spans="1:26" ht="13.5">
      <c r="A62" s="39" t="s">
        <v>104</v>
      </c>
      <c r="B62" s="12">
        <f t="shared" si="7"/>
        <v>104.54348875473562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1226.9612222464666</v>
      </c>
      <c r="G62" s="13">
        <f t="shared" si="7"/>
        <v>96.31486396928473</v>
      </c>
      <c r="H62" s="13">
        <f t="shared" si="7"/>
        <v>77.29100153218793</v>
      </c>
      <c r="I62" s="13">
        <f t="shared" si="7"/>
        <v>125.89663674200312</v>
      </c>
      <c r="J62" s="13">
        <f t="shared" si="7"/>
        <v>133.4525056996951</v>
      </c>
      <c r="K62" s="13">
        <f t="shared" si="7"/>
        <v>99.9485981580547</v>
      </c>
      <c r="L62" s="13">
        <f t="shared" si="7"/>
        <v>61.95094787696874</v>
      </c>
      <c r="M62" s="13">
        <f t="shared" si="7"/>
        <v>91.70862445762755</v>
      </c>
      <c r="N62" s="13">
        <f t="shared" si="7"/>
        <v>84.36702578279194</v>
      </c>
      <c r="O62" s="13">
        <f t="shared" si="7"/>
        <v>72.9934049697457</v>
      </c>
      <c r="P62" s="13">
        <f t="shared" si="7"/>
        <v>101.2801293264917</v>
      </c>
      <c r="Q62" s="13">
        <f t="shared" si="7"/>
        <v>86.26725242346514</v>
      </c>
      <c r="R62" s="13">
        <f t="shared" si="7"/>
        <v>97.54481288258195</v>
      </c>
      <c r="S62" s="13">
        <f t="shared" si="7"/>
        <v>107.43217874287672</v>
      </c>
      <c r="T62" s="13">
        <f t="shared" si="7"/>
        <v>89.23939727748582</v>
      </c>
      <c r="U62" s="13">
        <f t="shared" si="7"/>
        <v>97.77870608651055</v>
      </c>
      <c r="V62" s="13">
        <f t="shared" si="7"/>
        <v>96.47569645254498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90.02523771336529</v>
      </c>
      <c r="C63" s="12">
        <f t="shared" si="7"/>
        <v>0</v>
      </c>
      <c r="D63" s="3">
        <f t="shared" si="7"/>
        <v>104.45975654215766</v>
      </c>
      <c r="E63" s="13">
        <f t="shared" si="7"/>
        <v>106.37995943075902</v>
      </c>
      <c r="F63" s="13">
        <f t="shared" si="7"/>
        <v>61.88329154580261</v>
      </c>
      <c r="G63" s="13">
        <f t="shared" si="7"/>
        <v>88.09432657111746</v>
      </c>
      <c r="H63" s="13">
        <f t="shared" si="7"/>
        <v>92.97056454477102</v>
      </c>
      <c r="I63" s="13">
        <f t="shared" si="7"/>
        <v>80.44331888783958</v>
      </c>
      <c r="J63" s="13">
        <f t="shared" si="7"/>
        <v>93.14030591646622</v>
      </c>
      <c r="K63" s="13">
        <f t="shared" si="7"/>
        <v>86.98900889581434</v>
      </c>
      <c r="L63" s="13">
        <f t="shared" si="7"/>
        <v>90.37686109941251</v>
      </c>
      <c r="M63" s="13">
        <f t="shared" si="7"/>
        <v>90.16403347380061</v>
      </c>
      <c r="N63" s="13">
        <f t="shared" si="7"/>
        <v>81.2646344666166</v>
      </c>
      <c r="O63" s="13">
        <f t="shared" si="7"/>
        <v>90.12183570625034</v>
      </c>
      <c r="P63" s="13">
        <f t="shared" si="7"/>
        <v>80.06628360546001</v>
      </c>
      <c r="Q63" s="13">
        <f t="shared" si="7"/>
        <v>83.74080473310819</v>
      </c>
      <c r="R63" s="13">
        <f t="shared" si="7"/>
        <v>77.84144907807034</v>
      </c>
      <c r="S63" s="13">
        <f t="shared" si="7"/>
        <v>84.56028625220213</v>
      </c>
      <c r="T63" s="13">
        <f t="shared" si="7"/>
        <v>72.78868142293574</v>
      </c>
      <c r="U63" s="13">
        <f t="shared" si="7"/>
        <v>78.35809613840868</v>
      </c>
      <c r="V63" s="13">
        <f t="shared" si="7"/>
        <v>83.03297130963426</v>
      </c>
      <c r="W63" s="13">
        <f t="shared" si="7"/>
        <v>106.37995943075902</v>
      </c>
      <c r="X63" s="13">
        <f t="shared" si="7"/>
        <v>0</v>
      </c>
      <c r="Y63" s="13">
        <f t="shared" si="7"/>
        <v>0</v>
      </c>
      <c r="Z63" s="14">
        <f t="shared" si="7"/>
        <v>106.37995943075902</v>
      </c>
    </row>
    <row r="64" spans="1:26" ht="13.5">
      <c r="A64" s="39" t="s">
        <v>106</v>
      </c>
      <c r="B64" s="12">
        <f t="shared" si="7"/>
        <v>86.80396560462799</v>
      </c>
      <c r="C64" s="12">
        <f t="shared" si="7"/>
        <v>0</v>
      </c>
      <c r="D64" s="3">
        <f t="shared" si="7"/>
        <v>100</v>
      </c>
      <c r="E64" s="13">
        <f t="shared" si="7"/>
        <v>99.99999619466192</v>
      </c>
      <c r="F64" s="13">
        <f t="shared" si="7"/>
        <v>76.43716203910141</v>
      </c>
      <c r="G64" s="13">
        <f t="shared" si="7"/>
        <v>95.08563100908638</v>
      </c>
      <c r="H64" s="13">
        <f t="shared" si="7"/>
        <v>101.06029235526121</v>
      </c>
      <c r="I64" s="13">
        <f t="shared" si="7"/>
        <v>90.18683388637119</v>
      </c>
      <c r="J64" s="13">
        <f t="shared" si="7"/>
        <v>94.3644585016955</v>
      </c>
      <c r="K64" s="13">
        <f t="shared" si="7"/>
        <v>89.22206694432018</v>
      </c>
      <c r="L64" s="13">
        <f t="shared" si="7"/>
        <v>70.64643274316788</v>
      </c>
      <c r="M64" s="13">
        <f t="shared" si="7"/>
        <v>84.31337366726133</v>
      </c>
      <c r="N64" s="13">
        <f t="shared" si="7"/>
        <v>85.09813709198943</v>
      </c>
      <c r="O64" s="13">
        <f t="shared" si="7"/>
        <v>85.78581791840985</v>
      </c>
      <c r="P64" s="13">
        <f t="shared" si="7"/>
        <v>74.83445404294017</v>
      </c>
      <c r="Q64" s="13">
        <f t="shared" si="7"/>
        <v>81.89243319231637</v>
      </c>
      <c r="R64" s="13">
        <f t="shared" si="7"/>
        <v>79.30201590890542</v>
      </c>
      <c r="S64" s="13">
        <f t="shared" si="7"/>
        <v>80.50456374309529</v>
      </c>
      <c r="T64" s="13">
        <f t="shared" si="7"/>
        <v>71.58854138212455</v>
      </c>
      <c r="U64" s="13">
        <f t="shared" si="7"/>
        <v>77.11835304542366</v>
      </c>
      <c r="V64" s="13">
        <f t="shared" si="7"/>
        <v>83.25598992256748</v>
      </c>
      <c r="W64" s="13">
        <f t="shared" si="7"/>
        <v>99.99999619466192</v>
      </c>
      <c r="X64" s="13">
        <f t="shared" si="7"/>
        <v>0</v>
      </c>
      <c r="Y64" s="13">
        <f t="shared" si="7"/>
        <v>0</v>
      </c>
      <c r="Z64" s="14">
        <f t="shared" si="7"/>
        <v>99.99999619466192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100.00052727320661</v>
      </c>
      <c r="G66" s="16">
        <f t="shared" si="7"/>
        <v>100</v>
      </c>
      <c r="H66" s="16">
        <f t="shared" si="7"/>
        <v>100.00050456887112</v>
      </c>
      <c r="I66" s="16">
        <f t="shared" si="7"/>
        <v>100.00034519301468</v>
      </c>
      <c r="J66" s="16">
        <f t="shared" si="7"/>
        <v>99.99948631016592</v>
      </c>
      <c r="K66" s="16">
        <f t="shared" si="7"/>
        <v>100</v>
      </c>
      <c r="L66" s="16">
        <f t="shared" si="7"/>
        <v>99.99948909472694</v>
      </c>
      <c r="M66" s="16">
        <f t="shared" si="7"/>
        <v>99.9996528633566</v>
      </c>
      <c r="N66" s="16">
        <f t="shared" si="7"/>
        <v>99.9994983520866</v>
      </c>
      <c r="O66" s="16">
        <f t="shared" si="7"/>
        <v>99.99949843511756</v>
      </c>
      <c r="P66" s="16">
        <f t="shared" si="7"/>
        <v>100</v>
      </c>
      <c r="Q66" s="16">
        <f t="shared" si="7"/>
        <v>99.9996203644122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99.99991338958102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410054649</v>
      </c>
      <c r="C67" s="24"/>
      <c r="D67" s="25">
        <v>481507894</v>
      </c>
      <c r="E67" s="26">
        <v>457398359</v>
      </c>
      <c r="F67" s="26">
        <v>22168199</v>
      </c>
      <c r="G67" s="26">
        <v>32588809</v>
      </c>
      <c r="H67" s="26">
        <v>52055677</v>
      </c>
      <c r="I67" s="26">
        <v>106812685</v>
      </c>
      <c r="J67" s="26">
        <v>38526636</v>
      </c>
      <c r="K67" s="26">
        <v>38845460</v>
      </c>
      <c r="L67" s="26">
        <v>39969183</v>
      </c>
      <c r="M67" s="26">
        <v>117341279</v>
      </c>
      <c r="N67" s="26">
        <v>43405116</v>
      </c>
      <c r="O67" s="26">
        <v>30758574</v>
      </c>
      <c r="P67" s="26">
        <v>42093285</v>
      </c>
      <c r="Q67" s="26">
        <v>116256975</v>
      </c>
      <c r="R67" s="26">
        <v>42332395</v>
      </c>
      <c r="S67" s="26">
        <v>40811934</v>
      </c>
      <c r="T67" s="26">
        <v>32326344</v>
      </c>
      <c r="U67" s="26">
        <v>115470673</v>
      </c>
      <c r="V67" s="26">
        <v>455881612</v>
      </c>
      <c r="W67" s="26">
        <v>457398359</v>
      </c>
      <c r="X67" s="26"/>
      <c r="Y67" s="25"/>
      <c r="Z67" s="27">
        <v>457398359</v>
      </c>
    </row>
    <row r="68" spans="1:26" ht="13.5" hidden="1">
      <c r="A68" s="37" t="s">
        <v>31</v>
      </c>
      <c r="B68" s="19">
        <v>93300995</v>
      </c>
      <c r="C68" s="19"/>
      <c r="D68" s="20">
        <v>88960250</v>
      </c>
      <c r="E68" s="21">
        <v>86810946</v>
      </c>
      <c r="F68" s="21">
        <v>9390958</v>
      </c>
      <c r="G68" s="21">
        <v>-855820</v>
      </c>
      <c r="H68" s="21">
        <v>18781669</v>
      </c>
      <c r="I68" s="21">
        <v>27316807</v>
      </c>
      <c r="J68" s="21">
        <v>9014663</v>
      </c>
      <c r="K68" s="21">
        <v>9454445</v>
      </c>
      <c r="L68" s="21">
        <v>10049913</v>
      </c>
      <c r="M68" s="21">
        <v>28519021</v>
      </c>
      <c r="N68" s="21">
        <v>8433980</v>
      </c>
      <c r="O68" s="21">
        <v>-529649</v>
      </c>
      <c r="P68" s="21">
        <v>10017170</v>
      </c>
      <c r="Q68" s="21">
        <v>17921501</v>
      </c>
      <c r="R68" s="21">
        <v>10015471</v>
      </c>
      <c r="S68" s="21">
        <v>10036519</v>
      </c>
      <c r="T68" s="21">
        <v>250835</v>
      </c>
      <c r="U68" s="21">
        <v>20302825</v>
      </c>
      <c r="V68" s="21">
        <v>94060154</v>
      </c>
      <c r="W68" s="21">
        <v>86810946</v>
      </c>
      <c r="X68" s="21"/>
      <c r="Y68" s="20"/>
      <c r="Z68" s="23">
        <v>86810946</v>
      </c>
    </row>
    <row r="69" spans="1:26" ht="13.5" hidden="1">
      <c r="A69" s="38" t="s">
        <v>32</v>
      </c>
      <c r="B69" s="19">
        <v>314487743</v>
      </c>
      <c r="C69" s="19"/>
      <c r="D69" s="20">
        <v>390992144</v>
      </c>
      <c r="E69" s="21">
        <v>369031913</v>
      </c>
      <c r="F69" s="21">
        <v>12587586</v>
      </c>
      <c r="G69" s="21">
        <v>33253087</v>
      </c>
      <c r="H69" s="21">
        <v>33075819</v>
      </c>
      <c r="I69" s="21">
        <v>78916492</v>
      </c>
      <c r="J69" s="21">
        <v>29317303</v>
      </c>
      <c r="K69" s="21">
        <v>29205274</v>
      </c>
      <c r="L69" s="21">
        <v>29723539</v>
      </c>
      <c r="M69" s="21">
        <v>88246116</v>
      </c>
      <c r="N69" s="21">
        <v>34771793</v>
      </c>
      <c r="O69" s="21">
        <v>31088847</v>
      </c>
      <c r="P69" s="21">
        <v>31948013</v>
      </c>
      <c r="Q69" s="21">
        <v>97808653</v>
      </c>
      <c r="R69" s="21">
        <v>32111238</v>
      </c>
      <c r="S69" s="21">
        <v>30561041</v>
      </c>
      <c r="T69" s="21">
        <v>31868727</v>
      </c>
      <c r="U69" s="21">
        <v>94541006</v>
      </c>
      <c r="V69" s="21">
        <v>359512267</v>
      </c>
      <c r="W69" s="21">
        <v>369031913</v>
      </c>
      <c r="X69" s="21"/>
      <c r="Y69" s="20"/>
      <c r="Z69" s="23">
        <v>369031913</v>
      </c>
    </row>
    <row r="70" spans="1:26" ht="13.5" hidden="1">
      <c r="A70" s="39" t="s">
        <v>103</v>
      </c>
      <c r="B70" s="19">
        <v>257340115</v>
      </c>
      <c r="C70" s="19"/>
      <c r="D70" s="20">
        <v>287848550</v>
      </c>
      <c r="E70" s="21">
        <v>287697206</v>
      </c>
      <c r="F70" s="21">
        <v>6115448</v>
      </c>
      <c r="G70" s="21">
        <v>24639103</v>
      </c>
      <c r="H70" s="21">
        <v>24855073</v>
      </c>
      <c r="I70" s="21">
        <v>55609624</v>
      </c>
      <c r="J70" s="21">
        <v>23181812</v>
      </c>
      <c r="K70" s="21">
        <v>22536155</v>
      </c>
      <c r="L70" s="21">
        <v>21555312</v>
      </c>
      <c r="M70" s="21">
        <v>67273279</v>
      </c>
      <c r="N70" s="21">
        <v>23913228</v>
      </c>
      <c r="O70" s="21">
        <v>22582542</v>
      </c>
      <c r="P70" s="21">
        <v>22645406</v>
      </c>
      <c r="Q70" s="21">
        <v>69141176</v>
      </c>
      <c r="R70" s="21">
        <v>22721527</v>
      </c>
      <c r="S70" s="21">
        <v>22631154</v>
      </c>
      <c r="T70" s="21">
        <v>23433667</v>
      </c>
      <c r="U70" s="21">
        <v>68786348</v>
      </c>
      <c r="V70" s="21">
        <v>260810427</v>
      </c>
      <c r="W70" s="21">
        <v>287697206</v>
      </c>
      <c r="X70" s="21"/>
      <c r="Y70" s="20"/>
      <c r="Z70" s="23">
        <v>287697206</v>
      </c>
    </row>
    <row r="71" spans="1:26" ht="13.5" hidden="1">
      <c r="A71" s="39" t="s">
        <v>104</v>
      </c>
      <c r="B71" s="19">
        <v>40363124</v>
      </c>
      <c r="C71" s="19"/>
      <c r="D71" s="20">
        <v>42666300</v>
      </c>
      <c r="E71" s="21">
        <v>41272680</v>
      </c>
      <c r="F71" s="21">
        <v>242897</v>
      </c>
      <c r="G71" s="21">
        <v>3212473</v>
      </c>
      <c r="H71" s="21">
        <v>3547215</v>
      </c>
      <c r="I71" s="21">
        <v>7002585</v>
      </c>
      <c r="J71" s="21">
        <v>2954544</v>
      </c>
      <c r="K71" s="21">
        <v>3262529</v>
      </c>
      <c r="L71" s="21">
        <v>5048018</v>
      </c>
      <c r="M71" s="21">
        <v>11265091</v>
      </c>
      <c r="N71" s="21">
        <v>5265799</v>
      </c>
      <c r="O71" s="21">
        <v>5755546</v>
      </c>
      <c r="P71" s="21">
        <v>5755356</v>
      </c>
      <c r="Q71" s="21">
        <v>16776701</v>
      </c>
      <c r="R71" s="21">
        <v>5688487</v>
      </c>
      <c r="S71" s="21">
        <v>4226809</v>
      </c>
      <c r="T71" s="21">
        <v>4622492</v>
      </c>
      <c r="U71" s="21">
        <v>14537788</v>
      </c>
      <c r="V71" s="21">
        <v>49582165</v>
      </c>
      <c r="W71" s="21">
        <v>41272680</v>
      </c>
      <c r="X71" s="21"/>
      <c r="Y71" s="20"/>
      <c r="Z71" s="23">
        <v>41272680</v>
      </c>
    </row>
    <row r="72" spans="1:26" ht="13.5" hidden="1">
      <c r="A72" s="39" t="s">
        <v>105</v>
      </c>
      <c r="B72" s="19">
        <v>37737571</v>
      </c>
      <c r="C72" s="19"/>
      <c r="D72" s="20">
        <v>47288680</v>
      </c>
      <c r="E72" s="21">
        <v>40893050</v>
      </c>
      <c r="F72" s="21">
        <v>4721903</v>
      </c>
      <c r="G72" s="21">
        <v>4124437</v>
      </c>
      <c r="H72" s="21">
        <v>4476846</v>
      </c>
      <c r="I72" s="21">
        <v>13323186</v>
      </c>
      <c r="J72" s="21">
        <v>3888774</v>
      </c>
      <c r="K72" s="21">
        <v>3926903</v>
      </c>
      <c r="L72" s="21">
        <v>4200407</v>
      </c>
      <c r="M72" s="21">
        <v>12016084</v>
      </c>
      <c r="N72" s="21">
        <v>4340780</v>
      </c>
      <c r="O72" s="21">
        <v>3949499</v>
      </c>
      <c r="P72" s="21">
        <v>3933401</v>
      </c>
      <c r="Q72" s="21">
        <v>12223680</v>
      </c>
      <c r="R72" s="21">
        <v>4404566</v>
      </c>
      <c r="S72" s="21">
        <v>4165278</v>
      </c>
      <c r="T72" s="21">
        <v>4229931</v>
      </c>
      <c r="U72" s="21">
        <v>12799775</v>
      </c>
      <c r="V72" s="21">
        <v>50362725</v>
      </c>
      <c r="W72" s="21">
        <v>40893050</v>
      </c>
      <c r="X72" s="21"/>
      <c r="Y72" s="20"/>
      <c r="Z72" s="23">
        <v>40893050</v>
      </c>
    </row>
    <row r="73" spans="1:26" ht="13.5" hidden="1">
      <c r="A73" s="39" t="s">
        <v>106</v>
      </c>
      <c r="B73" s="19">
        <v>25633216</v>
      </c>
      <c r="C73" s="19"/>
      <c r="D73" s="20">
        <v>26278874</v>
      </c>
      <c r="E73" s="21">
        <v>26278874</v>
      </c>
      <c r="F73" s="21">
        <v>2388405</v>
      </c>
      <c r="G73" s="21">
        <v>2249302</v>
      </c>
      <c r="H73" s="21">
        <v>2006805</v>
      </c>
      <c r="I73" s="21">
        <v>6644512</v>
      </c>
      <c r="J73" s="21">
        <v>2170173</v>
      </c>
      <c r="K73" s="21">
        <v>2166009</v>
      </c>
      <c r="L73" s="21">
        <v>2373967</v>
      </c>
      <c r="M73" s="21">
        <v>6710149</v>
      </c>
      <c r="N73" s="21">
        <v>2283795</v>
      </c>
      <c r="O73" s="21">
        <v>2367565</v>
      </c>
      <c r="P73" s="21">
        <v>2343307</v>
      </c>
      <c r="Q73" s="21">
        <v>6994667</v>
      </c>
      <c r="R73" s="21">
        <v>2364839</v>
      </c>
      <c r="S73" s="21">
        <v>2360891</v>
      </c>
      <c r="T73" s="21">
        <v>2379554</v>
      </c>
      <c r="U73" s="21">
        <v>7105284</v>
      </c>
      <c r="V73" s="21">
        <v>27454612</v>
      </c>
      <c r="W73" s="21">
        <v>26278874</v>
      </c>
      <c r="X73" s="21"/>
      <c r="Y73" s="20"/>
      <c r="Z73" s="23">
        <v>26278874</v>
      </c>
    </row>
    <row r="74" spans="1:26" ht="13.5" hidden="1">
      <c r="A74" s="39" t="s">
        <v>107</v>
      </c>
      <c r="B74" s="19">
        <v>-46586283</v>
      </c>
      <c r="C74" s="19"/>
      <c r="D74" s="20">
        <v>-13090260</v>
      </c>
      <c r="E74" s="21">
        <v>-27109897</v>
      </c>
      <c r="F74" s="21">
        <v>-881067</v>
      </c>
      <c r="G74" s="21">
        <v>-972228</v>
      </c>
      <c r="H74" s="21">
        <v>-1810120</v>
      </c>
      <c r="I74" s="21">
        <v>-3663415</v>
      </c>
      <c r="J74" s="21">
        <v>-2878000</v>
      </c>
      <c r="K74" s="21">
        <v>-2686322</v>
      </c>
      <c r="L74" s="21">
        <v>-3454165</v>
      </c>
      <c r="M74" s="21">
        <v>-9018487</v>
      </c>
      <c r="N74" s="21">
        <v>-1031809</v>
      </c>
      <c r="O74" s="21">
        <v>-3566305</v>
      </c>
      <c r="P74" s="21">
        <v>-2729457</v>
      </c>
      <c r="Q74" s="21">
        <v>-7327571</v>
      </c>
      <c r="R74" s="21">
        <v>-3068181</v>
      </c>
      <c r="S74" s="21">
        <v>-2823091</v>
      </c>
      <c r="T74" s="21">
        <v>-2796917</v>
      </c>
      <c r="U74" s="21">
        <v>-8688189</v>
      </c>
      <c r="V74" s="21">
        <v>-28697662</v>
      </c>
      <c r="W74" s="21">
        <v>-27109897</v>
      </c>
      <c r="X74" s="21"/>
      <c r="Y74" s="20"/>
      <c r="Z74" s="23">
        <v>-27109897</v>
      </c>
    </row>
    <row r="75" spans="1:26" ht="13.5" hidden="1">
      <c r="A75" s="40" t="s">
        <v>110</v>
      </c>
      <c r="B75" s="28">
        <v>2265911</v>
      </c>
      <c r="C75" s="28"/>
      <c r="D75" s="29">
        <v>1555500</v>
      </c>
      <c r="E75" s="30">
        <v>1555500</v>
      </c>
      <c r="F75" s="30">
        <v>189655</v>
      </c>
      <c r="G75" s="30">
        <v>191542</v>
      </c>
      <c r="H75" s="30">
        <v>198189</v>
      </c>
      <c r="I75" s="30">
        <v>579386</v>
      </c>
      <c r="J75" s="30">
        <v>194670</v>
      </c>
      <c r="K75" s="30">
        <v>185741</v>
      </c>
      <c r="L75" s="30">
        <v>195731</v>
      </c>
      <c r="M75" s="30">
        <v>576142</v>
      </c>
      <c r="N75" s="30">
        <v>199343</v>
      </c>
      <c r="O75" s="30">
        <v>199376</v>
      </c>
      <c r="P75" s="30">
        <v>128102</v>
      </c>
      <c r="Q75" s="30">
        <v>526821</v>
      </c>
      <c r="R75" s="30">
        <v>205686</v>
      </c>
      <c r="S75" s="30">
        <v>214374</v>
      </c>
      <c r="T75" s="30">
        <v>206782</v>
      </c>
      <c r="U75" s="30">
        <v>626842</v>
      </c>
      <c r="V75" s="30">
        <v>2309191</v>
      </c>
      <c r="W75" s="30">
        <v>1555500</v>
      </c>
      <c r="X75" s="30"/>
      <c r="Y75" s="29"/>
      <c r="Z75" s="31">
        <v>1555500</v>
      </c>
    </row>
    <row r="76" spans="1:26" ht="13.5" hidden="1">
      <c r="A76" s="42" t="s">
        <v>286</v>
      </c>
      <c r="B76" s="32">
        <v>416347177</v>
      </c>
      <c r="C76" s="32"/>
      <c r="D76" s="33">
        <v>491655784</v>
      </c>
      <c r="E76" s="34">
        <v>477154555</v>
      </c>
      <c r="F76" s="34">
        <v>33664265</v>
      </c>
      <c r="G76" s="34">
        <v>38972436</v>
      </c>
      <c r="H76" s="34">
        <v>41302043</v>
      </c>
      <c r="I76" s="34">
        <v>113938744</v>
      </c>
      <c r="J76" s="34">
        <v>43802875</v>
      </c>
      <c r="K76" s="34">
        <v>38080398</v>
      </c>
      <c r="L76" s="34">
        <v>32525675</v>
      </c>
      <c r="M76" s="34">
        <v>114408948</v>
      </c>
      <c r="N76" s="34">
        <v>43510058</v>
      </c>
      <c r="O76" s="34">
        <v>38356508</v>
      </c>
      <c r="P76" s="34">
        <v>39017385</v>
      </c>
      <c r="Q76" s="34">
        <v>120883951</v>
      </c>
      <c r="R76" s="34">
        <v>40296097</v>
      </c>
      <c r="S76" s="34">
        <v>40428105</v>
      </c>
      <c r="T76" s="34">
        <v>37973451</v>
      </c>
      <c r="U76" s="34">
        <v>118697653</v>
      </c>
      <c r="V76" s="34">
        <v>467929296</v>
      </c>
      <c r="W76" s="34">
        <v>477154555</v>
      </c>
      <c r="X76" s="34"/>
      <c r="Y76" s="33"/>
      <c r="Z76" s="35">
        <v>477154555</v>
      </c>
    </row>
    <row r="77" spans="1:26" ht="13.5" hidden="1">
      <c r="A77" s="37" t="s">
        <v>31</v>
      </c>
      <c r="B77" s="19">
        <v>54562768</v>
      </c>
      <c r="C77" s="19"/>
      <c r="D77" s="20">
        <v>81528250</v>
      </c>
      <c r="E77" s="21">
        <v>73720686</v>
      </c>
      <c r="F77" s="21">
        <v>4817998</v>
      </c>
      <c r="G77" s="21">
        <v>5984271</v>
      </c>
      <c r="H77" s="21">
        <v>7945752</v>
      </c>
      <c r="I77" s="21">
        <v>18748021</v>
      </c>
      <c r="J77" s="21">
        <v>6042909</v>
      </c>
      <c r="K77" s="21">
        <v>5489812</v>
      </c>
      <c r="L77" s="21">
        <v>4584726</v>
      </c>
      <c r="M77" s="21">
        <v>16117447</v>
      </c>
      <c r="N77" s="21">
        <v>5439686</v>
      </c>
      <c r="O77" s="21">
        <v>5524974</v>
      </c>
      <c r="P77" s="21">
        <v>4530925</v>
      </c>
      <c r="Q77" s="21">
        <v>15495585</v>
      </c>
      <c r="R77" s="21">
        <v>5368635</v>
      </c>
      <c r="S77" s="21">
        <v>5494655</v>
      </c>
      <c r="T77" s="21">
        <v>4952386</v>
      </c>
      <c r="U77" s="21">
        <v>15815676</v>
      </c>
      <c r="V77" s="21">
        <v>66176729</v>
      </c>
      <c r="W77" s="21">
        <v>73720686</v>
      </c>
      <c r="X77" s="21"/>
      <c r="Y77" s="20"/>
      <c r="Z77" s="23">
        <v>73720686</v>
      </c>
    </row>
    <row r="78" spans="1:26" ht="13.5" hidden="1">
      <c r="A78" s="38" t="s">
        <v>32</v>
      </c>
      <c r="B78" s="19">
        <v>359518498</v>
      </c>
      <c r="C78" s="19"/>
      <c r="D78" s="20">
        <v>408572034</v>
      </c>
      <c r="E78" s="21">
        <v>401878369</v>
      </c>
      <c r="F78" s="21">
        <v>28656611</v>
      </c>
      <c r="G78" s="21">
        <v>32796623</v>
      </c>
      <c r="H78" s="21">
        <v>33158101</v>
      </c>
      <c r="I78" s="21">
        <v>94611335</v>
      </c>
      <c r="J78" s="21">
        <v>37565297</v>
      </c>
      <c r="K78" s="21">
        <v>32404845</v>
      </c>
      <c r="L78" s="21">
        <v>27745219</v>
      </c>
      <c r="M78" s="21">
        <v>97715361</v>
      </c>
      <c r="N78" s="21">
        <v>37871030</v>
      </c>
      <c r="O78" s="21">
        <v>32632159</v>
      </c>
      <c r="P78" s="21">
        <v>34358358</v>
      </c>
      <c r="Q78" s="21">
        <v>104861547</v>
      </c>
      <c r="R78" s="21">
        <v>34721776</v>
      </c>
      <c r="S78" s="21">
        <v>34719076</v>
      </c>
      <c r="T78" s="21">
        <v>32814283</v>
      </c>
      <c r="U78" s="21">
        <v>102255135</v>
      </c>
      <c r="V78" s="21">
        <v>399443378</v>
      </c>
      <c r="W78" s="21">
        <v>401878369</v>
      </c>
      <c r="X78" s="21"/>
      <c r="Y78" s="20"/>
      <c r="Z78" s="23">
        <v>401878369</v>
      </c>
    </row>
    <row r="79" spans="1:26" ht="13.5" hidden="1">
      <c r="A79" s="39" t="s">
        <v>103</v>
      </c>
      <c r="B79" s="19">
        <v>261097494</v>
      </c>
      <c r="C79" s="19"/>
      <c r="D79" s="20">
        <v>290229220</v>
      </c>
      <c r="E79" s="21">
        <v>290824806</v>
      </c>
      <c r="F79" s="21">
        <v>20928661</v>
      </c>
      <c r="G79" s="21">
        <v>23930376</v>
      </c>
      <c r="H79" s="21">
        <v>24226191</v>
      </c>
      <c r="I79" s="21">
        <v>69085228</v>
      </c>
      <c r="J79" s="21">
        <v>27952496</v>
      </c>
      <c r="K79" s="21">
        <v>23795461</v>
      </c>
      <c r="L79" s="21">
        <v>19144605</v>
      </c>
      <c r="M79" s="21">
        <v>70892562</v>
      </c>
      <c r="N79" s="21">
        <v>27957446</v>
      </c>
      <c r="O79" s="21">
        <v>22840594</v>
      </c>
      <c r="P79" s="21">
        <v>23626397</v>
      </c>
      <c r="Q79" s="21">
        <v>74424437</v>
      </c>
      <c r="R79" s="21">
        <v>23869009</v>
      </c>
      <c r="S79" s="21">
        <v>24755327</v>
      </c>
      <c r="T79" s="21">
        <v>23906800</v>
      </c>
      <c r="U79" s="21">
        <v>72531136</v>
      </c>
      <c r="V79" s="21">
        <v>286933363</v>
      </c>
      <c r="W79" s="21">
        <v>290824806</v>
      </c>
      <c r="X79" s="21"/>
      <c r="Y79" s="20"/>
      <c r="Z79" s="23">
        <v>290824806</v>
      </c>
    </row>
    <row r="80" spans="1:26" ht="13.5" hidden="1">
      <c r="A80" s="39" t="s">
        <v>104</v>
      </c>
      <c r="B80" s="19">
        <v>42197018</v>
      </c>
      <c r="C80" s="19"/>
      <c r="D80" s="20">
        <v>42666300</v>
      </c>
      <c r="E80" s="21">
        <v>41272680</v>
      </c>
      <c r="F80" s="21">
        <v>2980252</v>
      </c>
      <c r="G80" s="21">
        <v>3094089</v>
      </c>
      <c r="H80" s="21">
        <v>2741678</v>
      </c>
      <c r="I80" s="21">
        <v>8816019</v>
      </c>
      <c r="J80" s="21">
        <v>3942913</v>
      </c>
      <c r="K80" s="21">
        <v>3260852</v>
      </c>
      <c r="L80" s="21">
        <v>3127295</v>
      </c>
      <c r="M80" s="21">
        <v>10331060</v>
      </c>
      <c r="N80" s="21">
        <v>4442598</v>
      </c>
      <c r="O80" s="21">
        <v>4201169</v>
      </c>
      <c r="P80" s="21">
        <v>5829032</v>
      </c>
      <c r="Q80" s="21">
        <v>14472799</v>
      </c>
      <c r="R80" s="21">
        <v>5548824</v>
      </c>
      <c r="S80" s="21">
        <v>4540953</v>
      </c>
      <c r="T80" s="21">
        <v>4125084</v>
      </c>
      <c r="U80" s="21">
        <v>14214861</v>
      </c>
      <c r="V80" s="21">
        <v>47834739</v>
      </c>
      <c r="W80" s="21">
        <v>41272680</v>
      </c>
      <c r="X80" s="21"/>
      <c r="Y80" s="20"/>
      <c r="Z80" s="23">
        <v>41272680</v>
      </c>
    </row>
    <row r="81" spans="1:26" ht="13.5" hidden="1">
      <c r="A81" s="39" t="s">
        <v>105</v>
      </c>
      <c r="B81" s="19">
        <v>33973338</v>
      </c>
      <c r="C81" s="19"/>
      <c r="D81" s="20">
        <v>49397640</v>
      </c>
      <c r="E81" s="21">
        <v>43502010</v>
      </c>
      <c r="F81" s="21">
        <v>2922069</v>
      </c>
      <c r="G81" s="21">
        <v>3633395</v>
      </c>
      <c r="H81" s="21">
        <v>4162149</v>
      </c>
      <c r="I81" s="21">
        <v>10717613</v>
      </c>
      <c r="J81" s="21">
        <v>3622016</v>
      </c>
      <c r="K81" s="21">
        <v>3415974</v>
      </c>
      <c r="L81" s="21">
        <v>3796196</v>
      </c>
      <c r="M81" s="21">
        <v>10834186</v>
      </c>
      <c r="N81" s="21">
        <v>3527519</v>
      </c>
      <c r="O81" s="21">
        <v>3559361</v>
      </c>
      <c r="P81" s="21">
        <v>3149328</v>
      </c>
      <c r="Q81" s="21">
        <v>10236208</v>
      </c>
      <c r="R81" s="21">
        <v>3428578</v>
      </c>
      <c r="S81" s="21">
        <v>3522171</v>
      </c>
      <c r="T81" s="21">
        <v>3078911</v>
      </c>
      <c r="U81" s="21">
        <v>10029660</v>
      </c>
      <c r="V81" s="21">
        <v>41817667</v>
      </c>
      <c r="W81" s="21">
        <v>43502010</v>
      </c>
      <c r="X81" s="21"/>
      <c r="Y81" s="20"/>
      <c r="Z81" s="23">
        <v>43502010</v>
      </c>
    </row>
    <row r="82" spans="1:26" ht="13.5" hidden="1">
      <c r="A82" s="39" t="s">
        <v>106</v>
      </c>
      <c r="B82" s="19">
        <v>22250648</v>
      </c>
      <c r="C82" s="19"/>
      <c r="D82" s="20">
        <v>26278874</v>
      </c>
      <c r="E82" s="21">
        <v>26278873</v>
      </c>
      <c r="F82" s="21">
        <v>1825629</v>
      </c>
      <c r="G82" s="21">
        <v>2138763</v>
      </c>
      <c r="H82" s="21">
        <v>2028083</v>
      </c>
      <c r="I82" s="21">
        <v>5992475</v>
      </c>
      <c r="J82" s="21">
        <v>2047872</v>
      </c>
      <c r="K82" s="21">
        <v>1932558</v>
      </c>
      <c r="L82" s="21">
        <v>1677123</v>
      </c>
      <c r="M82" s="21">
        <v>5657553</v>
      </c>
      <c r="N82" s="21">
        <v>1943467</v>
      </c>
      <c r="O82" s="21">
        <v>2031035</v>
      </c>
      <c r="P82" s="21">
        <v>1753601</v>
      </c>
      <c r="Q82" s="21">
        <v>5728103</v>
      </c>
      <c r="R82" s="21">
        <v>1875365</v>
      </c>
      <c r="S82" s="21">
        <v>1900625</v>
      </c>
      <c r="T82" s="21">
        <v>1703488</v>
      </c>
      <c r="U82" s="21">
        <v>5479478</v>
      </c>
      <c r="V82" s="21">
        <v>22857609</v>
      </c>
      <c r="W82" s="21">
        <v>26278873</v>
      </c>
      <c r="X82" s="21"/>
      <c r="Y82" s="20"/>
      <c r="Z82" s="23">
        <v>26278873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2265911</v>
      </c>
      <c r="C84" s="28"/>
      <c r="D84" s="29">
        <v>1555500</v>
      </c>
      <c r="E84" s="30">
        <v>1555500</v>
      </c>
      <c r="F84" s="30">
        <v>189656</v>
      </c>
      <c r="G84" s="30">
        <v>191542</v>
      </c>
      <c r="H84" s="30">
        <v>198190</v>
      </c>
      <c r="I84" s="30">
        <v>579388</v>
      </c>
      <c r="J84" s="30">
        <v>194669</v>
      </c>
      <c r="K84" s="30">
        <v>185741</v>
      </c>
      <c r="L84" s="30">
        <v>195730</v>
      </c>
      <c r="M84" s="30">
        <v>576140</v>
      </c>
      <c r="N84" s="30">
        <v>199342</v>
      </c>
      <c r="O84" s="30">
        <v>199375</v>
      </c>
      <c r="P84" s="30">
        <v>128102</v>
      </c>
      <c r="Q84" s="30">
        <v>526819</v>
      </c>
      <c r="R84" s="30">
        <v>205686</v>
      </c>
      <c r="S84" s="30">
        <v>214374</v>
      </c>
      <c r="T84" s="30">
        <v>206782</v>
      </c>
      <c r="U84" s="30">
        <v>626842</v>
      </c>
      <c r="V84" s="30">
        <v>2309189</v>
      </c>
      <c r="W84" s="30">
        <v>1555500</v>
      </c>
      <c r="X84" s="30"/>
      <c r="Y84" s="29"/>
      <c r="Z84" s="31">
        <v>1555500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119075322</v>
      </c>
      <c r="D5" s="153">
        <f>SUM(D6:D8)</f>
        <v>0</v>
      </c>
      <c r="E5" s="154">
        <f t="shared" si="0"/>
        <v>122315270</v>
      </c>
      <c r="F5" s="100">
        <f t="shared" si="0"/>
        <v>113048423</v>
      </c>
      <c r="G5" s="100">
        <f t="shared" si="0"/>
        <v>19233765</v>
      </c>
      <c r="H5" s="100">
        <f t="shared" si="0"/>
        <v>-1210791</v>
      </c>
      <c r="I5" s="100">
        <f t="shared" si="0"/>
        <v>18170783</v>
      </c>
      <c r="J5" s="100">
        <f t="shared" si="0"/>
        <v>36193757</v>
      </c>
      <c r="K5" s="100">
        <f t="shared" si="0"/>
        <v>9396531</v>
      </c>
      <c r="L5" s="100">
        <f t="shared" si="0"/>
        <v>15969920</v>
      </c>
      <c r="M5" s="100">
        <f t="shared" si="0"/>
        <v>9530253</v>
      </c>
      <c r="N5" s="100">
        <f t="shared" si="0"/>
        <v>34896704</v>
      </c>
      <c r="O5" s="100">
        <f t="shared" si="0"/>
        <v>8514739</v>
      </c>
      <c r="P5" s="100">
        <f t="shared" si="0"/>
        <v>44881</v>
      </c>
      <c r="Q5" s="100">
        <f t="shared" si="0"/>
        <v>17321114</v>
      </c>
      <c r="R5" s="100">
        <f t="shared" si="0"/>
        <v>25880734</v>
      </c>
      <c r="S5" s="100">
        <f t="shared" si="0"/>
        <v>10491596</v>
      </c>
      <c r="T5" s="100">
        <f t="shared" si="0"/>
        <v>10496791</v>
      </c>
      <c r="U5" s="100">
        <f t="shared" si="0"/>
        <v>1732244</v>
      </c>
      <c r="V5" s="100">
        <f t="shared" si="0"/>
        <v>22720631</v>
      </c>
      <c r="W5" s="100">
        <f t="shared" si="0"/>
        <v>119691826</v>
      </c>
      <c r="X5" s="100">
        <f t="shared" si="0"/>
        <v>113048423</v>
      </c>
      <c r="Y5" s="100">
        <f t="shared" si="0"/>
        <v>6643403</v>
      </c>
      <c r="Z5" s="137">
        <f>+IF(X5&lt;&gt;0,+(Y5/X5)*100,0)</f>
        <v>5.876599446239069</v>
      </c>
      <c r="AA5" s="153">
        <f>SUM(AA6:AA8)</f>
        <v>113048423</v>
      </c>
    </row>
    <row r="6" spans="1:27" ht="13.5">
      <c r="A6" s="138" t="s">
        <v>75</v>
      </c>
      <c r="B6" s="136"/>
      <c r="C6" s="155">
        <v>1040815</v>
      </c>
      <c r="D6" s="155"/>
      <c r="E6" s="156">
        <v>324230</v>
      </c>
      <c r="F6" s="60">
        <v>630604</v>
      </c>
      <c r="G6" s="60">
        <v>26602</v>
      </c>
      <c r="H6" s="60">
        <v>41662</v>
      </c>
      <c r="I6" s="60">
        <v>13520</v>
      </c>
      <c r="J6" s="60">
        <v>81784</v>
      </c>
      <c r="K6" s="60">
        <v>223516</v>
      </c>
      <c r="L6" s="60">
        <v>27672</v>
      </c>
      <c r="M6" s="60">
        <v>12573</v>
      </c>
      <c r="N6" s="60">
        <v>263761</v>
      </c>
      <c r="O6" s="60">
        <v>12143</v>
      </c>
      <c r="P6" s="60">
        <v>90460</v>
      </c>
      <c r="Q6" s="60">
        <v>32613</v>
      </c>
      <c r="R6" s="60">
        <v>135216</v>
      </c>
      <c r="S6" s="60">
        <v>16316</v>
      </c>
      <c r="T6" s="60">
        <v>9958</v>
      </c>
      <c r="U6" s="60">
        <v>80622</v>
      </c>
      <c r="V6" s="60">
        <v>106896</v>
      </c>
      <c r="W6" s="60">
        <v>587657</v>
      </c>
      <c r="X6" s="60">
        <v>630604</v>
      </c>
      <c r="Y6" s="60">
        <v>-42947</v>
      </c>
      <c r="Z6" s="140">
        <v>-6.81</v>
      </c>
      <c r="AA6" s="155">
        <v>630604</v>
      </c>
    </row>
    <row r="7" spans="1:27" ht="13.5">
      <c r="A7" s="138" t="s">
        <v>76</v>
      </c>
      <c r="B7" s="136"/>
      <c r="C7" s="157">
        <v>113988728</v>
      </c>
      <c r="D7" s="157"/>
      <c r="E7" s="158">
        <v>110081130</v>
      </c>
      <c r="F7" s="159">
        <v>108885930</v>
      </c>
      <c r="G7" s="159">
        <v>19016359</v>
      </c>
      <c r="H7" s="159">
        <v>-1330290</v>
      </c>
      <c r="I7" s="159">
        <v>18060315</v>
      </c>
      <c r="J7" s="159">
        <v>35746384</v>
      </c>
      <c r="K7" s="159">
        <v>8957912</v>
      </c>
      <c r="L7" s="159">
        <v>15866760</v>
      </c>
      <c r="M7" s="159">
        <v>9543711</v>
      </c>
      <c r="N7" s="159">
        <v>34368383</v>
      </c>
      <c r="O7" s="159">
        <v>8283184</v>
      </c>
      <c r="P7" s="159">
        <v>-85843</v>
      </c>
      <c r="Q7" s="159">
        <v>16822392</v>
      </c>
      <c r="R7" s="159">
        <v>25019733</v>
      </c>
      <c r="S7" s="159">
        <v>10453312</v>
      </c>
      <c r="T7" s="159">
        <v>10402593</v>
      </c>
      <c r="U7" s="159">
        <v>597976</v>
      </c>
      <c r="V7" s="159">
        <v>21453881</v>
      </c>
      <c r="W7" s="159">
        <v>116588381</v>
      </c>
      <c r="X7" s="159">
        <v>108885930</v>
      </c>
      <c r="Y7" s="159">
        <v>7702451</v>
      </c>
      <c r="Z7" s="141">
        <v>7.07</v>
      </c>
      <c r="AA7" s="157">
        <v>108885930</v>
      </c>
    </row>
    <row r="8" spans="1:27" ht="13.5">
      <c r="A8" s="138" t="s">
        <v>77</v>
      </c>
      <c r="B8" s="136"/>
      <c r="C8" s="155">
        <v>4045779</v>
      </c>
      <c r="D8" s="155"/>
      <c r="E8" s="156">
        <v>11909910</v>
      </c>
      <c r="F8" s="60">
        <v>3531889</v>
      </c>
      <c r="G8" s="60">
        <v>190804</v>
      </c>
      <c r="H8" s="60">
        <v>77837</v>
      </c>
      <c r="I8" s="60">
        <v>96948</v>
      </c>
      <c r="J8" s="60">
        <v>365589</v>
      </c>
      <c r="K8" s="60">
        <v>215103</v>
      </c>
      <c r="L8" s="60">
        <v>75488</v>
      </c>
      <c r="M8" s="60">
        <v>-26031</v>
      </c>
      <c r="N8" s="60">
        <v>264560</v>
      </c>
      <c r="O8" s="60">
        <v>219412</v>
      </c>
      <c r="P8" s="60">
        <v>40264</v>
      </c>
      <c r="Q8" s="60">
        <v>466109</v>
      </c>
      <c r="R8" s="60">
        <v>725785</v>
      </c>
      <c r="S8" s="60">
        <v>21968</v>
      </c>
      <c r="T8" s="60">
        <v>84240</v>
      </c>
      <c r="U8" s="60">
        <v>1053646</v>
      </c>
      <c r="V8" s="60">
        <v>1159854</v>
      </c>
      <c r="W8" s="60">
        <v>2515788</v>
      </c>
      <c r="X8" s="60">
        <v>3531889</v>
      </c>
      <c r="Y8" s="60">
        <v>-1016101</v>
      </c>
      <c r="Z8" s="140">
        <v>-28.77</v>
      </c>
      <c r="AA8" s="155">
        <v>3531889</v>
      </c>
    </row>
    <row r="9" spans="1:27" ht="13.5">
      <c r="A9" s="135" t="s">
        <v>78</v>
      </c>
      <c r="B9" s="136"/>
      <c r="C9" s="153">
        <f aca="true" t="shared" si="1" ref="C9:Y9">SUM(C10:C14)</f>
        <v>39868189</v>
      </c>
      <c r="D9" s="153">
        <f>SUM(D10:D14)</f>
        <v>0</v>
      </c>
      <c r="E9" s="154">
        <f t="shared" si="1"/>
        <v>70516263</v>
      </c>
      <c r="F9" s="100">
        <f t="shared" si="1"/>
        <v>69910474</v>
      </c>
      <c r="G9" s="100">
        <f t="shared" si="1"/>
        <v>5282496</v>
      </c>
      <c r="H9" s="100">
        <f t="shared" si="1"/>
        <v>2592735</v>
      </c>
      <c r="I9" s="100">
        <f t="shared" si="1"/>
        <v>2432922</v>
      </c>
      <c r="J9" s="100">
        <f t="shared" si="1"/>
        <v>10308153</v>
      </c>
      <c r="K9" s="100">
        <f t="shared" si="1"/>
        <v>1799115</v>
      </c>
      <c r="L9" s="100">
        <f t="shared" si="1"/>
        <v>13606824</v>
      </c>
      <c r="M9" s="100">
        <f t="shared" si="1"/>
        <v>-94158</v>
      </c>
      <c r="N9" s="100">
        <f t="shared" si="1"/>
        <v>15311781</v>
      </c>
      <c r="O9" s="100">
        <f t="shared" si="1"/>
        <v>3039364</v>
      </c>
      <c r="P9" s="100">
        <f t="shared" si="1"/>
        <v>1043653</v>
      </c>
      <c r="Q9" s="100">
        <f t="shared" si="1"/>
        <v>4861419</v>
      </c>
      <c r="R9" s="100">
        <f t="shared" si="1"/>
        <v>8944436</v>
      </c>
      <c r="S9" s="100">
        <f t="shared" si="1"/>
        <v>19662488</v>
      </c>
      <c r="T9" s="100">
        <f t="shared" si="1"/>
        <v>1432753</v>
      </c>
      <c r="U9" s="100">
        <f t="shared" si="1"/>
        <v>476176</v>
      </c>
      <c r="V9" s="100">
        <f t="shared" si="1"/>
        <v>21571417</v>
      </c>
      <c r="W9" s="100">
        <f t="shared" si="1"/>
        <v>56135787</v>
      </c>
      <c r="X9" s="100">
        <f t="shared" si="1"/>
        <v>69910474</v>
      </c>
      <c r="Y9" s="100">
        <f t="shared" si="1"/>
        <v>-13774687</v>
      </c>
      <c r="Z9" s="137">
        <f>+IF(X9&lt;&gt;0,+(Y9/X9)*100,0)</f>
        <v>-19.703323710836234</v>
      </c>
      <c r="AA9" s="153">
        <f>SUM(AA10:AA14)</f>
        <v>69910474</v>
      </c>
    </row>
    <row r="10" spans="1:27" ht="13.5">
      <c r="A10" s="138" t="s">
        <v>79</v>
      </c>
      <c r="B10" s="136"/>
      <c r="C10" s="155">
        <v>630011</v>
      </c>
      <c r="D10" s="155"/>
      <c r="E10" s="156">
        <v>2125390</v>
      </c>
      <c r="F10" s="60">
        <v>320335</v>
      </c>
      <c r="G10" s="60">
        <v>90297</v>
      </c>
      <c r="H10" s="60">
        <v>449017</v>
      </c>
      <c r="I10" s="60">
        <v>54890</v>
      </c>
      <c r="J10" s="60">
        <v>594204</v>
      </c>
      <c r="K10" s="60">
        <v>-72979</v>
      </c>
      <c r="L10" s="60">
        <v>282766</v>
      </c>
      <c r="M10" s="60">
        <v>-99507</v>
      </c>
      <c r="N10" s="60">
        <v>110280</v>
      </c>
      <c r="O10" s="60">
        <v>447249</v>
      </c>
      <c r="P10" s="60">
        <v>-68764</v>
      </c>
      <c r="Q10" s="60">
        <v>-63856</v>
      </c>
      <c r="R10" s="60">
        <v>314629</v>
      </c>
      <c r="S10" s="60">
        <v>-32581</v>
      </c>
      <c r="T10" s="60">
        <v>-34065</v>
      </c>
      <c r="U10" s="60">
        <v>-42013</v>
      </c>
      <c r="V10" s="60">
        <v>-108659</v>
      </c>
      <c r="W10" s="60">
        <v>910454</v>
      </c>
      <c r="X10" s="60">
        <v>320335</v>
      </c>
      <c r="Y10" s="60">
        <v>590119</v>
      </c>
      <c r="Z10" s="140">
        <v>184.22</v>
      </c>
      <c r="AA10" s="155">
        <v>320335</v>
      </c>
    </row>
    <row r="11" spans="1:27" ht="13.5">
      <c r="A11" s="138" t="s">
        <v>80</v>
      </c>
      <c r="B11" s="136"/>
      <c r="C11" s="155">
        <v>1548996</v>
      </c>
      <c r="D11" s="155"/>
      <c r="E11" s="156">
        <v>3107390</v>
      </c>
      <c r="F11" s="60">
        <v>3697396</v>
      </c>
      <c r="G11" s="60">
        <v>148997</v>
      </c>
      <c r="H11" s="60">
        <v>213365</v>
      </c>
      <c r="I11" s="60">
        <v>138317</v>
      </c>
      <c r="J11" s="60">
        <v>500679</v>
      </c>
      <c r="K11" s="60">
        <v>198661</v>
      </c>
      <c r="L11" s="60">
        <v>138635</v>
      </c>
      <c r="M11" s="60">
        <v>-511904</v>
      </c>
      <c r="N11" s="60">
        <v>-174608</v>
      </c>
      <c r="O11" s="60">
        <v>1134346</v>
      </c>
      <c r="P11" s="60">
        <v>-244739</v>
      </c>
      <c r="Q11" s="60">
        <v>-134293</v>
      </c>
      <c r="R11" s="60">
        <v>755314</v>
      </c>
      <c r="S11" s="60">
        <v>-175914</v>
      </c>
      <c r="T11" s="60">
        <v>-89837</v>
      </c>
      <c r="U11" s="60">
        <v>-352349</v>
      </c>
      <c r="V11" s="60">
        <v>-618100</v>
      </c>
      <c r="W11" s="60">
        <v>463285</v>
      </c>
      <c r="X11" s="60">
        <v>3697396</v>
      </c>
      <c r="Y11" s="60">
        <v>-3234111</v>
      </c>
      <c r="Z11" s="140">
        <v>-87.47</v>
      </c>
      <c r="AA11" s="155">
        <v>3697396</v>
      </c>
    </row>
    <row r="12" spans="1:27" ht="13.5">
      <c r="A12" s="138" t="s">
        <v>81</v>
      </c>
      <c r="B12" s="136"/>
      <c r="C12" s="155">
        <v>9377216</v>
      </c>
      <c r="D12" s="155"/>
      <c r="E12" s="156">
        <v>16759553</v>
      </c>
      <c r="F12" s="60">
        <v>17968024</v>
      </c>
      <c r="G12" s="60">
        <v>1059871</v>
      </c>
      <c r="H12" s="60">
        <v>1239282</v>
      </c>
      <c r="I12" s="60">
        <v>777466</v>
      </c>
      <c r="J12" s="60">
        <v>3076619</v>
      </c>
      <c r="K12" s="60">
        <v>1043954</v>
      </c>
      <c r="L12" s="60">
        <v>749178</v>
      </c>
      <c r="M12" s="60">
        <v>60781</v>
      </c>
      <c r="N12" s="60">
        <v>1853913</v>
      </c>
      <c r="O12" s="60">
        <v>1022158</v>
      </c>
      <c r="P12" s="60">
        <v>622412</v>
      </c>
      <c r="Q12" s="60">
        <v>1210860</v>
      </c>
      <c r="R12" s="60">
        <v>2855430</v>
      </c>
      <c r="S12" s="60">
        <v>460324</v>
      </c>
      <c r="T12" s="60">
        <v>1377387</v>
      </c>
      <c r="U12" s="60">
        <v>1227227</v>
      </c>
      <c r="V12" s="60">
        <v>3064938</v>
      </c>
      <c r="W12" s="60">
        <v>10850900</v>
      </c>
      <c r="X12" s="60">
        <v>17968024</v>
      </c>
      <c r="Y12" s="60">
        <v>-7117124</v>
      </c>
      <c r="Z12" s="140">
        <v>-39.61</v>
      </c>
      <c r="AA12" s="155">
        <v>17968024</v>
      </c>
    </row>
    <row r="13" spans="1:27" ht="13.5">
      <c r="A13" s="138" t="s">
        <v>82</v>
      </c>
      <c r="B13" s="136"/>
      <c r="C13" s="155">
        <v>28355177</v>
      </c>
      <c r="D13" s="155"/>
      <c r="E13" s="156">
        <v>48523930</v>
      </c>
      <c r="F13" s="60">
        <v>47989319</v>
      </c>
      <c r="G13" s="60">
        <v>3983331</v>
      </c>
      <c r="H13" s="60">
        <v>691071</v>
      </c>
      <c r="I13" s="60">
        <v>1462249</v>
      </c>
      <c r="J13" s="60">
        <v>6136651</v>
      </c>
      <c r="K13" s="60">
        <v>631181</v>
      </c>
      <c r="L13" s="60">
        <v>12437947</v>
      </c>
      <c r="M13" s="60">
        <v>458174</v>
      </c>
      <c r="N13" s="60">
        <v>13527302</v>
      </c>
      <c r="O13" s="60">
        <v>435611</v>
      </c>
      <c r="P13" s="60">
        <v>736446</v>
      </c>
      <c r="Q13" s="60">
        <v>3850410</v>
      </c>
      <c r="R13" s="60">
        <v>5022467</v>
      </c>
      <c r="S13" s="60">
        <v>19412361</v>
      </c>
      <c r="T13" s="60">
        <v>180970</v>
      </c>
      <c r="U13" s="60">
        <v>-354987</v>
      </c>
      <c r="V13" s="60">
        <v>19238344</v>
      </c>
      <c r="W13" s="60">
        <v>43924764</v>
      </c>
      <c r="X13" s="60">
        <v>47989319</v>
      </c>
      <c r="Y13" s="60">
        <v>-4064555</v>
      </c>
      <c r="Z13" s="140">
        <v>-8.47</v>
      </c>
      <c r="AA13" s="155">
        <v>47989319</v>
      </c>
    </row>
    <row r="14" spans="1:27" ht="13.5">
      <c r="A14" s="138" t="s">
        <v>83</v>
      </c>
      <c r="B14" s="136"/>
      <c r="C14" s="157">
        <v>-43211</v>
      </c>
      <c r="D14" s="157"/>
      <c r="E14" s="158"/>
      <c r="F14" s="159">
        <v>-64600</v>
      </c>
      <c r="G14" s="159"/>
      <c r="H14" s="159"/>
      <c r="I14" s="159"/>
      <c r="J14" s="159"/>
      <c r="K14" s="159">
        <v>-1702</v>
      </c>
      <c r="L14" s="159">
        <v>-1702</v>
      </c>
      <c r="M14" s="159">
        <v>-1702</v>
      </c>
      <c r="N14" s="159">
        <v>-5106</v>
      </c>
      <c r="O14" s="159"/>
      <c r="P14" s="159">
        <v>-1702</v>
      </c>
      <c r="Q14" s="159">
        <v>-1702</v>
      </c>
      <c r="R14" s="159">
        <v>-3404</v>
      </c>
      <c r="S14" s="159">
        <v>-1702</v>
      </c>
      <c r="T14" s="159">
        <v>-1702</v>
      </c>
      <c r="U14" s="159">
        <v>-1702</v>
      </c>
      <c r="V14" s="159">
        <v>-5106</v>
      </c>
      <c r="W14" s="159">
        <v>-13616</v>
      </c>
      <c r="X14" s="159">
        <v>-64600</v>
      </c>
      <c r="Y14" s="159">
        <v>50984</v>
      </c>
      <c r="Z14" s="141">
        <v>-78.92</v>
      </c>
      <c r="AA14" s="157">
        <v>-64600</v>
      </c>
    </row>
    <row r="15" spans="1:27" ht="13.5">
      <c r="A15" s="135" t="s">
        <v>84</v>
      </c>
      <c r="B15" s="142"/>
      <c r="C15" s="153">
        <f aca="true" t="shared" si="2" ref="C15:Y15">SUM(C16:C18)</f>
        <v>16750509</v>
      </c>
      <c r="D15" s="153">
        <f>SUM(D16:D18)</f>
        <v>0</v>
      </c>
      <c r="E15" s="154">
        <f t="shared" si="2"/>
        <v>16033786</v>
      </c>
      <c r="F15" s="100">
        <f t="shared" si="2"/>
        <v>20194583</v>
      </c>
      <c r="G15" s="100">
        <f t="shared" si="2"/>
        <v>284890</v>
      </c>
      <c r="H15" s="100">
        <f t="shared" si="2"/>
        <v>1688624</v>
      </c>
      <c r="I15" s="100">
        <f t="shared" si="2"/>
        <v>66096</v>
      </c>
      <c r="J15" s="100">
        <f t="shared" si="2"/>
        <v>2039610</v>
      </c>
      <c r="K15" s="100">
        <f t="shared" si="2"/>
        <v>616415</v>
      </c>
      <c r="L15" s="100">
        <f t="shared" si="2"/>
        <v>605016</v>
      </c>
      <c r="M15" s="100">
        <f t="shared" si="2"/>
        <v>497458</v>
      </c>
      <c r="N15" s="100">
        <f t="shared" si="2"/>
        <v>1718889</v>
      </c>
      <c r="O15" s="100">
        <f t="shared" si="2"/>
        <v>584268</v>
      </c>
      <c r="P15" s="100">
        <f t="shared" si="2"/>
        <v>221197</v>
      </c>
      <c r="Q15" s="100">
        <f t="shared" si="2"/>
        <v>3490876</v>
      </c>
      <c r="R15" s="100">
        <f t="shared" si="2"/>
        <v>4296341</v>
      </c>
      <c r="S15" s="100">
        <f t="shared" si="2"/>
        <v>353719</v>
      </c>
      <c r="T15" s="100">
        <f t="shared" si="2"/>
        <v>2527997</v>
      </c>
      <c r="U15" s="100">
        <f t="shared" si="2"/>
        <v>649473</v>
      </c>
      <c r="V15" s="100">
        <f t="shared" si="2"/>
        <v>3531189</v>
      </c>
      <c r="W15" s="100">
        <f t="shared" si="2"/>
        <v>11586029</v>
      </c>
      <c r="X15" s="100">
        <f t="shared" si="2"/>
        <v>20194583</v>
      </c>
      <c r="Y15" s="100">
        <f t="shared" si="2"/>
        <v>-8608554</v>
      </c>
      <c r="Z15" s="137">
        <f>+IF(X15&lt;&gt;0,+(Y15/X15)*100,0)</f>
        <v>-42.628035448912215</v>
      </c>
      <c r="AA15" s="153">
        <f>SUM(AA16:AA18)</f>
        <v>20194583</v>
      </c>
    </row>
    <row r="16" spans="1:27" ht="13.5">
      <c r="A16" s="138" t="s">
        <v>85</v>
      </c>
      <c r="B16" s="136"/>
      <c r="C16" s="155">
        <v>1478646</v>
      </c>
      <c r="D16" s="155"/>
      <c r="E16" s="156">
        <v>1338390</v>
      </c>
      <c r="F16" s="60">
        <v>1405411</v>
      </c>
      <c r="G16" s="60">
        <v>112479</v>
      </c>
      <c r="H16" s="60">
        <v>1122182</v>
      </c>
      <c r="I16" s="60">
        <v>-666201</v>
      </c>
      <c r="J16" s="60">
        <v>568460</v>
      </c>
      <c r="K16" s="60">
        <v>72322</v>
      </c>
      <c r="L16" s="60">
        <v>88954</v>
      </c>
      <c r="M16" s="60">
        <v>36667</v>
      </c>
      <c r="N16" s="60">
        <v>197943</v>
      </c>
      <c r="O16" s="60">
        <v>42869</v>
      </c>
      <c r="P16" s="60">
        <v>71213</v>
      </c>
      <c r="Q16" s="60">
        <v>64356</v>
      </c>
      <c r="R16" s="60">
        <v>178438</v>
      </c>
      <c r="S16" s="60">
        <v>106493</v>
      </c>
      <c r="T16" s="60">
        <v>53234</v>
      </c>
      <c r="U16" s="60">
        <v>87943</v>
      </c>
      <c r="V16" s="60">
        <v>247670</v>
      </c>
      <c r="W16" s="60">
        <v>1192511</v>
      </c>
      <c r="X16" s="60">
        <v>1405411</v>
      </c>
      <c r="Y16" s="60">
        <v>-212900</v>
      </c>
      <c r="Z16" s="140">
        <v>-15.15</v>
      </c>
      <c r="AA16" s="155">
        <v>1405411</v>
      </c>
    </row>
    <row r="17" spans="1:27" ht="13.5">
      <c r="A17" s="138" t="s">
        <v>86</v>
      </c>
      <c r="B17" s="136"/>
      <c r="C17" s="155">
        <v>11148011</v>
      </c>
      <c r="D17" s="155"/>
      <c r="E17" s="156">
        <v>8823977</v>
      </c>
      <c r="F17" s="60">
        <v>13109553</v>
      </c>
      <c r="G17" s="60">
        <v>172411</v>
      </c>
      <c r="H17" s="60">
        <v>566442</v>
      </c>
      <c r="I17" s="60">
        <v>732297</v>
      </c>
      <c r="J17" s="60">
        <v>1471150</v>
      </c>
      <c r="K17" s="60">
        <v>570700</v>
      </c>
      <c r="L17" s="60">
        <v>578522</v>
      </c>
      <c r="M17" s="60">
        <v>518123</v>
      </c>
      <c r="N17" s="60">
        <v>1667345</v>
      </c>
      <c r="O17" s="60">
        <v>541399</v>
      </c>
      <c r="P17" s="60">
        <v>756564</v>
      </c>
      <c r="Q17" s="60">
        <v>560808</v>
      </c>
      <c r="R17" s="60">
        <v>1858771</v>
      </c>
      <c r="S17" s="60">
        <v>634348</v>
      </c>
      <c r="T17" s="60">
        <v>568683</v>
      </c>
      <c r="U17" s="60">
        <v>633691</v>
      </c>
      <c r="V17" s="60">
        <v>1836722</v>
      </c>
      <c r="W17" s="60">
        <v>6833988</v>
      </c>
      <c r="X17" s="60">
        <v>13109553</v>
      </c>
      <c r="Y17" s="60">
        <v>-6275565</v>
      </c>
      <c r="Z17" s="140">
        <v>-47.87</v>
      </c>
      <c r="AA17" s="155">
        <v>13109553</v>
      </c>
    </row>
    <row r="18" spans="1:27" ht="13.5">
      <c r="A18" s="138" t="s">
        <v>87</v>
      </c>
      <c r="B18" s="136"/>
      <c r="C18" s="155">
        <v>4123852</v>
      </c>
      <c r="D18" s="155"/>
      <c r="E18" s="156">
        <v>5871419</v>
      </c>
      <c r="F18" s="60">
        <v>5679619</v>
      </c>
      <c r="G18" s="60"/>
      <c r="H18" s="60"/>
      <c r="I18" s="60"/>
      <c r="J18" s="60"/>
      <c r="K18" s="60">
        <v>-26607</v>
      </c>
      <c r="L18" s="60">
        <v>-62460</v>
      </c>
      <c r="M18" s="60">
        <v>-57332</v>
      </c>
      <c r="N18" s="60">
        <v>-146399</v>
      </c>
      <c r="O18" s="60"/>
      <c r="P18" s="60">
        <v>-606580</v>
      </c>
      <c r="Q18" s="60">
        <v>2865712</v>
      </c>
      <c r="R18" s="60">
        <v>2259132</v>
      </c>
      <c r="S18" s="60">
        <v>-387122</v>
      </c>
      <c r="T18" s="60">
        <v>1906080</v>
      </c>
      <c r="U18" s="60">
        <v>-72161</v>
      </c>
      <c r="V18" s="60">
        <v>1446797</v>
      </c>
      <c r="W18" s="60">
        <v>3559530</v>
      </c>
      <c r="X18" s="60">
        <v>5679619</v>
      </c>
      <c r="Y18" s="60">
        <v>-2120089</v>
      </c>
      <c r="Z18" s="140">
        <v>-37.33</v>
      </c>
      <c r="AA18" s="155">
        <v>5679619</v>
      </c>
    </row>
    <row r="19" spans="1:27" ht="13.5">
      <c r="A19" s="135" t="s">
        <v>88</v>
      </c>
      <c r="B19" s="142"/>
      <c r="C19" s="153">
        <f aca="true" t="shared" si="3" ref="C19:Y19">SUM(C20:C23)</f>
        <v>419961512</v>
      </c>
      <c r="D19" s="153">
        <f>SUM(D20:D23)</f>
        <v>0</v>
      </c>
      <c r="E19" s="154">
        <f t="shared" si="3"/>
        <v>489327004</v>
      </c>
      <c r="F19" s="100">
        <f t="shared" si="3"/>
        <v>492131764</v>
      </c>
      <c r="G19" s="100">
        <f t="shared" si="3"/>
        <v>29073449</v>
      </c>
      <c r="H19" s="100">
        <f t="shared" si="3"/>
        <v>34428184</v>
      </c>
      <c r="I19" s="100">
        <f t="shared" si="3"/>
        <v>35253542</v>
      </c>
      <c r="J19" s="100">
        <f t="shared" si="3"/>
        <v>98755175</v>
      </c>
      <c r="K19" s="100">
        <f t="shared" si="3"/>
        <v>32769524</v>
      </c>
      <c r="L19" s="100">
        <f t="shared" si="3"/>
        <v>44349545</v>
      </c>
      <c r="M19" s="100">
        <f t="shared" si="3"/>
        <v>33449813</v>
      </c>
      <c r="N19" s="100">
        <f t="shared" si="3"/>
        <v>110568882</v>
      </c>
      <c r="O19" s="100">
        <f t="shared" si="3"/>
        <v>35958908</v>
      </c>
      <c r="P19" s="100">
        <f t="shared" si="3"/>
        <v>34959453</v>
      </c>
      <c r="Q19" s="100">
        <f t="shared" si="3"/>
        <v>44406500</v>
      </c>
      <c r="R19" s="100">
        <f t="shared" si="3"/>
        <v>115324861</v>
      </c>
      <c r="S19" s="100">
        <f t="shared" si="3"/>
        <v>35421252</v>
      </c>
      <c r="T19" s="100">
        <f t="shared" si="3"/>
        <v>33707668</v>
      </c>
      <c r="U19" s="100">
        <f t="shared" si="3"/>
        <v>34924021</v>
      </c>
      <c r="V19" s="100">
        <f t="shared" si="3"/>
        <v>104052941</v>
      </c>
      <c r="W19" s="100">
        <f t="shared" si="3"/>
        <v>428701859</v>
      </c>
      <c r="X19" s="100">
        <f t="shared" si="3"/>
        <v>492131764</v>
      </c>
      <c r="Y19" s="100">
        <f t="shared" si="3"/>
        <v>-63429905</v>
      </c>
      <c r="Z19" s="137">
        <f>+IF(X19&lt;&gt;0,+(Y19/X19)*100,0)</f>
        <v>-12.88880532409609</v>
      </c>
      <c r="AA19" s="153">
        <f>SUM(AA20:AA23)</f>
        <v>492131764</v>
      </c>
    </row>
    <row r="20" spans="1:27" ht="13.5">
      <c r="A20" s="138" t="s">
        <v>89</v>
      </c>
      <c r="B20" s="136"/>
      <c r="C20" s="155">
        <v>264387784</v>
      </c>
      <c r="D20" s="155"/>
      <c r="E20" s="156">
        <v>296814200</v>
      </c>
      <c r="F20" s="60">
        <v>296587856</v>
      </c>
      <c r="G20" s="60">
        <v>7512002</v>
      </c>
      <c r="H20" s="60">
        <v>24752468</v>
      </c>
      <c r="I20" s="60">
        <v>24959948</v>
      </c>
      <c r="J20" s="60">
        <v>57224418</v>
      </c>
      <c r="K20" s="60">
        <v>23693943</v>
      </c>
      <c r="L20" s="60">
        <v>23321456</v>
      </c>
      <c r="M20" s="60">
        <v>21760464</v>
      </c>
      <c r="N20" s="60">
        <v>68775863</v>
      </c>
      <c r="O20" s="60">
        <v>23978867</v>
      </c>
      <c r="P20" s="60">
        <v>22734665</v>
      </c>
      <c r="Q20" s="60">
        <v>23961584</v>
      </c>
      <c r="R20" s="60">
        <v>70675116</v>
      </c>
      <c r="S20" s="60">
        <v>22947946</v>
      </c>
      <c r="T20" s="60">
        <v>22887933</v>
      </c>
      <c r="U20" s="60">
        <v>23622150</v>
      </c>
      <c r="V20" s="60">
        <v>69458029</v>
      </c>
      <c r="W20" s="60">
        <v>266133426</v>
      </c>
      <c r="X20" s="60">
        <v>296587856</v>
      </c>
      <c r="Y20" s="60">
        <v>-30454430</v>
      </c>
      <c r="Z20" s="140">
        <v>-10.27</v>
      </c>
      <c r="AA20" s="155">
        <v>296587856</v>
      </c>
    </row>
    <row r="21" spans="1:27" ht="13.5">
      <c r="A21" s="138" t="s">
        <v>90</v>
      </c>
      <c r="B21" s="136"/>
      <c r="C21" s="155">
        <v>50491834</v>
      </c>
      <c r="D21" s="155"/>
      <c r="E21" s="156">
        <v>90289917</v>
      </c>
      <c r="F21" s="60">
        <v>85042287</v>
      </c>
      <c r="G21" s="60">
        <v>3882929</v>
      </c>
      <c r="H21" s="60">
        <v>3238784</v>
      </c>
      <c r="I21" s="60">
        <v>3560408</v>
      </c>
      <c r="J21" s="60">
        <v>10682121</v>
      </c>
      <c r="K21" s="60">
        <v>2963469</v>
      </c>
      <c r="L21" s="60">
        <v>6252427</v>
      </c>
      <c r="M21" s="60">
        <v>5050480</v>
      </c>
      <c r="N21" s="60">
        <v>14266376</v>
      </c>
      <c r="O21" s="60">
        <v>5272510</v>
      </c>
      <c r="P21" s="60">
        <v>5761319</v>
      </c>
      <c r="Q21" s="60">
        <v>7909678</v>
      </c>
      <c r="R21" s="60">
        <v>18943507</v>
      </c>
      <c r="S21" s="60">
        <v>5692629</v>
      </c>
      <c r="T21" s="60">
        <v>4230530</v>
      </c>
      <c r="U21" s="60">
        <v>4637397</v>
      </c>
      <c r="V21" s="60">
        <v>14560556</v>
      </c>
      <c r="W21" s="60">
        <v>58452560</v>
      </c>
      <c r="X21" s="60">
        <v>85042287</v>
      </c>
      <c r="Y21" s="60">
        <v>-26589727</v>
      </c>
      <c r="Z21" s="140">
        <v>-31.27</v>
      </c>
      <c r="AA21" s="155">
        <v>85042287</v>
      </c>
    </row>
    <row r="22" spans="1:27" ht="13.5">
      <c r="A22" s="138" t="s">
        <v>91</v>
      </c>
      <c r="B22" s="136"/>
      <c r="C22" s="157">
        <v>74232686</v>
      </c>
      <c r="D22" s="157"/>
      <c r="E22" s="158">
        <v>66762413</v>
      </c>
      <c r="F22" s="159">
        <v>75029306</v>
      </c>
      <c r="G22" s="159">
        <v>11699265</v>
      </c>
      <c r="H22" s="159">
        <v>4146698</v>
      </c>
      <c r="I22" s="159">
        <v>4502867</v>
      </c>
      <c r="J22" s="159">
        <v>20348830</v>
      </c>
      <c r="K22" s="159">
        <v>3916668</v>
      </c>
      <c r="L22" s="159">
        <v>9615659</v>
      </c>
      <c r="M22" s="159">
        <v>4240343</v>
      </c>
      <c r="N22" s="159">
        <v>17772670</v>
      </c>
      <c r="O22" s="159">
        <v>4397716</v>
      </c>
      <c r="P22" s="159">
        <v>3985321</v>
      </c>
      <c r="Q22" s="159">
        <v>8055833</v>
      </c>
      <c r="R22" s="159">
        <v>16438870</v>
      </c>
      <c r="S22" s="159">
        <v>4399555</v>
      </c>
      <c r="T22" s="159">
        <v>4168167</v>
      </c>
      <c r="U22" s="159">
        <v>4242233</v>
      </c>
      <c r="V22" s="159">
        <v>12809955</v>
      </c>
      <c r="W22" s="159">
        <v>67370325</v>
      </c>
      <c r="X22" s="159">
        <v>75029306</v>
      </c>
      <c r="Y22" s="159">
        <v>-7658981</v>
      </c>
      <c r="Z22" s="141">
        <v>-10.21</v>
      </c>
      <c r="AA22" s="157">
        <v>75029306</v>
      </c>
    </row>
    <row r="23" spans="1:27" ht="13.5">
      <c r="A23" s="138" t="s">
        <v>92</v>
      </c>
      <c r="B23" s="136"/>
      <c r="C23" s="155">
        <v>30849208</v>
      </c>
      <c r="D23" s="155"/>
      <c r="E23" s="156">
        <v>35460474</v>
      </c>
      <c r="F23" s="60">
        <v>35472315</v>
      </c>
      <c r="G23" s="60">
        <v>5979253</v>
      </c>
      <c r="H23" s="60">
        <v>2290234</v>
      </c>
      <c r="I23" s="60">
        <v>2230319</v>
      </c>
      <c r="J23" s="60">
        <v>10499806</v>
      </c>
      <c r="K23" s="60">
        <v>2195444</v>
      </c>
      <c r="L23" s="60">
        <v>5160003</v>
      </c>
      <c r="M23" s="60">
        <v>2398526</v>
      </c>
      <c r="N23" s="60">
        <v>9753973</v>
      </c>
      <c r="O23" s="60">
        <v>2309815</v>
      </c>
      <c r="P23" s="60">
        <v>2478148</v>
      </c>
      <c r="Q23" s="60">
        <v>4479405</v>
      </c>
      <c r="R23" s="60">
        <v>9267368</v>
      </c>
      <c r="S23" s="60">
        <v>2381122</v>
      </c>
      <c r="T23" s="60">
        <v>2421038</v>
      </c>
      <c r="U23" s="60">
        <v>2422241</v>
      </c>
      <c r="V23" s="60">
        <v>7224401</v>
      </c>
      <c r="W23" s="60">
        <v>36745548</v>
      </c>
      <c r="X23" s="60">
        <v>35472315</v>
      </c>
      <c r="Y23" s="60">
        <v>1273233</v>
      </c>
      <c r="Z23" s="140">
        <v>3.59</v>
      </c>
      <c r="AA23" s="155">
        <v>35472315</v>
      </c>
    </row>
    <row r="24" spans="1:27" ht="13.5">
      <c r="A24" s="135" t="s">
        <v>93</v>
      </c>
      <c r="B24" s="142" t="s">
        <v>94</v>
      </c>
      <c r="C24" s="153">
        <v>-162371</v>
      </c>
      <c r="D24" s="153"/>
      <c r="E24" s="154"/>
      <c r="F24" s="100">
        <v>-161993</v>
      </c>
      <c r="G24" s="100"/>
      <c r="H24" s="100"/>
      <c r="I24" s="100"/>
      <c r="J24" s="100"/>
      <c r="K24" s="100">
        <v>-5549</v>
      </c>
      <c r="L24" s="100">
        <v>-5579</v>
      </c>
      <c r="M24" s="100">
        <v>-5129</v>
      </c>
      <c r="N24" s="100">
        <v>-16257</v>
      </c>
      <c r="O24" s="100"/>
      <c r="P24" s="100">
        <v>-5484</v>
      </c>
      <c r="Q24" s="100">
        <v>-7810</v>
      </c>
      <c r="R24" s="100">
        <v>-13294</v>
      </c>
      <c r="S24" s="100">
        <v>-6751</v>
      </c>
      <c r="T24" s="100">
        <v>-4784</v>
      </c>
      <c r="U24" s="100">
        <v>-5614</v>
      </c>
      <c r="V24" s="100">
        <v>-17149</v>
      </c>
      <c r="W24" s="100">
        <v>-46700</v>
      </c>
      <c r="X24" s="100">
        <v>-161993</v>
      </c>
      <c r="Y24" s="100">
        <v>115293</v>
      </c>
      <c r="Z24" s="137">
        <v>-71.17</v>
      </c>
      <c r="AA24" s="153">
        <v>-161993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595493161</v>
      </c>
      <c r="D25" s="168">
        <f>+D5+D9+D15+D19+D24</f>
        <v>0</v>
      </c>
      <c r="E25" s="169">
        <f t="shared" si="4"/>
        <v>698192323</v>
      </c>
      <c r="F25" s="73">
        <f t="shared" si="4"/>
        <v>695123251</v>
      </c>
      <c r="G25" s="73">
        <f t="shared" si="4"/>
        <v>53874600</v>
      </c>
      <c r="H25" s="73">
        <f t="shared" si="4"/>
        <v>37498752</v>
      </c>
      <c r="I25" s="73">
        <f t="shared" si="4"/>
        <v>55923343</v>
      </c>
      <c r="J25" s="73">
        <f t="shared" si="4"/>
        <v>147296695</v>
      </c>
      <c r="K25" s="73">
        <f t="shared" si="4"/>
        <v>44576036</v>
      </c>
      <c r="L25" s="73">
        <f t="shared" si="4"/>
        <v>74525726</v>
      </c>
      <c r="M25" s="73">
        <f t="shared" si="4"/>
        <v>43378237</v>
      </c>
      <c r="N25" s="73">
        <f t="shared" si="4"/>
        <v>162479999</v>
      </c>
      <c r="O25" s="73">
        <f t="shared" si="4"/>
        <v>48097279</v>
      </c>
      <c r="P25" s="73">
        <f t="shared" si="4"/>
        <v>36263700</v>
      </c>
      <c r="Q25" s="73">
        <f t="shared" si="4"/>
        <v>70072099</v>
      </c>
      <c r="R25" s="73">
        <f t="shared" si="4"/>
        <v>154433078</v>
      </c>
      <c r="S25" s="73">
        <f t="shared" si="4"/>
        <v>65922304</v>
      </c>
      <c r="T25" s="73">
        <f t="shared" si="4"/>
        <v>48160425</v>
      </c>
      <c r="U25" s="73">
        <f t="shared" si="4"/>
        <v>37776300</v>
      </c>
      <c r="V25" s="73">
        <f t="shared" si="4"/>
        <v>151859029</v>
      </c>
      <c r="W25" s="73">
        <f t="shared" si="4"/>
        <v>616068801</v>
      </c>
      <c r="X25" s="73">
        <f t="shared" si="4"/>
        <v>695123251</v>
      </c>
      <c r="Y25" s="73">
        <f t="shared" si="4"/>
        <v>-79054450</v>
      </c>
      <c r="Z25" s="170">
        <f>+IF(X25&lt;&gt;0,+(Y25/X25)*100,0)</f>
        <v>-11.37272417319846</v>
      </c>
      <c r="AA25" s="168">
        <f>+AA5+AA9+AA15+AA19+AA24</f>
        <v>695123251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106332264</v>
      </c>
      <c r="D28" s="153">
        <f>SUM(D29:D31)</f>
        <v>0</v>
      </c>
      <c r="E28" s="154">
        <f t="shared" si="5"/>
        <v>120381143</v>
      </c>
      <c r="F28" s="100">
        <f t="shared" si="5"/>
        <v>121096771</v>
      </c>
      <c r="G28" s="100">
        <f t="shared" si="5"/>
        <v>9939156</v>
      </c>
      <c r="H28" s="100">
        <f t="shared" si="5"/>
        <v>10284605</v>
      </c>
      <c r="I28" s="100">
        <f t="shared" si="5"/>
        <v>9060117</v>
      </c>
      <c r="J28" s="100">
        <f t="shared" si="5"/>
        <v>29283878</v>
      </c>
      <c r="K28" s="100">
        <f t="shared" si="5"/>
        <v>9643138</v>
      </c>
      <c r="L28" s="100">
        <f t="shared" si="5"/>
        <v>10758693</v>
      </c>
      <c r="M28" s="100">
        <f t="shared" si="5"/>
        <v>9864331</v>
      </c>
      <c r="N28" s="100">
        <f t="shared" si="5"/>
        <v>30266162</v>
      </c>
      <c r="O28" s="100">
        <f t="shared" si="5"/>
        <v>8265355</v>
      </c>
      <c r="P28" s="100">
        <f t="shared" si="5"/>
        <v>9011055</v>
      </c>
      <c r="Q28" s="100">
        <f t="shared" si="5"/>
        <v>11794428</v>
      </c>
      <c r="R28" s="100">
        <f t="shared" si="5"/>
        <v>29070838</v>
      </c>
      <c r="S28" s="100">
        <f t="shared" si="5"/>
        <v>10679160</v>
      </c>
      <c r="T28" s="100">
        <f t="shared" si="5"/>
        <v>12931661</v>
      </c>
      <c r="U28" s="100">
        <f t="shared" si="5"/>
        <v>11747994</v>
      </c>
      <c r="V28" s="100">
        <f t="shared" si="5"/>
        <v>35358815</v>
      </c>
      <c r="W28" s="100">
        <f t="shared" si="5"/>
        <v>123979693</v>
      </c>
      <c r="X28" s="100">
        <f t="shared" si="5"/>
        <v>121096771</v>
      </c>
      <c r="Y28" s="100">
        <f t="shared" si="5"/>
        <v>2882922</v>
      </c>
      <c r="Z28" s="137">
        <f>+IF(X28&lt;&gt;0,+(Y28/X28)*100,0)</f>
        <v>2.3806761949086157</v>
      </c>
      <c r="AA28" s="153">
        <f>SUM(AA29:AA31)</f>
        <v>121096771</v>
      </c>
    </row>
    <row r="29" spans="1:27" ht="13.5">
      <c r="A29" s="138" t="s">
        <v>75</v>
      </c>
      <c r="B29" s="136"/>
      <c r="C29" s="155">
        <v>32236942</v>
      </c>
      <c r="D29" s="155"/>
      <c r="E29" s="156">
        <v>36580698</v>
      </c>
      <c r="F29" s="60">
        <v>38175534</v>
      </c>
      <c r="G29" s="60">
        <v>3931579</v>
      </c>
      <c r="H29" s="60">
        <v>2963863</v>
      </c>
      <c r="I29" s="60">
        <v>2699172</v>
      </c>
      <c r="J29" s="60">
        <v>9594614</v>
      </c>
      <c r="K29" s="60">
        <v>2670094</v>
      </c>
      <c r="L29" s="60">
        <v>2721298</v>
      </c>
      <c r="M29" s="60">
        <v>3155900</v>
      </c>
      <c r="N29" s="60">
        <v>8547292</v>
      </c>
      <c r="O29" s="60">
        <v>2698985</v>
      </c>
      <c r="P29" s="60">
        <v>2763627</v>
      </c>
      <c r="Q29" s="60">
        <v>3786833</v>
      </c>
      <c r="R29" s="60">
        <v>9249445</v>
      </c>
      <c r="S29" s="60">
        <v>3304838</v>
      </c>
      <c r="T29" s="60">
        <v>3149442</v>
      </c>
      <c r="U29" s="60">
        <v>2918113</v>
      </c>
      <c r="V29" s="60">
        <v>9372393</v>
      </c>
      <c r="W29" s="60">
        <v>36763744</v>
      </c>
      <c r="X29" s="60">
        <v>38175534</v>
      </c>
      <c r="Y29" s="60">
        <v>-1411790</v>
      </c>
      <c r="Z29" s="140">
        <v>-3.7</v>
      </c>
      <c r="AA29" s="155">
        <v>38175534</v>
      </c>
    </row>
    <row r="30" spans="1:27" ht="13.5">
      <c r="A30" s="138" t="s">
        <v>76</v>
      </c>
      <c r="B30" s="136"/>
      <c r="C30" s="157">
        <v>35644811</v>
      </c>
      <c r="D30" s="157"/>
      <c r="E30" s="158">
        <v>41204614</v>
      </c>
      <c r="F30" s="159">
        <v>41726834</v>
      </c>
      <c r="G30" s="159">
        <v>3213558</v>
      </c>
      <c r="H30" s="159">
        <v>3935202</v>
      </c>
      <c r="I30" s="159">
        <v>3382636</v>
      </c>
      <c r="J30" s="159">
        <v>10531396</v>
      </c>
      <c r="K30" s="159">
        <v>3565711</v>
      </c>
      <c r="L30" s="159">
        <v>3997030</v>
      </c>
      <c r="M30" s="159">
        <v>2707770</v>
      </c>
      <c r="N30" s="159">
        <v>10270511</v>
      </c>
      <c r="O30" s="159">
        <v>2819211</v>
      </c>
      <c r="P30" s="159">
        <v>2707884</v>
      </c>
      <c r="Q30" s="159">
        <v>4316396</v>
      </c>
      <c r="R30" s="159">
        <v>9843491</v>
      </c>
      <c r="S30" s="159">
        <v>2934739</v>
      </c>
      <c r="T30" s="159">
        <v>5240612</v>
      </c>
      <c r="U30" s="159">
        <v>3070333</v>
      </c>
      <c r="V30" s="159">
        <v>11245684</v>
      </c>
      <c r="W30" s="159">
        <v>41891082</v>
      </c>
      <c r="X30" s="159">
        <v>41726834</v>
      </c>
      <c r="Y30" s="159">
        <v>164248</v>
      </c>
      <c r="Z30" s="141">
        <v>0.39</v>
      </c>
      <c r="AA30" s="157">
        <v>41726834</v>
      </c>
    </row>
    <row r="31" spans="1:27" ht="13.5">
      <c r="A31" s="138" t="s">
        <v>77</v>
      </c>
      <c r="B31" s="136"/>
      <c r="C31" s="155">
        <v>38450511</v>
      </c>
      <c r="D31" s="155"/>
      <c r="E31" s="156">
        <v>42595831</v>
      </c>
      <c r="F31" s="60">
        <v>41194403</v>
      </c>
      <c r="G31" s="60">
        <v>2794019</v>
      </c>
      <c r="H31" s="60">
        <v>3385540</v>
      </c>
      <c r="I31" s="60">
        <v>2978309</v>
      </c>
      <c r="J31" s="60">
        <v>9157868</v>
      </c>
      <c r="K31" s="60">
        <v>3407333</v>
      </c>
      <c r="L31" s="60">
        <v>4040365</v>
      </c>
      <c r="M31" s="60">
        <v>4000661</v>
      </c>
      <c r="N31" s="60">
        <v>11448359</v>
      </c>
      <c r="O31" s="60">
        <v>2747159</v>
      </c>
      <c r="P31" s="60">
        <v>3539544</v>
      </c>
      <c r="Q31" s="60">
        <v>3691199</v>
      </c>
      <c r="R31" s="60">
        <v>9977902</v>
      </c>
      <c r="S31" s="60">
        <v>4439583</v>
      </c>
      <c r="T31" s="60">
        <v>4541607</v>
      </c>
      <c r="U31" s="60">
        <v>5759548</v>
      </c>
      <c r="V31" s="60">
        <v>14740738</v>
      </c>
      <c r="W31" s="60">
        <v>45324867</v>
      </c>
      <c r="X31" s="60">
        <v>41194403</v>
      </c>
      <c r="Y31" s="60">
        <v>4130464</v>
      </c>
      <c r="Z31" s="140">
        <v>10.03</v>
      </c>
      <c r="AA31" s="155">
        <v>41194403</v>
      </c>
    </row>
    <row r="32" spans="1:27" ht="13.5">
      <c r="A32" s="135" t="s">
        <v>78</v>
      </c>
      <c r="B32" s="136"/>
      <c r="C32" s="153">
        <f aca="true" t="shared" si="6" ref="C32:Y32">SUM(C33:C37)</f>
        <v>115909111</v>
      </c>
      <c r="D32" s="153">
        <f>SUM(D33:D37)</f>
        <v>0</v>
      </c>
      <c r="E32" s="154">
        <f t="shared" si="6"/>
        <v>132087819</v>
      </c>
      <c r="F32" s="100">
        <f t="shared" si="6"/>
        <v>127588178</v>
      </c>
      <c r="G32" s="100">
        <f t="shared" si="6"/>
        <v>6720610</v>
      </c>
      <c r="H32" s="100">
        <f t="shared" si="6"/>
        <v>9427252</v>
      </c>
      <c r="I32" s="100">
        <f t="shared" si="6"/>
        <v>8608453</v>
      </c>
      <c r="J32" s="100">
        <f t="shared" si="6"/>
        <v>24756315</v>
      </c>
      <c r="K32" s="100">
        <f t="shared" si="6"/>
        <v>8037531</v>
      </c>
      <c r="L32" s="100">
        <f t="shared" si="6"/>
        <v>8273907</v>
      </c>
      <c r="M32" s="100">
        <f t="shared" si="6"/>
        <v>8995652</v>
      </c>
      <c r="N32" s="100">
        <f t="shared" si="6"/>
        <v>25307090</v>
      </c>
      <c r="O32" s="100">
        <f t="shared" si="6"/>
        <v>7200910</v>
      </c>
      <c r="P32" s="100">
        <f t="shared" si="6"/>
        <v>7281229</v>
      </c>
      <c r="Q32" s="100">
        <f t="shared" si="6"/>
        <v>16180795</v>
      </c>
      <c r="R32" s="100">
        <f t="shared" si="6"/>
        <v>30662934</v>
      </c>
      <c r="S32" s="100">
        <f t="shared" si="6"/>
        <v>11268393</v>
      </c>
      <c r="T32" s="100">
        <f t="shared" si="6"/>
        <v>10592009</v>
      </c>
      <c r="U32" s="100">
        <f t="shared" si="6"/>
        <v>13618395</v>
      </c>
      <c r="V32" s="100">
        <f t="shared" si="6"/>
        <v>35478797</v>
      </c>
      <c r="W32" s="100">
        <f t="shared" si="6"/>
        <v>116205136</v>
      </c>
      <c r="X32" s="100">
        <f t="shared" si="6"/>
        <v>127588178</v>
      </c>
      <c r="Y32" s="100">
        <f t="shared" si="6"/>
        <v>-11383042</v>
      </c>
      <c r="Z32" s="137">
        <f>+IF(X32&lt;&gt;0,+(Y32/X32)*100,0)</f>
        <v>-8.921705896607444</v>
      </c>
      <c r="AA32" s="153">
        <f>SUM(AA33:AA37)</f>
        <v>127588178</v>
      </c>
    </row>
    <row r="33" spans="1:27" ht="13.5">
      <c r="A33" s="138" t="s">
        <v>79</v>
      </c>
      <c r="B33" s="136"/>
      <c r="C33" s="155">
        <v>15373946</v>
      </c>
      <c r="D33" s="155"/>
      <c r="E33" s="156">
        <v>17459547</v>
      </c>
      <c r="F33" s="60">
        <v>15781438</v>
      </c>
      <c r="G33" s="60">
        <v>1020591</v>
      </c>
      <c r="H33" s="60">
        <v>1585038</v>
      </c>
      <c r="I33" s="60">
        <v>1480959</v>
      </c>
      <c r="J33" s="60">
        <v>4086588</v>
      </c>
      <c r="K33" s="60">
        <v>1207429</v>
      </c>
      <c r="L33" s="60">
        <v>1453410</v>
      </c>
      <c r="M33" s="60">
        <v>1223509</v>
      </c>
      <c r="N33" s="60">
        <v>3884348</v>
      </c>
      <c r="O33" s="60">
        <v>1219895</v>
      </c>
      <c r="P33" s="60">
        <v>1263012</v>
      </c>
      <c r="Q33" s="60">
        <v>1334923</v>
      </c>
      <c r="R33" s="60">
        <v>3817830</v>
      </c>
      <c r="S33" s="60">
        <v>1186136</v>
      </c>
      <c r="T33" s="60">
        <v>1309651</v>
      </c>
      <c r="U33" s="60">
        <v>1388302</v>
      </c>
      <c r="V33" s="60">
        <v>3884089</v>
      </c>
      <c r="W33" s="60">
        <v>15672855</v>
      </c>
      <c r="X33" s="60">
        <v>15781438</v>
      </c>
      <c r="Y33" s="60">
        <v>-108583</v>
      </c>
      <c r="Z33" s="140">
        <v>-0.69</v>
      </c>
      <c r="AA33" s="155">
        <v>15781438</v>
      </c>
    </row>
    <row r="34" spans="1:27" ht="13.5">
      <c r="A34" s="138" t="s">
        <v>80</v>
      </c>
      <c r="B34" s="136"/>
      <c r="C34" s="155">
        <v>16588524</v>
      </c>
      <c r="D34" s="155"/>
      <c r="E34" s="156">
        <v>18890295</v>
      </c>
      <c r="F34" s="60">
        <v>17718993</v>
      </c>
      <c r="G34" s="60">
        <v>918320</v>
      </c>
      <c r="H34" s="60">
        <v>1526418</v>
      </c>
      <c r="I34" s="60">
        <v>1365760</v>
      </c>
      <c r="J34" s="60">
        <v>3810498</v>
      </c>
      <c r="K34" s="60">
        <v>1220266</v>
      </c>
      <c r="L34" s="60">
        <v>1476445</v>
      </c>
      <c r="M34" s="60">
        <v>1547333</v>
      </c>
      <c r="N34" s="60">
        <v>4244044</v>
      </c>
      <c r="O34" s="60">
        <v>1634921</v>
      </c>
      <c r="P34" s="60">
        <v>1536488</v>
      </c>
      <c r="Q34" s="60">
        <v>1489867</v>
      </c>
      <c r="R34" s="60">
        <v>4661276</v>
      </c>
      <c r="S34" s="60">
        <v>1506308</v>
      </c>
      <c r="T34" s="60">
        <v>1366775</v>
      </c>
      <c r="U34" s="60">
        <v>1436126</v>
      </c>
      <c r="V34" s="60">
        <v>4309209</v>
      </c>
      <c r="W34" s="60">
        <v>17025027</v>
      </c>
      <c r="X34" s="60">
        <v>17718993</v>
      </c>
      <c r="Y34" s="60">
        <v>-693966</v>
      </c>
      <c r="Z34" s="140">
        <v>-3.92</v>
      </c>
      <c r="AA34" s="155">
        <v>17718993</v>
      </c>
    </row>
    <row r="35" spans="1:27" ht="13.5">
      <c r="A35" s="138" t="s">
        <v>81</v>
      </c>
      <c r="B35" s="136"/>
      <c r="C35" s="155">
        <v>36157073</v>
      </c>
      <c r="D35" s="155"/>
      <c r="E35" s="156">
        <v>40646612</v>
      </c>
      <c r="F35" s="60">
        <v>39955333</v>
      </c>
      <c r="G35" s="60">
        <v>2561370</v>
      </c>
      <c r="H35" s="60">
        <v>3674510</v>
      </c>
      <c r="I35" s="60">
        <v>3210546</v>
      </c>
      <c r="J35" s="60">
        <v>9446426</v>
      </c>
      <c r="K35" s="60">
        <v>3509700</v>
      </c>
      <c r="L35" s="60">
        <v>3351834</v>
      </c>
      <c r="M35" s="60">
        <v>3478501</v>
      </c>
      <c r="N35" s="60">
        <v>10340035</v>
      </c>
      <c r="O35" s="60">
        <v>3108381</v>
      </c>
      <c r="P35" s="60">
        <v>3296619</v>
      </c>
      <c r="Q35" s="60">
        <v>3910829</v>
      </c>
      <c r="R35" s="60">
        <v>10315829</v>
      </c>
      <c r="S35" s="60">
        <v>3550170</v>
      </c>
      <c r="T35" s="60">
        <v>3277668</v>
      </c>
      <c r="U35" s="60">
        <v>3730153</v>
      </c>
      <c r="V35" s="60">
        <v>10557991</v>
      </c>
      <c r="W35" s="60">
        <v>40660281</v>
      </c>
      <c r="X35" s="60">
        <v>39955333</v>
      </c>
      <c r="Y35" s="60">
        <v>704948</v>
      </c>
      <c r="Z35" s="140">
        <v>1.76</v>
      </c>
      <c r="AA35" s="155">
        <v>39955333</v>
      </c>
    </row>
    <row r="36" spans="1:27" ht="13.5">
      <c r="A36" s="138" t="s">
        <v>82</v>
      </c>
      <c r="B36" s="136"/>
      <c r="C36" s="155">
        <v>47421830</v>
      </c>
      <c r="D36" s="155"/>
      <c r="E36" s="156">
        <v>54637789</v>
      </c>
      <c r="F36" s="60">
        <v>53729836</v>
      </c>
      <c r="G36" s="60">
        <v>2202323</v>
      </c>
      <c r="H36" s="60">
        <v>2598733</v>
      </c>
      <c r="I36" s="60">
        <v>2517053</v>
      </c>
      <c r="J36" s="60">
        <v>7318109</v>
      </c>
      <c r="K36" s="60">
        <v>2065903</v>
      </c>
      <c r="L36" s="60">
        <v>1949744</v>
      </c>
      <c r="M36" s="60">
        <v>2715686</v>
      </c>
      <c r="N36" s="60">
        <v>6731333</v>
      </c>
      <c r="O36" s="60">
        <v>1210077</v>
      </c>
      <c r="P36" s="60">
        <v>1158265</v>
      </c>
      <c r="Q36" s="60">
        <v>9410673</v>
      </c>
      <c r="R36" s="60">
        <v>11779015</v>
      </c>
      <c r="S36" s="60">
        <v>4989664</v>
      </c>
      <c r="T36" s="60">
        <v>4600168</v>
      </c>
      <c r="U36" s="60">
        <v>7039352</v>
      </c>
      <c r="V36" s="60">
        <v>16629184</v>
      </c>
      <c r="W36" s="60">
        <v>42457641</v>
      </c>
      <c r="X36" s="60">
        <v>53729836</v>
      </c>
      <c r="Y36" s="60">
        <v>-11272195</v>
      </c>
      <c r="Z36" s="140">
        <v>-20.98</v>
      </c>
      <c r="AA36" s="155">
        <v>53729836</v>
      </c>
    </row>
    <row r="37" spans="1:27" ht="13.5">
      <c r="A37" s="138" t="s">
        <v>83</v>
      </c>
      <c r="B37" s="136"/>
      <c r="C37" s="157">
        <v>367738</v>
      </c>
      <c r="D37" s="157"/>
      <c r="E37" s="158">
        <v>453576</v>
      </c>
      <c r="F37" s="159">
        <v>402578</v>
      </c>
      <c r="G37" s="159">
        <v>18006</v>
      </c>
      <c r="H37" s="159">
        <v>42553</v>
      </c>
      <c r="I37" s="159">
        <v>34135</v>
      </c>
      <c r="J37" s="159">
        <v>94694</v>
      </c>
      <c r="K37" s="159">
        <v>34233</v>
      </c>
      <c r="L37" s="159">
        <v>42474</v>
      </c>
      <c r="M37" s="159">
        <v>30623</v>
      </c>
      <c r="N37" s="159">
        <v>107330</v>
      </c>
      <c r="O37" s="159">
        <v>27636</v>
      </c>
      <c r="P37" s="159">
        <v>26845</v>
      </c>
      <c r="Q37" s="159">
        <v>34503</v>
      </c>
      <c r="R37" s="159">
        <v>88984</v>
      </c>
      <c r="S37" s="159">
        <v>36115</v>
      </c>
      <c r="T37" s="159">
        <v>37747</v>
      </c>
      <c r="U37" s="159">
        <v>24462</v>
      </c>
      <c r="V37" s="159">
        <v>98324</v>
      </c>
      <c r="W37" s="159">
        <v>389332</v>
      </c>
      <c r="X37" s="159">
        <v>402578</v>
      </c>
      <c r="Y37" s="159">
        <v>-13246</v>
      </c>
      <c r="Z37" s="141">
        <v>-3.29</v>
      </c>
      <c r="AA37" s="157">
        <v>402578</v>
      </c>
    </row>
    <row r="38" spans="1:27" ht="13.5">
      <c r="A38" s="135" t="s">
        <v>84</v>
      </c>
      <c r="B38" s="142"/>
      <c r="C38" s="153">
        <f aca="true" t="shared" si="7" ref="C38:Y38">SUM(C39:C41)</f>
        <v>51307544</v>
      </c>
      <c r="D38" s="153">
        <f>SUM(D39:D41)</f>
        <v>0</v>
      </c>
      <c r="E38" s="154">
        <f t="shared" si="7"/>
        <v>55143196</v>
      </c>
      <c r="F38" s="100">
        <f t="shared" si="7"/>
        <v>55427447</v>
      </c>
      <c r="G38" s="100">
        <f t="shared" si="7"/>
        <v>1826896</v>
      </c>
      <c r="H38" s="100">
        <f t="shared" si="7"/>
        <v>6032855</v>
      </c>
      <c r="I38" s="100">
        <f t="shared" si="7"/>
        <v>4839153</v>
      </c>
      <c r="J38" s="100">
        <f t="shared" si="7"/>
        <v>12698904</v>
      </c>
      <c r="K38" s="100">
        <f t="shared" si="7"/>
        <v>4393970</v>
      </c>
      <c r="L38" s="100">
        <f t="shared" si="7"/>
        <v>4633849</v>
      </c>
      <c r="M38" s="100">
        <f t="shared" si="7"/>
        <v>4620154</v>
      </c>
      <c r="N38" s="100">
        <f t="shared" si="7"/>
        <v>13647973</v>
      </c>
      <c r="O38" s="100">
        <f t="shared" si="7"/>
        <v>4090941</v>
      </c>
      <c r="P38" s="100">
        <f t="shared" si="7"/>
        <v>4298145</v>
      </c>
      <c r="Q38" s="100">
        <f t="shared" si="7"/>
        <v>4923012</v>
      </c>
      <c r="R38" s="100">
        <f t="shared" si="7"/>
        <v>13312098</v>
      </c>
      <c r="S38" s="100">
        <f t="shared" si="7"/>
        <v>4636555</v>
      </c>
      <c r="T38" s="100">
        <f t="shared" si="7"/>
        <v>4404419</v>
      </c>
      <c r="U38" s="100">
        <f t="shared" si="7"/>
        <v>2974660</v>
      </c>
      <c r="V38" s="100">
        <f t="shared" si="7"/>
        <v>12015634</v>
      </c>
      <c r="W38" s="100">
        <f t="shared" si="7"/>
        <v>51674609</v>
      </c>
      <c r="X38" s="100">
        <f t="shared" si="7"/>
        <v>55427447</v>
      </c>
      <c r="Y38" s="100">
        <f t="shared" si="7"/>
        <v>-3752838</v>
      </c>
      <c r="Z38" s="137">
        <f>+IF(X38&lt;&gt;0,+(Y38/X38)*100,0)</f>
        <v>-6.770721372030719</v>
      </c>
      <c r="AA38" s="153">
        <f>SUM(AA39:AA41)</f>
        <v>55427447</v>
      </c>
    </row>
    <row r="39" spans="1:27" ht="13.5">
      <c r="A39" s="138" t="s">
        <v>85</v>
      </c>
      <c r="B39" s="136"/>
      <c r="C39" s="155">
        <v>8494084</v>
      </c>
      <c r="D39" s="155"/>
      <c r="E39" s="156">
        <v>8877403</v>
      </c>
      <c r="F39" s="60">
        <v>8808291</v>
      </c>
      <c r="G39" s="60">
        <v>561093</v>
      </c>
      <c r="H39" s="60">
        <v>732856</v>
      </c>
      <c r="I39" s="60">
        <v>680986</v>
      </c>
      <c r="J39" s="60">
        <v>1974935</v>
      </c>
      <c r="K39" s="60">
        <v>651383</v>
      </c>
      <c r="L39" s="60">
        <v>732555</v>
      </c>
      <c r="M39" s="60">
        <v>727053</v>
      </c>
      <c r="N39" s="60">
        <v>2110991</v>
      </c>
      <c r="O39" s="60">
        <v>723759</v>
      </c>
      <c r="P39" s="60">
        <v>634071</v>
      </c>
      <c r="Q39" s="60">
        <v>589572</v>
      </c>
      <c r="R39" s="60">
        <v>1947402</v>
      </c>
      <c r="S39" s="60">
        <v>594884</v>
      </c>
      <c r="T39" s="60">
        <v>691382</v>
      </c>
      <c r="U39" s="60">
        <v>681540</v>
      </c>
      <c r="V39" s="60">
        <v>1967806</v>
      </c>
      <c r="W39" s="60">
        <v>8001134</v>
      </c>
      <c r="X39" s="60">
        <v>8808291</v>
      </c>
      <c r="Y39" s="60">
        <v>-807157</v>
      </c>
      <c r="Z39" s="140">
        <v>-9.16</v>
      </c>
      <c r="AA39" s="155">
        <v>8808291</v>
      </c>
    </row>
    <row r="40" spans="1:27" ht="13.5">
      <c r="A40" s="138" t="s">
        <v>86</v>
      </c>
      <c r="B40" s="136"/>
      <c r="C40" s="155">
        <v>34331227</v>
      </c>
      <c r="D40" s="155"/>
      <c r="E40" s="156">
        <v>36227464</v>
      </c>
      <c r="F40" s="60">
        <v>36854561</v>
      </c>
      <c r="G40" s="60">
        <v>939875</v>
      </c>
      <c r="H40" s="60">
        <v>4710275</v>
      </c>
      <c r="I40" s="60">
        <v>3268098</v>
      </c>
      <c r="J40" s="60">
        <v>8918248</v>
      </c>
      <c r="K40" s="60">
        <v>3327667</v>
      </c>
      <c r="L40" s="60">
        <v>3322826</v>
      </c>
      <c r="M40" s="60">
        <v>2967652</v>
      </c>
      <c r="N40" s="60">
        <v>9618145</v>
      </c>
      <c r="O40" s="60">
        <v>2795553</v>
      </c>
      <c r="P40" s="60">
        <v>2639907</v>
      </c>
      <c r="Q40" s="60">
        <v>3006079</v>
      </c>
      <c r="R40" s="60">
        <v>8441539</v>
      </c>
      <c r="S40" s="60">
        <v>3079244</v>
      </c>
      <c r="T40" s="60">
        <v>3065125</v>
      </c>
      <c r="U40" s="60">
        <v>1385072</v>
      </c>
      <c r="V40" s="60">
        <v>7529441</v>
      </c>
      <c r="W40" s="60">
        <v>34507373</v>
      </c>
      <c r="X40" s="60">
        <v>36854561</v>
      </c>
      <c r="Y40" s="60">
        <v>-2347188</v>
      </c>
      <c r="Z40" s="140">
        <v>-6.37</v>
      </c>
      <c r="AA40" s="155">
        <v>36854561</v>
      </c>
    </row>
    <row r="41" spans="1:27" ht="13.5">
      <c r="A41" s="138" t="s">
        <v>87</v>
      </c>
      <c r="B41" s="136"/>
      <c r="C41" s="155">
        <v>8482233</v>
      </c>
      <c r="D41" s="155"/>
      <c r="E41" s="156">
        <v>10038329</v>
      </c>
      <c r="F41" s="60">
        <v>9764595</v>
      </c>
      <c r="G41" s="60">
        <v>325928</v>
      </c>
      <c r="H41" s="60">
        <v>589724</v>
      </c>
      <c r="I41" s="60">
        <v>890069</v>
      </c>
      <c r="J41" s="60">
        <v>1805721</v>
      </c>
      <c r="K41" s="60">
        <v>414920</v>
      </c>
      <c r="L41" s="60">
        <v>578468</v>
      </c>
      <c r="M41" s="60">
        <v>925449</v>
      </c>
      <c r="N41" s="60">
        <v>1918837</v>
      </c>
      <c r="O41" s="60">
        <v>571629</v>
      </c>
      <c r="P41" s="60">
        <v>1024167</v>
      </c>
      <c r="Q41" s="60">
        <v>1327361</v>
      </c>
      <c r="R41" s="60">
        <v>2923157</v>
      </c>
      <c r="S41" s="60">
        <v>962427</v>
      </c>
      <c r="T41" s="60">
        <v>647912</v>
      </c>
      <c r="U41" s="60">
        <v>908048</v>
      </c>
      <c r="V41" s="60">
        <v>2518387</v>
      </c>
      <c r="W41" s="60">
        <v>9166102</v>
      </c>
      <c r="X41" s="60">
        <v>9764595</v>
      </c>
      <c r="Y41" s="60">
        <v>-598493</v>
      </c>
      <c r="Z41" s="140">
        <v>-6.13</v>
      </c>
      <c r="AA41" s="155">
        <v>9764595</v>
      </c>
    </row>
    <row r="42" spans="1:27" ht="13.5">
      <c r="A42" s="135" t="s">
        <v>88</v>
      </c>
      <c r="B42" s="142"/>
      <c r="C42" s="153">
        <f aca="true" t="shared" si="8" ref="C42:Y42">SUM(C43:C46)</f>
        <v>330264616</v>
      </c>
      <c r="D42" s="153">
        <f>SUM(D43:D46)</f>
        <v>0</v>
      </c>
      <c r="E42" s="154">
        <f t="shared" si="8"/>
        <v>377231644</v>
      </c>
      <c r="F42" s="100">
        <f t="shared" si="8"/>
        <v>380276943</v>
      </c>
      <c r="G42" s="100">
        <f t="shared" si="8"/>
        <v>4810928</v>
      </c>
      <c r="H42" s="100">
        <f t="shared" si="8"/>
        <v>42294306</v>
      </c>
      <c r="I42" s="100">
        <f t="shared" si="8"/>
        <v>39247190</v>
      </c>
      <c r="J42" s="100">
        <f t="shared" si="8"/>
        <v>86352424</v>
      </c>
      <c r="K42" s="100">
        <f t="shared" si="8"/>
        <v>23626118</v>
      </c>
      <c r="L42" s="100">
        <f t="shared" si="8"/>
        <v>29266177</v>
      </c>
      <c r="M42" s="100">
        <f t="shared" si="8"/>
        <v>25616714</v>
      </c>
      <c r="N42" s="100">
        <f t="shared" si="8"/>
        <v>78509009</v>
      </c>
      <c r="O42" s="100">
        <f t="shared" si="8"/>
        <v>27247274</v>
      </c>
      <c r="P42" s="100">
        <f t="shared" si="8"/>
        <v>26352991</v>
      </c>
      <c r="Q42" s="100">
        <f t="shared" si="8"/>
        <v>34632076</v>
      </c>
      <c r="R42" s="100">
        <f t="shared" si="8"/>
        <v>88232341</v>
      </c>
      <c r="S42" s="100">
        <f t="shared" si="8"/>
        <v>25095893</v>
      </c>
      <c r="T42" s="100">
        <f t="shared" si="8"/>
        <v>30223681</v>
      </c>
      <c r="U42" s="100">
        <f t="shared" si="8"/>
        <v>29107071</v>
      </c>
      <c r="V42" s="100">
        <f t="shared" si="8"/>
        <v>84426645</v>
      </c>
      <c r="W42" s="100">
        <f t="shared" si="8"/>
        <v>337520419</v>
      </c>
      <c r="X42" s="100">
        <f t="shared" si="8"/>
        <v>380276943</v>
      </c>
      <c r="Y42" s="100">
        <f t="shared" si="8"/>
        <v>-42756524</v>
      </c>
      <c r="Z42" s="137">
        <f>+IF(X42&lt;&gt;0,+(Y42/X42)*100,0)</f>
        <v>-11.24352259242812</v>
      </c>
      <c r="AA42" s="153">
        <f>SUM(AA43:AA46)</f>
        <v>380276943</v>
      </c>
    </row>
    <row r="43" spans="1:27" ht="13.5">
      <c r="A43" s="138" t="s">
        <v>89</v>
      </c>
      <c r="B43" s="136"/>
      <c r="C43" s="155">
        <v>223807250</v>
      </c>
      <c r="D43" s="155"/>
      <c r="E43" s="156">
        <v>254198938</v>
      </c>
      <c r="F43" s="60">
        <v>253392615</v>
      </c>
      <c r="G43" s="60">
        <v>1272553</v>
      </c>
      <c r="H43" s="60">
        <v>30252330</v>
      </c>
      <c r="I43" s="60">
        <v>28946238</v>
      </c>
      <c r="J43" s="60">
        <v>60471121</v>
      </c>
      <c r="K43" s="60">
        <v>16608207</v>
      </c>
      <c r="L43" s="60">
        <v>18245066</v>
      </c>
      <c r="M43" s="60">
        <v>16664660</v>
      </c>
      <c r="N43" s="60">
        <v>51517933</v>
      </c>
      <c r="O43" s="60">
        <v>17727425</v>
      </c>
      <c r="P43" s="60">
        <v>17525314</v>
      </c>
      <c r="Q43" s="60">
        <v>17868809</v>
      </c>
      <c r="R43" s="60">
        <v>53121548</v>
      </c>
      <c r="S43" s="60">
        <v>17059162</v>
      </c>
      <c r="T43" s="60">
        <v>18682302</v>
      </c>
      <c r="U43" s="60">
        <v>19698217</v>
      </c>
      <c r="V43" s="60">
        <v>55439681</v>
      </c>
      <c r="W43" s="60">
        <v>220550283</v>
      </c>
      <c r="X43" s="60">
        <v>253392615</v>
      </c>
      <c r="Y43" s="60">
        <v>-32842332</v>
      </c>
      <c r="Z43" s="140">
        <v>-12.96</v>
      </c>
      <c r="AA43" s="155">
        <v>253392615</v>
      </c>
    </row>
    <row r="44" spans="1:27" ht="13.5">
      <c r="A44" s="138" t="s">
        <v>90</v>
      </c>
      <c r="B44" s="136"/>
      <c r="C44" s="155">
        <v>35168018</v>
      </c>
      <c r="D44" s="155"/>
      <c r="E44" s="156">
        <v>38211715</v>
      </c>
      <c r="F44" s="60">
        <v>36592108</v>
      </c>
      <c r="G44" s="60">
        <v>1246495</v>
      </c>
      <c r="H44" s="60">
        <v>4268838</v>
      </c>
      <c r="I44" s="60">
        <v>3889656</v>
      </c>
      <c r="J44" s="60">
        <v>9404989</v>
      </c>
      <c r="K44" s="60">
        <v>2394168</v>
      </c>
      <c r="L44" s="60">
        <v>3313344</v>
      </c>
      <c r="M44" s="60">
        <v>2822091</v>
      </c>
      <c r="N44" s="60">
        <v>8529603</v>
      </c>
      <c r="O44" s="60">
        <v>2858185</v>
      </c>
      <c r="P44" s="60">
        <v>2712959</v>
      </c>
      <c r="Q44" s="60">
        <v>3447688</v>
      </c>
      <c r="R44" s="60">
        <v>9018832</v>
      </c>
      <c r="S44" s="60">
        <v>2825471</v>
      </c>
      <c r="T44" s="60">
        <v>3739009</v>
      </c>
      <c r="U44" s="60">
        <v>2894435</v>
      </c>
      <c r="V44" s="60">
        <v>9458915</v>
      </c>
      <c r="W44" s="60">
        <v>36412339</v>
      </c>
      <c r="X44" s="60">
        <v>36592108</v>
      </c>
      <c r="Y44" s="60">
        <v>-179769</v>
      </c>
      <c r="Z44" s="140">
        <v>-0.49</v>
      </c>
      <c r="AA44" s="155">
        <v>36592108</v>
      </c>
    </row>
    <row r="45" spans="1:27" ht="13.5">
      <c r="A45" s="138" t="s">
        <v>91</v>
      </c>
      <c r="B45" s="136"/>
      <c r="C45" s="157">
        <v>47206462</v>
      </c>
      <c r="D45" s="157"/>
      <c r="E45" s="158">
        <v>57857938</v>
      </c>
      <c r="F45" s="159">
        <v>59873581</v>
      </c>
      <c r="G45" s="159">
        <v>1310757</v>
      </c>
      <c r="H45" s="159">
        <v>5881939</v>
      </c>
      <c r="I45" s="159">
        <v>4253783</v>
      </c>
      <c r="J45" s="159">
        <v>11446479</v>
      </c>
      <c r="K45" s="159">
        <v>2501522</v>
      </c>
      <c r="L45" s="159">
        <v>5468912</v>
      </c>
      <c r="M45" s="159">
        <v>4274557</v>
      </c>
      <c r="N45" s="159">
        <v>12244991</v>
      </c>
      <c r="O45" s="159">
        <v>3910730</v>
      </c>
      <c r="P45" s="159">
        <v>3598566</v>
      </c>
      <c r="Q45" s="159">
        <v>8756488</v>
      </c>
      <c r="R45" s="159">
        <v>16265784</v>
      </c>
      <c r="S45" s="159">
        <v>2890928</v>
      </c>
      <c r="T45" s="159">
        <v>5357042</v>
      </c>
      <c r="U45" s="159">
        <v>3435185</v>
      </c>
      <c r="V45" s="159">
        <v>11683155</v>
      </c>
      <c r="W45" s="159">
        <v>51640409</v>
      </c>
      <c r="X45" s="159">
        <v>59873581</v>
      </c>
      <c r="Y45" s="159">
        <v>-8233172</v>
      </c>
      <c r="Z45" s="141">
        <v>-13.75</v>
      </c>
      <c r="AA45" s="157">
        <v>59873581</v>
      </c>
    </row>
    <row r="46" spans="1:27" ht="13.5">
      <c r="A46" s="138" t="s">
        <v>92</v>
      </c>
      <c r="B46" s="136"/>
      <c r="C46" s="155">
        <v>24082886</v>
      </c>
      <c r="D46" s="155"/>
      <c r="E46" s="156">
        <v>26963053</v>
      </c>
      <c r="F46" s="60">
        <v>30418639</v>
      </c>
      <c r="G46" s="60">
        <v>981123</v>
      </c>
      <c r="H46" s="60">
        <v>1891199</v>
      </c>
      <c r="I46" s="60">
        <v>2157513</v>
      </c>
      <c r="J46" s="60">
        <v>5029835</v>
      </c>
      <c r="K46" s="60">
        <v>2122221</v>
      </c>
      <c r="L46" s="60">
        <v>2238855</v>
      </c>
      <c r="M46" s="60">
        <v>1855406</v>
      </c>
      <c r="N46" s="60">
        <v>6216482</v>
      </c>
      <c r="O46" s="60">
        <v>2750934</v>
      </c>
      <c r="P46" s="60">
        <v>2516152</v>
      </c>
      <c r="Q46" s="60">
        <v>4559091</v>
      </c>
      <c r="R46" s="60">
        <v>9826177</v>
      </c>
      <c r="S46" s="60">
        <v>2320332</v>
      </c>
      <c r="T46" s="60">
        <v>2445328</v>
      </c>
      <c r="U46" s="60">
        <v>3079234</v>
      </c>
      <c r="V46" s="60">
        <v>7844894</v>
      </c>
      <c r="W46" s="60">
        <v>28917388</v>
      </c>
      <c r="X46" s="60">
        <v>30418639</v>
      </c>
      <c r="Y46" s="60">
        <v>-1501251</v>
      </c>
      <c r="Z46" s="140">
        <v>-4.94</v>
      </c>
      <c r="AA46" s="155">
        <v>30418639</v>
      </c>
    </row>
    <row r="47" spans="1:27" ht="13.5">
      <c r="A47" s="135" t="s">
        <v>93</v>
      </c>
      <c r="B47" s="142" t="s">
        <v>94</v>
      </c>
      <c r="C47" s="153">
        <v>912359</v>
      </c>
      <c r="D47" s="153"/>
      <c r="E47" s="154">
        <v>1625543</v>
      </c>
      <c r="F47" s="100">
        <v>1223932</v>
      </c>
      <c r="G47" s="100">
        <v>48499</v>
      </c>
      <c r="H47" s="100">
        <v>56737</v>
      </c>
      <c r="I47" s="100">
        <v>90720</v>
      </c>
      <c r="J47" s="100">
        <v>195956</v>
      </c>
      <c r="K47" s="100">
        <v>112242</v>
      </c>
      <c r="L47" s="100">
        <v>66657</v>
      </c>
      <c r="M47" s="100">
        <v>77082</v>
      </c>
      <c r="N47" s="100">
        <v>255981</v>
      </c>
      <c r="O47" s="100">
        <v>65817</v>
      </c>
      <c r="P47" s="100">
        <v>91134</v>
      </c>
      <c r="Q47" s="100">
        <v>65037</v>
      </c>
      <c r="R47" s="100">
        <v>221988</v>
      </c>
      <c r="S47" s="100">
        <v>95526</v>
      </c>
      <c r="T47" s="100">
        <v>133789</v>
      </c>
      <c r="U47" s="100">
        <v>142487</v>
      </c>
      <c r="V47" s="100">
        <v>371802</v>
      </c>
      <c r="W47" s="100">
        <v>1045727</v>
      </c>
      <c r="X47" s="100">
        <v>1223932</v>
      </c>
      <c r="Y47" s="100">
        <v>-178205</v>
      </c>
      <c r="Z47" s="137">
        <v>-14.56</v>
      </c>
      <c r="AA47" s="153">
        <v>1223932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604725894</v>
      </c>
      <c r="D48" s="168">
        <f>+D28+D32+D38+D42+D47</f>
        <v>0</v>
      </c>
      <c r="E48" s="169">
        <f t="shared" si="9"/>
        <v>686469345</v>
      </c>
      <c r="F48" s="73">
        <f t="shared" si="9"/>
        <v>685613271</v>
      </c>
      <c r="G48" s="73">
        <f t="shared" si="9"/>
        <v>23346089</v>
      </c>
      <c r="H48" s="73">
        <f t="shared" si="9"/>
        <v>68095755</v>
      </c>
      <c r="I48" s="73">
        <f t="shared" si="9"/>
        <v>61845633</v>
      </c>
      <c r="J48" s="73">
        <f t="shared" si="9"/>
        <v>153287477</v>
      </c>
      <c r="K48" s="73">
        <f t="shared" si="9"/>
        <v>45812999</v>
      </c>
      <c r="L48" s="73">
        <f t="shared" si="9"/>
        <v>52999283</v>
      </c>
      <c r="M48" s="73">
        <f t="shared" si="9"/>
        <v>49173933</v>
      </c>
      <c r="N48" s="73">
        <f t="shared" si="9"/>
        <v>147986215</v>
      </c>
      <c r="O48" s="73">
        <f t="shared" si="9"/>
        <v>46870297</v>
      </c>
      <c r="P48" s="73">
        <f t="shared" si="9"/>
        <v>47034554</v>
      </c>
      <c r="Q48" s="73">
        <f t="shared" si="9"/>
        <v>67595348</v>
      </c>
      <c r="R48" s="73">
        <f t="shared" si="9"/>
        <v>161500199</v>
      </c>
      <c r="S48" s="73">
        <f t="shared" si="9"/>
        <v>51775527</v>
      </c>
      <c r="T48" s="73">
        <f t="shared" si="9"/>
        <v>58285559</v>
      </c>
      <c r="U48" s="73">
        <f t="shared" si="9"/>
        <v>57590607</v>
      </c>
      <c r="V48" s="73">
        <f t="shared" si="9"/>
        <v>167651693</v>
      </c>
      <c r="W48" s="73">
        <f t="shared" si="9"/>
        <v>630425584</v>
      </c>
      <c r="X48" s="73">
        <f t="shared" si="9"/>
        <v>685613271</v>
      </c>
      <c r="Y48" s="73">
        <f t="shared" si="9"/>
        <v>-55187687</v>
      </c>
      <c r="Z48" s="170">
        <f>+IF(X48&lt;&gt;0,+(Y48/X48)*100,0)</f>
        <v>-8.049390134981795</v>
      </c>
      <c r="AA48" s="168">
        <f>+AA28+AA32+AA38+AA42+AA47</f>
        <v>685613271</v>
      </c>
    </row>
    <row r="49" spans="1:27" ht="13.5">
      <c r="A49" s="148" t="s">
        <v>49</v>
      </c>
      <c r="B49" s="149"/>
      <c r="C49" s="171">
        <f aca="true" t="shared" si="10" ref="C49:Y49">+C25-C48</f>
        <v>-9232733</v>
      </c>
      <c r="D49" s="171">
        <f>+D25-D48</f>
        <v>0</v>
      </c>
      <c r="E49" s="172">
        <f t="shared" si="10"/>
        <v>11722978</v>
      </c>
      <c r="F49" s="173">
        <f t="shared" si="10"/>
        <v>9509980</v>
      </c>
      <c r="G49" s="173">
        <f t="shared" si="10"/>
        <v>30528511</v>
      </c>
      <c r="H49" s="173">
        <f t="shared" si="10"/>
        <v>-30597003</v>
      </c>
      <c r="I49" s="173">
        <f t="shared" si="10"/>
        <v>-5922290</v>
      </c>
      <c r="J49" s="173">
        <f t="shared" si="10"/>
        <v>-5990782</v>
      </c>
      <c r="K49" s="173">
        <f t="shared" si="10"/>
        <v>-1236963</v>
      </c>
      <c r="L49" s="173">
        <f t="shared" si="10"/>
        <v>21526443</v>
      </c>
      <c r="M49" s="173">
        <f t="shared" si="10"/>
        <v>-5795696</v>
      </c>
      <c r="N49" s="173">
        <f t="shared" si="10"/>
        <v>14493784</v>
      </c>
      <c r="O49" s="173">
        <f t="shared" si="10"/>
        <v>1226982</v>
      </c>
      <c r="P49" s="173">
        <f t="shared" si="10"/>
        <v>-10770854</v>
      </c>
      <c r="Q49" s="173">
        <f t="shared" si="10"/>
        <v>2476751</v>
      </c>
      <c r="R49" s="173">
        <f t="shared" si="10"/>
        <v>-7067121</v>
      </c>
      <c r="S49" s="173">
        <f t="shared" si="10"/>
        <v>14146777</v>
      </c>
      <c r="T49" s="173">
        <f t="shared" si="10"/>
        <v>-10125134</v>
      </c>
      <c r="U49" s="173">
        <f t="shared" si="10"/>
        <v>-19814307</v>
      </c>
      <c r="V49" s="173">
        <f t="shared" si="10"/>
        <v>-15792664</v>
      </c>
      <c r="W49" s="173">
        <f t="shared" si="10"/>
        <v>-14356783</v>
      </c>
      <c r="X49" s="173">
        <f>IF(F25=F48,0,X25-X48)</f>
        <v>9509980</v>
      </c>
      <c r="Y49" s="173">
        <f t="shared" si="10"/>
        <v>-23866763</v>
      </c>
      <c r="Z49" s="174">
        <f>+IF(X49&lt;&gt;0,+(Y49/X49)*100,0)</f>
        <v>-250.9654384131197</v>
      </c>
      <c r="AA49" s="171">
        <f>+AA25-AA48</f>
        <v>9509980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93300995</v>
      </c>
      <c r="D5" s="155"/>
      <c r="E5" s="156">
        <v>88960250</v>
      </c>
      <c r="F5" s="60">
        <v>86810946</v>
      </c>
      <c r="G5" s="60">
        <v>9390958</v>
      </c>
      <c r="H5" s="60">
        <v>-855820</v>
      </c>
      <c r="I5" s="60">
        <v>18781669</v>
      </c>
      <c r="J5" s="60">
        <v>27316807</v>
      </c>
      <c r="K5" s="60">
        <v>9014663</v>
      </c>
      <c r="L5" s="60">
        <v>9454445</v>
      </c>
      <c r="M5" s="60">
        <v>10049913</v>
      </c>
      <c r="N5" s="60">
        <v>28519021</v>
      </c>
      <c r="O5" s="60">
        <v>8433980</v>
      </c>
      <c r="P5" s="60">
        <v>-529649</v>
      </c>
      <c r="Q5" s="60">
        <v>10017170</v>
      </c>
      <c r="R5" s="60">
        <v>17921501</v>
      </c>
      <c r="S5" s="60">
        <v>10015471</v>
      </c>
      <c r="T5" s="60">
        <v>10036519</v>
      </c>
      <c r="U5" s="60">
        <v>250835</v>
      </c>
      <c r="V5" s="60">
        <v>20302825</v>
      </c>
      <c r="W5" s="60">
        <v>94060154</v>
      </c>
      <c r="X5" s="60">
        <v>86810946</v>
      </c>
      <c r="Y5" s="60">
        <v>7249208</v>
      </c>
      <c r="Z5" s="140">
        <v>8.35</v>
      </c>
      <c r="AA5" s="155">
        <v>86810946</v>
      </c>
    </row>
    <row r="6" spans="1:27" ht="13.5">
      <c r="A6" s="181" t="s">
        <v>102</v>
      </c>
      <c r="B6" s="182"/>
      <c r="C6" s="155">
        <v>409094</v>
      </c>
      <c r="D6" s="155"/>
      <c r="E6" s="156">
        <v>400000</v>
      </c>
      <c r="F6" s="60">
        <v>400000</v>
      </c>
      <c r="G6" s="60">
        <v>31596</v>
      </c>
      <c r="H6" s="60">
        <v>30534</v>
      </c>
      <c r="I6" s="60">
        <v>21526</v>
      </c>
      <c r="J6" s="60">
        <v>83656</v>
      </c>
      <c r="K6" s="60">
        <v>30135</v>
      </c>
      <c r="L6" s="60">
        <v>68767</v>
      </c>
      <c r="M6" s="60">
        <v>61156</v>
      </c>
      <c r="N6" s="60">
        <v>160058</v>
      </c>
      <c r="O6" s="60">
        <v>59766</v>
      </c>
      <c r="P6" s="60">
        <v>53297</v>
      </c>
      <c r="Q6" s="60">
        <v>48690</v>
      </c>
      <c r="R6" s="60">
        <v>161753</v>
      </c>
      <c r="S6" s="60">
        <v>51347</v>
      </c>
      <c r="T6" s="60">
        <v>52263</v>
      </c>
      <c r="U6" s="60">
        <v>53068</v>
      </c>
      <c r="V6" s="60">
        <v>156678</v>
      </c>
      <c r="W6" s="60">
        <v>562145</v>
      </c>
      <c r="X6" s="60">
        <v>400000</v>
      </c>
      <c r="Y6" s="60">
        <v>162145</v>
      </c>
      <c r="Z6" s="140">
        <v>40.54</v>
      </c>
      <c r="AA6" s="155">
        <v>400000</v>
      </c>
    </row>
    <row r="7" spans="1:27" ht="13.5">
      <c r="A7" s="183" t="s">
        <v>103</v>
      </c>
      <c r="B7" s="182"/>
      <c r="C7" s="155">
        <v>257340115</v>
      </c>
      <c r="D7" s="155"/>
      <c r="E7" s="156">
        <v>287848550</v>
      </c>
      <c r="F7" s="60">
        <v>287697206</v>
      </c>
      <c r="G7" s="60">
        <v>6115448</v>
      </c>
      <c r="H7" s="60">
        <v>24639103</v>
      </c>
      <c r="I7" s="60">
        <v>24855073</v>
      </c>
      <c r="J7" s="60">
        <v>55609624</v>
      </c>
      <c r="K7" s="60">
        <v>23181812</v>
      </c>
      <c r="L7" s="60">
        <v>22536155</v>
      </c>
      <c r="M7" s="60">
        <v>21555312</v>
      </c>
      <c r="N7" s="60">
        <v>67273279</v>
      </c>
      <c r="O7" s="60">
        <v>23913228</v>
      </c>
      <c r="P7" s="60">
        <v>22582542</v>
      </c>
      <c r="Q7" s="60">
        <v>22645406</v>
      </c>
      <c r="R7" s="60">
        <v>69141176</v>
      </c>
      <c r="S7" s="60">
        <v>22721527</v>
      </c>
      <c r="T7" s="60">
        <v>22631154</v>
      </c>
      <c r="U7" s="60">
        <v>23433667</v>
      </c>
      <c r="V7" s="60">
        <v>68786348</v>
      </c>
      <c r="W7" s="60">
        <v>260810427</v>
      </c>
      <c r="X7" s="60">
        <v>287697206</v>
      </c>
      <c r="Y7" s="60">
        <v>-26886779</v>
      </c>
      <c r="Z7" s="140">
        <v>-9.35</v>
      </c>
      <c r="AA7" s="155">
        <v>287697206</v>
      </c>
    </row>
    <row r="8" spans="1:27" ht="13.5">
      <c r="A8" s="183" t="s">
        <v>104</v>
      </c>
      <c r="B8" s="182"/>
      <c r="C8" s="155">
        <v>40363124</v>
      </c>
      <c r="D8" s="155"/>
      <c r="E8" s="156">
        <v>42666300</v>
      </c>
      <c r="F8" s="60">
        <v>41272680</v>
      </c>
      <c r="G8" s="60">
        <v>242897</v>
      </c>
      <c r="H8" s="60">
        <v>3212473</v>
      </c>
      <c r="I8" s="60">
        <v>3547215</v>
      </c>
      <c r="J8" s="60">
        <v>7002585</v>
      </c>
      <c r="K8" s="60">
        <v>2954544</v>
      </c>
      <c r="L8" s="60">
        <v>3262529</v>
      </c>
      <c r="M8" s="60">
        <v>5048018</v>
      </c>
      <c r="N8" s="60">
        <v>11265091</v>
      </c>
      <c r="O8" s="60">
        <v>5265799</v>
      </c>
      <c r="P8" s="60">
        <v>5755546</v>
      </c>
      <c r="Q8" s="60">
        <v>5755356</v>
      </c>
      <c r="R8" s="60">
        <v>16776701</v>
      </c>
      <c r="S8" s="60">
        <v>5688487</v>
      </c>
      <c r="T8" s="60">
        <v>4226809</v>
      </c>
      <c r="U8" s="60">
        <v>4622492</v>
      </c>
      <c r="V8" s="60">
        <v>14537788</v>
      </c>
      <c r="W8" s="60">
        <v>49582165</v>
      </c>
      <c r="X8" s="60">
        <v>41272680</v>
      </c>
      <c r="Y8" s="60">
        <v>8309485</v>
      </c>
      <c r="Z8" s="140">
        <v>20.13</v>
      </c>
      <c r="AA8" s="155">
        <v>41272680</v>
      </c>
    </row>
    <row r="9" spans="1:27" ht="13.5">
      <c r="A9" s="183" t="s">
        <v>105</v>
      </c>
      <c r="B9" s="182"/>
      <c r="C9" s="155">
        <v>37737571</v>
      </c>
      <c r="D9" s="155"/>
      <c r="E9" s="156">
        <v>47288680</v>
      </c>
      <c r="F9" s="60">
        <v>40893050</v>
      </c>
      <c r="G9" s="60">
        <v>4721903</v>
      </c>
      <c r="H9" s="60">
        <v>4124437</v>
      </c>
      <c r="I9" s="60">
        <v>4476846</v>
      </c>
      <c r="J9" s="60">
        <v>13323186</v>
      </c>
      <c r="K9" s="60">
        <v>3888774</v>
      </c>
      <c r="L9" s="60">
        <v>3926903</v>
      </c>
      <c r="M9" s="60">
        <v>4200407</v>
      </c>
      <c r="N9" s="60">
        <v>12016084</v>
      </c>
      <c r="O9" s="60">
        <v>4340780</v>
      </c>
      <c r="P9" s="60">
        <v>3949499</v>
      </c>
      <c r="Q9" s="60">
        <v>3933401</v>
      </c>
      <c r="R9" s="60">
        <v>12223680</v>
      </c>
      <c r="S9" s="60">
        <v>4404566</v>
      </c>
      <c r="T9" s="60">
        <v>4165278</v>
      </c>
      <c r="U9" s="60">
        <v>4229931</v>
      </c>
      <c r="V9" s="60">
        <v>12799775</v>
      </c>
      <c r="W9" s="60">
        <v>50362725</v>
      </c>
      <c r="X9" s="60">
        <v>40893050</v>
      </c>
      <c r="Y9" s="60">
        <v>9469675</v>
      </c>
      <c r="Z9" s="140">
        <v>23.16</v>
      </c>
      <c r="AA9" s="155">
        <v>40893050</v>
      </c>
    </row>
    <row r="10" spans="1:27" ht="13.5">
      <c r="A10" s="183" t="s">
        <v>106</v>
      </c>
      <c r="B10" s="182"/>
      <c r="C10" s="155">
        <v>25633216</v>
      </c>
      <c r="D10" s="155"/>
      <c r="E10" s="156">
        <v>26278874</v>
      </c>
      <c r="F10" s="54">
        <v>26278874</v>
      </c>
      <c r="G10" s="54">
        <v>2388405</v>
      </c>
      <c r="H10" s="54">
        <v>2249302</v>
      </c>
      <c r="I10" s="54">
        <v>2006805</v>
      </c>
      <c r="J10" s="54">
        <v>6644512</v>
      </c>
      <c r="K10" s="54">
        <v>2170173</v>
      </c>
      <c r="L10" s="54">
        <v>2166009</v>
      </c>
      <c r="M10" s="54">
        <v>2373967</v>
      </c>
      <c r="N10" s="54">
        <v>6710149</v>
      </c>
      <c r="O10" s="54">
        <v>2283795</v>
      </c>
      <c r="P10" s="54">
        <v>2367565</v>
      </c>
      <c r="Q10" s="54">
        <v>2343307</v>
      </c>
      <c r="R10" s="54">
        <v>6994667</v>
      </c>
      <c r="S10" s="54">
        <v>2364839</v>
      </c>
      <c r="T10" s="54">
        <v>2360891</v>
      </c>
      <c r="U10" s="54">
        <v>2379554</v>
      </c>
      <c r="V10" s="54">
        <v>7105284</v>
      </c>
      <c r="W10" s="54">
        <v>27454612</v>
      </c>
      <c r="X10" s="54">
        <v>26278874</v>
      </c>
      <c r="Y10" s="54">
        <v>1175738</v>
      </c>
      <c r="Z10" s="184">
        <v>4.47</v>
      </c>
      <c r="AA10" s="130">
        <v>26278874</v>
      </c>
    </row>
    <row r="11" spans="1:27" ht="13.5">
      <c r="A11" s="183" t="s">
        <v>107</v>
      </c>
      <c r="B11" s="185"/>
      <c r="C11" s="155">
        <v>-46586283</v>
      </c>
      <c r="D11" s="155"/>
      <c r="E11" s="156">
        <v>-13090260</v>
      </c>
      <c r="F11" s="60">
        <v>-27109897</v>
      </c>
      <c r="G11" s="60">
        <v>-881067</v>
      </c>
      <c r="H11" s="60">
        <v>-972228</v>
      </c>
      <c r="I11" s="60">
        <v>-1810120</v>
      </c>
      <c r="J11" s="60">
        <v>-3663415</v>
      </c>
      <c r="K11" s="60">
        <v>-2878000</v>
      </c>
      <c r="L11" s="60">
        <v>-2686322</v>
      </c>
      <c r="M11" s="60">
        <v>-3454165</v>
      </c>
      <c r="N11" s="60">
        <v>-9018487</v>
      </c>
      <c r="O11" s="60">
        <v>-1031809</v>
      </c>
      <c r="P11" s="60">
        <v>-3566305</v>
      </c>
      <c r="Q11" s="60">
        <v>-2729457</v>
      </c>
      <c r="R11" s="60">
        <v>-7327571</v>
      </c>
      <c r="S11" s="60">
        <v>-3068181</v>
      </c>
      <c r="T11" s="60">
        <v>-2823091</v>
      </c>
      <c r="U11" s="60">
        <v>-2796917</v>
      </c>
      <c r="V11" s="60">
        <v>-8688189</v>
      </c>
      <c r="W11" s="60">
        <v>-28697662</v>
      </c>
      <c r="X11" s="60">
        <v>-27109897</v>
      </c>
      <c r="Y11" s="60">
        <v>-1587765</v>
      </c>
      <c r="Z11" s="140">
        <v>5.86</v>
      </c>
      <c r="AA11" s="155">
        <v>-27109897</v>
      </c>
    </row>
    <row r="12" spans="1:27" ht="13.5">
      <c r="A12" s="183" t="s">
        <v>108</v>
      </c>
      <c r="B12" s="185"/>
      <c r="C12" s="155">
        <v>10325015</v>
      </c>
      <c r="D12" s="155"/>
      <c r="E12" s="156">
        <v>11784050</v>
      </c>
      <c r="F12" s="60">
        <v>11784050</v>
      </c>
      <c r="G12" s="60">
        <v>916301</v>
      </c>
      <c r="H12" s="60">
        <v>976664</v>
      </c>
      <c r="I12" s="60">
        <v>888925</v>
      </c>
      <c r="J12" s="60">
        <v>2781890</v>
      </c>
      <c r="K12" s="60">
        <v>1071732</v>
      </c>
      <c r="L12" s="60">
        <v>955981</v>
      </c>
      <c r="M12" s="60">
        <v>878366</v>
      </c>
      <c r="N12" s="60">
        <v>2906079</v>
      </c>
      <c r="O12" s="60">
        <v>1083830</v>
      </c>
      <c r="P12" s="60">
        <v>917021</v>
      </c>
      <c r="Q12" s="60">
        <v>940225</v>
      </c>
      <c r="R12" s="60">
        <v>2941076</v>
      </c>
      <c r="S12" s="60">
        <v>939471</v>
      </c>
      <c r="T12" s="60">
        <v>991385</v>
      </c>
      <c r="U12" s="60">
        <v>888275</v>
      </c>
      <c r="V12" s="60">
        <v>2819131</v>
      </c>
      <c r="W12" s="60">
        <v>11448176</v>
      </c>
      <c r="X12" s="60">
        <v>11784050</v>
      </c>
      <c r="Y12" s="60">
        <v>-335874</v>
      </c>
      <c r="Z12" s="140">
        <v>-2.85</v>
      </c>
      <c r="AA12" s="155">
        <v>11784050</v>
      </c>
    </row>
    <row r="13" spans="1:27" ht="13.5">
      <c r="A13" s="181" t="s">
        <v>109</v>
      </c>
      <c r="B13" s="185"/>
      <c r="C13" s="155">
        <v>7640539</v>
      </c>
      <c r="D13" s="155"/>
      <c r="E13" s="156">
        <v>4500000</v>
      </c>
      <c r="F13" s="60">
        <v>4500000</v>
      </c>
      <c r="G13" s="60">
        <v>821972</v>
      </c>
      <c r="H13" s="60">
        <v>-46838</v>
      </c>
      <c r="I13" s="60">
        <v>346227</v>
      </c>
      <c r="J13" s="60">
        <v>1121361</v>
      </c>
      <c r="K13" s="60">
        <v>546521</v>
      </c>
      <c r="L13" s="60">
        <v>520262</v>
      </c>
      <c r="M13" s="60">
        <v>0</v>
      </c>
      <c r="N13" s="60">
        <v>1066783</v>
      </c>
      <c r="O13" s="60">
        <v>580896</v>
      </c>
      <c r="P13" s="60">
        <v>364923</v>
      </c>
      <c r="Q13" s="60">
        <v>756186</v>
      </c>
      <c r="R13" s="60">
        <v>1702005</v>
      </c>
      <c r="S13" s="60">
        <v>563554</v>
      </c>
      <c r="T13" s="60">
        <v>352487</v>
      </c>
      <c r="U13" s="60">
        <v>422452</v>
      </c>
      <c r="V13" s="60">
        <v>1338493</v>
      </c>
      <c r="W13" s="60">
        <v>5228642</v>
      </c>
      <c r="X13" s="60">
        <v>4500000</v>
      </c>
      <c r="Y13" s="60">
        <v>728642</v>
      </c>
      <c r="Z13" s="140">
        <v>16.19</v>
      </c>
      <c r="AA13" s="155">
        <v>4500000</v>
      </c>
    </row>
    <row r="14" spans="1:27" ht="13.5">
      <c r="A14" s="181" t="s">
        <v>110</v>
      </c>
      <c r="B14" s="185"/>
      <c r="C14" s="155">
        <v>2265911</v>
      </c>
      <c r="D14" s="155"/>
      <c r="E14" s="156">
        <v>1555500</v>
      </c>
      <c r="F14" s="60">
        <v>1555500</v>
      </c>
      <c r="G14" s="60">
        <v>189655</v>
      </c>
      <c r="H14" s="60">
        <v>191542</v>
      </c>
      <c r="I14" s="60">
        <v>198189</v>
      </c>
      <c r="J14" s="60">
        <v>579386</v>
      </c>
      <c r="K14" s="60">
        <v>194670</v>
      </c>
      <c r="L14" s="60">
        <v>185741</v>
      </c>
      <c r="M14" s="60">
        <v>195731</v>
      </c>
      <c r="N14" s="60">
        <v>576142</v>
      </c>
      <c r="O14" s="60">
        <v>199343</v>
      </c>
      <c r="P14" s="60">
        <v>199376</v>
      </c>
      <c r="Q14" s="60">
        <v>128102</v>
      </c>
      <c r="R14" s="60">
        <v>526821</v>
      </c>
      <c r="S14" s="60">
        <v>205686</v>
      </c>
      <c r="T14" s="60">
        <v>214374</v>
      </c>
      <c r="U14" s="60">
        <v>206782</v>
      </c>
      <c r="V14" s="60">
        <v>626842</v>
      </c>
      <c r="W14" s="60">
        <v>2309191</v>
      </c>
      <c r="X14" s="60">
        <v>1555500</v>
      </c>
      <c r="Y14" s="60">
        <v>753691</v>
      </c>
      <c r="Z14" s="140">
        <v>48.45</v>
      </c>
      <c r="AA14" s="155">
        <v>1555500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9341597</v>
      </c>
      <c r="D16" s="155"/>
      <c r="E16" s="156">
        <v>9993840</v>
      </c>
      <c r="F16" s="60">
        <v>12293840</v>
      </c>
      <c r="G16" s="60">
        <v>1056939</v>
      </c>
      <c r="H16" s="60">
        <v>1224654</v>
      </c>
      <c r="I16" s="60">
        <v>773732</v>
      </c>
      <c r="J16" s="60">
        <v>3055325</v>
      </c>
      <c r="K16" s="60">
        <v>1492051</v>
      </c>
      <c r="L16" s="60">
        <v>1095074</v>
      </c>
      <c r="M16" s="60">
        <v>385752</v>
      </c>
      <c r="N16" s="60">
        <v>2972877</v>
      </c>
      <c r="O16" s="60">
        <v>979025</v>
      </c>
      <c r="P16" s="60">
        <v>895149</v>
      </c>
      <c r="Q16" s="60">
        <v>1505303</v>
      </c>
      <c r="R16" s="60">
        <v>3379477</v>
      </c>
      <c r="S16" s="60">
        <v>907655</v>
      </c>
      <c r="T16" s="60">
        <v>1718462</v>
      </c>
      <c r="U16" s="60">
        <v>1617335</v>
      </c>
      <c r="V16" s="60">
        <v>4243452</v>
      </c>
      <c r="W16" s="60">
        <v>13651131</v>
      </c>
      <c r="X16" s="60">
        <v>12293840</v>
      </c>
      <c r="Y16" s="60">
        <v>1357291</v>
      </c>
      <c r="Z16" s="140">
        <v>11.04</v>
      </c>
      <c r="AA16" s="155">
        <v>12293840</v>
      </c>
    </row>
    <row r="17" spans="1:27" ht="13.5">
      <c r="A17" s="181" t="s">
        <v>113</v>
      </c>
      <c r="B17" s="185"/>
      <c r="C17" s="155">
        <v>2824888</v>
      </c>
      <c r="D17" s="155"/>
      <c r="E17" s="156">
        <v>3101290</v>
      </c>
      <c r="F17" s="60">
        <v>3101290</v>
      </c>
      <c r="G17" s="60">
        <v>205673</v>
      </c>
      <c r="H17" s="60">
        <v>234830</v>
      </c>
      <c r="I17" s="60">
        <v>203405</v>
      </c>
      <c r="J17" s="60">
        <v>643908</v>
      </c>
      <c r="K17" s="60">
        <v>264891</v>
      </c>
      <c r="L17" s="60">
        <v>255793</v>
      </c>
      <c r="M17" s="60">
        <v>120631</v>
      </c>
      <c r="N17" s="60">
        <v>641315</v>
      </c>
      <c r="O17" s="60">
        <v>285768</v>
      </c>
      <c r="P17" s="60">
        <v>268011</v>
      </c>
      <c r="Q17" s="60">
        <v>251549</v>
      </c>
      <c r="R17" s="60">
        <v>805328</v>
      </c>
      <c r="S17" s="60">
        <v>232390</v>
      </c>
      <c r="T17" s="60">
        <v>272759</v>
      </c>
      <c r="U17" s="60">
        <v>216473</v>
      </c>
      <c r="V17" s="60">
        <v>721622</v>
      </c>
      <c r="W17" s="60">
        <v>2812173</v>
      </c>
      <c r="X17" s="60">
        <v>3101290</v>
      </c>
      <c r="Y17" s="60">
        <v>-289117</v>
      </c>
      <c r="Z17" s="140">
        <v>-9.32</v>
      </c>
      <c r="AA17" s="155">
        <v>3101290</v>
      </c>
    </row>
    <row r="18" spans="1:27" ht="13.5">
      <c r="A18" s="183" t="s">
        <v>114</v>
      </c>
      <c r="B18" s="182"/>
      <c r="C18" s="155">
        <v>4065809</v>
      </c>
      <c r="D18" s="155"/>
      <c r="E18" s="156">
        <v>3625200</v>
      </c>
      <c r="F18" s="60">
        <v>3625200</v>
      </c>
      <c r="G18" s="60">
        <v>0</v>
      </c>
      <c r="H18" s="60">
        <v>362173</v>
      </c>
      <c r="I18" s="60">
        <v>356112</v>
      </c>
      <c r="J18" s="60">
        <v>718285</v>
      </c>
      <c r="K18" s="60">
        <v>342493</v>
      </c>
      <c r="L18" s="60">
        <v>382875</v>
      </c>
      <c r="M18" s="60">
        <v>404337</v>
      </c>
      <c r="N18" s="60">
        <v>1129705</v>
      </c>
      <c r="O18" s="60">
        <v>295269</v>
      </c>
      <c r="P18" s="60">
        <v>428527</v>
      </c>
      <c r="Q18" s="60">
        <v>347658</v>
      </c>
      <c r="R18" s="60">
        <v>1071454</v>
      </c>
      <c r="S18" s="60">
        <v>328263</v>
      </c>
      <c r="T18" s="60">
        <v>327962</v>
      </c>
      <c r="U18" s="60">
        <v>441854</v>
      </c>
      <c r="V18" s="60">
        <v>1098079</v>
      </c>
      <c r="W18" s="60">
        <v>4017523</v>
      </c>
      <c r="X18" s="60">
        <v>3625200</v>
      </c>
      <c r="Y18" s="60">
        <v>392323</v>
      </c>
      <c r="Z18" s="140">
        <v>10.82</v>
      </c>
      <c r="AA18" s="155">
        <v>3625200</v>
      </c>
    </row>
    <row r="19" spans="1:27" ht="13.5">
      <c r="A19" s="181" t="s">
        <v>34</v>
      </c>
      <c r="B19" s="185"/>
      <c r="C19" s="155">
        <v>93695427</v>
      </c>
      <c r="D19" s="155"/>
      <c r="E19" s="156">
        <v>110464159</v>
      </c>
      <c r="F19" s="60">
        <v>119359607</v>
      </c>
      <c r="G19" s="60">
        <v>28179804</v>
      </c>
      <c r="H19" s="60">
        <v>1502773</v>
      </c>
      <c r="I19" s="60">
        <v>590613</v>
      </c>
      <c r="J19" s="60">
        <v>30273190</v>
      </c>
      <c r="K19" s="60">
        <v>1669629</v>
      </c>
      <c r="L19" s="60">
        <v>31465610</v>
      </c>
      <c r="M19" s="60">
        <v>825608</v>
      </c>
      <c r="N19" s="60">
        <v>33960847</v>
      </c>
      <c r="O19" s="60">
        <v>427889</v>
      </c>
      <c r="P19" s="60">
        <v>1506696</v>
      </c>
      <c r="Q19" s="60">
        <v>20919081</v>
      </c>
      <c r="R19" s="60">
        <v>22853666</v>
      </c>
      <c r="S19" s="60">
        <v>19980125</v>
      </c>
      <c r="T19" s="60">
        <v>2754108</v>
      </c>
      <c r="U19" s="60">
        <v>304957</v>
      </c>
      <c r="V19" s="60">
        <v>23039190</v>
      </c>
      <c r="W19" s="60">
        <v>110126893</v>
      </c>
      <c r="X19" s="60">
        <v>119359607</v>
      </c>
      <c r="Y19" s="60">
        <v>-9232714</v>
      </c>
      <c r="Z19" s="140">
        <v>-7.74</v>
      </c>
      <c r="AA19" s="155">
        <v>119359607</v>
      </c>
    </row>
    <row r="20" spans="1:27" ht="13.5">
      <c r="A20" s="181" t="s">
        <v>35</v>
      </c>
      <c r="B20" s="185"/>
      <c r="C20" s="155">
        <v>11402596</v>
      </c>
      <c r="D20" s="155"/>
      <c r="E20" s="156">
        <v>13848030</v>
      </c>
      <c r="F20" s="54">
        <v>12602470</v>
      </c>
      <c r="G20" s="54">
        <v>494116</v>
      </c>
      <c r="H20" s="54">
        <v>625153</v>
      </c>
      <c r="I20" s="54">
        <v>687126</v>
      </c>
      <c r="J20" s="54">
        <v>1806395</v>
      </c>
      <c r="K20" s="54">
        <v>631948</v>
      </c>
      <c r="L20" s="54">
        <v>935904</v>
      </c>
      <c r="M20" s="54">
        <v>733204</v>
      </c>
      <c r="N20" s="54">
        <v>2301056</v>
      </c>
      <c r="O20" s="54">
        <v>974860</v>
      </c>
      <c r="P20" s="54">
        <v>1071502</v>
      </c>
      <c r="Q20" s="54">
        <v>925609</v>
      </c>
      <c r="R20" s="54">
        <v>2971971</v>
      </c>
      <c r="S20" s="54">
        <v>644905</v>
      </c>
      <c r="T20" s="54">
        <v>673896</v>
      </c>
      <c r="U20" s="54">
        <v>1505542</v>
      </c>
      <c r="V20" s="54">
        <v>2824343</v>
      </c>
      <c r="W20" s="54">
        <v>9903765</v>
      </c>
      <c r="X20" s="54">
        <v>12602470</v>
      </c>
      <c r="Y20" s="54">
        <v>-2698705</v>
      </c>
      <c r="Z20" s="184">
        <v>-21.41</v>
      </c>
      <c r="AA20" s="130">
        <v>12602470</v>
      </c>
    </row>
    <row r="21" spans="1:27" ht="13.5">
      <c r="A21" s="181" t="s">
        <v>115</v>
      </c>
      <c r="B21" s="185"/>
      <c r="C21" s="155">
        <v>0</v>
      </c>
      <c r="D21" s="155"/>
      <c r="E21" s="156">
        <v>8000000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2284513</v>
      </c>
      <c r="R21" s="60">
        <v>2284513</v>
      </c>
      <c r="S21" s="60">
        <v>-57801</v>
      </c>
      <c r="T21" s="60">
        <v>205169</v>
      </c>
      <c r="U21" s="60">
        <v>0</v>
      </c>
      <c r="V21" s="60">
        <v>147368</v>
      </c>
      <c r="W21" s="82">
        <v>2431881</v>
      </c>
      <c r="X21" s="60">
        <v>0</v>
      </c>
      <c r="Y21" s="60">
        <v>2431881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549759614</v>
      </c>
      <c r="D22" s="188">
        <f>SUM(D5:D21)</f>
        <v>0</v>
      </c>
      <c r="E22" s="189">
        <f t="shared" si="0"/>
        <v>647224463</v>
      </c>
      <c r="F22" s="190">
        <f t="shared" si="0"/>
        <v>625064816</v>
      </c>
      <c r="G22" s="190">
        <f t="shared" si="0"/>
        <v>53874600</v>
      </c>
      <c r="H22" s="190">
        <f t="shared" si="0"/>
        <v>37498752</v>
      </c>
      <c r="I22" s="190">
        <f t="shared" si="0"/>
        <v>55923343</v>
      </c>
      <c r="J22" s="190">
        <f t="shared" si="0"/>
        <v>147296695</v>
      </c>
      <c r="K22" s="190">
        <f t="shared" si="0"/>
        <v>44576036</v>
      </c>
      <c r="L22" s="190">
        <f t="shared" si="0"/>
        <v>74525726</v>
      </c>
      <c r="M22" s="190">
        <f t="shared" si="0"/>
        <v>43378237</v>
      </c>
      <c r="N22" s="190">
        <f t="shared" si="0"/>
        <v>162479999</v>
      </c>
      <c r="O22" s="190">
        <f t="shared" si="0"/>
        <v>48092419</v>
      </c>
      <c r="P22" s="190">
        <f t="shared" si="0"/>
        <v>36263700</v>
      </c>
      <c r="Q22" s="190">
        <f t="shared" si="0"/>
        <v>70072099</v>
      </c>
      <c r="R22" s="190">
        <f t="shared" si="0"/>
        <v>154428218</v>
      </c>
      <c r="S22" s="190">
        <f t="shared" si="0"/>
        <v>65922304</v>
      </c>
      <c r="T22" s="190">
        <f t="shared" si="0"/>
        <v>48160425</v>
      </c>
      <c r="U22" s="190">
        <f t="shared" si="0"/>
        <v>37776300</v>
      </c>
      <c r="V22" s="190">
        <f t="shared" si="0"/>
        <v>151859029</v>
      </c>
      <c r="W22" s="190">
        <f t="shared" si="0"/>
        <v>616063941</v>
      </c>
      <c r="X22" s="190">
        <f t="shared" si="0"/>
        <v>625064816</v>
      </c>
      <c r="Y22" s="190">
        <f t="shared" si="0"/>
        <v>-9000875</v>
      </c>
      <c r="Z22" s="191">
        <f>+IF(X22&lt;&gt;0,+(Y22/X22)*100,0)</f>
        <v>-1.4399906649041017</v>
      </c>
      <c r="AA22" s="188">
        <f>SUM(AA5:AA21)</f>
        <v>625064816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175656915</v>
      </c>
      <c r="D25" s="155"/>
      <c r="E25" s="156">
        <v>203688258</v>
      </c>
      <c r="F25" s="60">
        <v>194173387</v>
      </c>
      <c r="G25" s="60">
        <v>13092082</v>
      </c>
      <c r="H25" s="60">
        <v>16453499</v>
      </c>
      <c r="I25" s="60">
        <v>15377594</v>
      </c>
      <c r="J25" s="60">
        <v>44923175</v>
      </c>
      <c r="K25" s="60">
        <v>15632578</v>
      </c>
      <c r="L25" s="60">
        <v>15579144</v>
      </c>
      <c r="M25" s="60">
        <v>16071056</v>
      </c>
      <c r="N25" s="60">
        <v>47282778</v>
      </c>
      <c r="O25" s="60">
        <v>16072567</v>
      </c>
      <c r="P25" s="60">
        <v>15193129</v>
      </c>
      <c r="Q25" s="60">
        <v>15421584</v>
      </c>
      <c r="R25" s="60">
        <v>46687280</v>
      </c>
      <c r="S25" s="60">
        <v>15610253</v>
      </c>
      <c r="T25" s="60">
        <v>15382614</v>
      </c>
      <c r="U25" s="60">
        <v>16245452</v>
      </c>
      <c r="V25" s="60">
        <v>47238319</v>
      </c>
      <c r="W25" s="60">
        <v>186131552</v>
      </c>
      <c r="X25" s="60">
        <v>194173387</v>
      </c>
      <c r="Y25" s="60">
        <v>-8041835</v>
      </c>
      <c r="Z25" s="140">
        <v>-4.14</v>
      </c>
      <c r="AA25" s="155">
        <v>194173387</v>
      </c>
    </row>
    <row r="26" spans="1:27" ht="13.5">
      <c r="A26" s="183" t="s">
        <v>38</v>
      </c>
      <c r="B26" s="182"/>
      <c r="C26" s="155">
        <v>11956596</v>
      </c>
      <c r="D26" s="155"/>
      <c r="E26" s="156">
        <v>12758980</v>
      </c>
      <c r="F26" s="60">
        <v>12960518</v>
      </c>
      <c r="G26" s="60">
        <v>1002893</v>
      </c>
      <c r="H26" s="60">
        <v>1002893</v>
      </c>
      <c r="I26" s="60">
        <v>1002893</v>
      </c>
      <c r="J26" s="60">
        <v>3008679</v>
      </c>
      <c r="K26" s="60">
        <v>1002893</v>
      </c>
      <c r="L26" s="60">
        <v>997326</v>
      </c>
      <c r="M26" s="60">
        <v>1001453</v>
      </c>
      <c r="N26" s="60">
        <v>3001672</v>
      </c>
      <c r="O26" s="60">
        <v>1002893</v>
      </c>
      <c r="P26" s="60">
        <v>1002893</v>
      </c>
      <c r="Q26" s="60">
        <v>1002893</v>
      </c>
      <c r="R26" s="60">
        <v>3008679</v>
      </c>
      <c r="S26" s="60">
        <v>1673728</v>
      </c>
      <c r="T26" s="60">
        <v>1070352</v>
      </c>
      <c r="U26" s="60">
        <v>1054673</v>
      </c>
      <c r="V26" s="60">
        <v>3798753</v>
      </c>
      <c r="W26" s="60">
        <v>12817783</v>
      </c>
      <c r="X26" s="60">
        <v>12960518</v>
      </c>
      <c r="Y26" s="60">
        <v>-142735</v>
      </c>
      <c r="Z26" s="140">
        <v>-1.1</v>
      </c>
      <c r="AA26" s="155">
        <v>12960518</v>
      </c>
    </row>
    <row r="27" spans="1:27" ht="13.5">
      <c r="A27" s="183" t="s">
        <v>118</v>
      </c>
      <c r="B27" s="182"/>
      <c r="C27" s="155">
        <v>2645673</v>
      </c>
      <c r="D27" s="155"/>
      <c r="E27" s="156">
        <v>4190000</v>
      </c>
      <c r="F27" s="60">
        <v>4190000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320322</v>
      </c>
      <c r="V27" s="60">
        <v>320322</v>
      </c>
      <c r="W27" s="60">
        <v>320322</v>
      </c>
      <c r="X27" s="60">
        <v>4190000</v>
      </c>
      <c r="Y27" s="60">
        <v>-3869678</v>
      </c>
      <c r="Z27" s="140">
        <v>-92.36</v>
      </c>
      <c r="AA27" s="155">
        <v>4190000</v>
      </c>
    </row>
    <row r="28" spans="1:27" ht="13.5">
      <c r="A28" s="183" t="s">
        <v>39</v>
      </c>
      <c r="B28" s="182"/>
      <c r="C28" s="155">
        <v>64729688</v>
      </c>
      <c r="D28" s="155"/>
      <c r="E28" s="156">
        <v>63036381</v>
      </c>
      <c r="F28" s="60">
        <v>65369267</v>
      </c>
      <c r="G28" s="60">
        <v>-390</v>
      </c>
      <c r="H28" s="60">
        <v>11019543</v>
      </c>
      <c r="I28" s="60">
        <v>5320788</v>
      </c>
      <c r="J28" s="60">
        <v>16339941</v>
      </c>
      <c r="K28" s="60">
        <v>5493669</v>
      </c>
      <c r="L28" s="60">
        <v>5310264</v>
      </c>
      <c r="M28" s="60">
        <v>5484275</v>
      </c>
      <c r="N28" s="60">
        <v>16288208</v>
      </c>
      <c r="O28" s="60">
        <v>5490070</v>
      </c>
      <c r="P28" s="60">
        <v>4943671</v>
      </c>
      <c r="Q28" s="60">
        <v>5077291</v>
      </c>
      <c r="R28" s="60">
        <v>15511032</v>
      </c>
      <c r="S28" s="60">
        <v>5637583</v>
      </c>
      <c r="T28" s="60">
        <v>5439469</v>
      </c>
      <c r="U28" s="60">
        <v>0</v>
      </c>
      <c r="V28" s="60">
        <v>11077052</v>
      </c>
      <c r="W28" s="60">
        <v>59216233</v>
      </c>
      <c r="X28" s="60">
        <v>65369267</v>
      </c>
      <c r="Y28" s="60">
        <v>-6153034</v>
      </c>
      <c r="Z28" s="140">
        <v>-9.41</v>
      </c>
      <c r="AA28" s="155">
        <v>65369267</v>
      </c>
    </row>
    <row r="29" spans="1:27" ht="13.5">
      <c r="A29" s="183" t="s">
        <v>40</v>
      </c>
      <c r="B29" s="182"/>
      <c r="C29" s="155">
        <v>27575544</v>
      </c>
      <c r="D29" s="155"/>
      <c r="E29" s="156">
        <v>32665008</v>
      </c>
      <c r="F29" s="60">
        <v>32665025</v>
      </c>
      <c r="G29" s="60">
        <v>0</v>
      </c>
      <c r="H29" s="60">
        <v>4392491</v>
      </c>
      <c r="I29" s="60">
        <v>2241160</v>
      </c>
      <c r="J29" s="60">
        <v>6633651</v>
      </c>
      <c r="K29" s="60">
        <v>0</v>
      </c>
      <c r="L29" s="60">
        <v>4178896</v>
      </c>
      <c r="M29" s="60">
        <v>2089450</v>
      </c>
      <c r="N29" s="60">
        <v>6268346</v>
      </c>
      <c r="O29" s="60">
        <v>2089450</v>
      </c>
      <c r="P29" s="60">
        <v>2089449</v>
      </c>
      <c r="Q29" s="60">
        <v>2061078</v>
      </c>
      <c r="R29" s="60">
        <v>6239977</v>
      </c>
      <c r="S29" s="60">
        <v>0</v>
      </c>
      <c r="T29" s="60">
        <v>5499239</v>
      </c>
      <c r="U29" s="60">
        <v>0</v>
      </c>
      <c r="V29" s="60">
        <v>5499239</v>
      </c>
      <c r="W29" s="60">
        <v>24641213</v>
      </c>
      <c r="X29" s="60">
        <v>32665025</v>
      </c>
      <c r="Y29" s="60">
        <v>-8023812</v>
      </c>
      <c r="Z29" s="140">
        <v>-24.56</v>
      </c>
      <c r="AA29" s="155">
        <v>32665025</v>
      </c>
    </row>
    <row r="30" spans="1:27" ht="13.5">
      <c r="A30" s="183" t="s">
        <v>119</v>
      </c>
      <c r="B30" s="182"/>
      <c r="C30" s="155">
        <v>176732775</v>
      </c>
      <c r="D30" s="155"/>
      <c r="E30" s="156">
        <v>199952000</v>
      </c>
      <c r="F30" s="60">
        <v>200381070</v>
      </c>
      <c r="G30" s="60">
        <v>12045</v>
      </c>
      <c r="H30" s="60">
        <v>25470527</v>
      </c>
      <c r="I30" s="60">
        <v>26049076</v>
      </c>
      <c r="J30" s="60">
        <v>51531648</v>
      </c>
      <c r="K30" s="60">
        <v>13362117</v>
      </c>
      <c r="L30" s="60">
        <v>13952896</v>
      </c>
      <c r="M30" s="60">
        <v>13524305</v>
      </c>
      <c r="N30" s="60">
        <v>40839318</v>
      </c>
      <c r="O30" s="60">
        <v>13021355</v>
      </c>
      <c r="P30" s="60">
        <v>13763937</v>
      </c>
      <c r="Q30" s="60">
        <v>13245008</v>
      </c>
      <c r="R30" s="60">
        <v>40030300</v>
      </c>
      <c r="S30" s="60">
        <v>13731238</v>
      </c>
      <c r="T30" s="60">
        <v>13323877</v>
      </c>
      <c r="U30" s="60">
        <v>14304122</v>
      </c>
      <c r="V30" s="60">
        <v>41359237</v>
      </c>
      <c r="W30" s="60">
        <v>173760503</v>
      </c>
      <c r="X30" s="60">
        <v>200381070</v>
      </c>
      <c r="Y30" s="60">
        <v>-26620567</v>
      </c>
      <c r="Z30" s="140">
        <v>-13.28</v>
      </c>
      <c r="AA30" s="155">
        <v>200381070</v>
      </c>
    </row>
    <row r="31" spans="1:27" ht="13.5">
      <c r="A31" s="183" t="s">
        <v>120</v>
      </c>
      <c r="B31" s="182"/>
      <c r="C31" s="155">
        <v>37587513</v>
      </c>
      <c r="D31" s="155"/>
      <c r="E31" s="156">
        <v>40915171</v>
      </c>
      <c r="F31" s="60">
        <v>42295855</v>
      </c>
      <c r="G31" s="60">
        <v>493565</v>
      </c>
      <c r="H31" s="60">
        <v>1571762</v>
      </c>
      <c r="I31" s="60">
        <v>2440034</v>
      </c>
      <c r="J31" s="60">
        <v>4505361</v>
      </c>
      <c r="K31" s="60">
        <v>3198834</v>
      </c>
      <c r="L31" s="60">
        <v>3628815</v>
      </c>
      <c r="M31" s="60">
        <v>3053745</v>
      </c>
      <c r="N31" s="60">
        <v>9881394</v>
      </c>
      <c r="O31" s="60">
        <v>3904953</v>
      </c>
      <c r="P31" s="60">
        <v>3924188</v>
      </c>
      <c r="Q31" s="60">
        <v>4280538</v>
      </c>
      <c r="R31" s="60">
        <v>12109679</v>
      </c>
      <c r="S31" s="60">
        <v>3319667</v>
      </c>
      <c r="T31" s="60">
        <v>3455122</v>
      </c>
      <c r="U31" s="60">
        <v>9929871</v>
      </c>
      <c r="V31" s="60">
        <v>16704660</v>
      </c>
      <c r="W31" s="60">
        <v>43201094</v>
      </c>
      <c r="X31" s="60">
        <v>42295855</v>
      </c>
      <c r="Y31" s="60">
        <v>905239</v>
      </c>
      <c r="Z31" s="140">
        <v>2.14</v>
      </c>
      <c r="AA31" s="155">
        <v>42295855</v>
      </c>
    </row>
    <row r="32" spans="1:27" ht="13.5">
      <c r="A32" s="183" t="s">
        <v>121</v>
      </c>
      <c r="B32" s="182"/>
      <c r="C32" s="155">
        <v>5676947</v>
      </c>
      <c r="D32" s="155"/>
      <c r="E32" s="156">
        <v>5156760</v>
      </c>
      <c r="F32" s="60">
        <v>5807660</v>
      </c>
      <c r="G32" s="60">
        <v>0</v>
      </c>
      <c r="H32" s="60">
        <v>542162</v>
      </c>
      <c r="I32" s="60">
        <v>600588</v>
      </c>
      <c r="J32" s="60">
        <v>1142750</v>
      </c>
      <c r="K32" s="60">
        <v>580079</v>
      </c>
      <c r="L32" s="60">
        <v>851528</v>
      </c>
      <c r="M32" s="60">
        <v>787871</v>
      </c>
      <c r="N32" s="60">
        <v>2219478</v>
      </c>
      <c r="O32" s="60">
        <v>55433</v>
      </c>
      <c r="P32" s="60">
        <v>680512</v>
      </c>
      <c r="Q32" s="60">
        <v>621862</v>
      </c>
      <c r="R32" s="60">
        <v>1357807</v>
      </c>
      <c r="S32" s="60">
        <v>636598</v>
      </c>
      <c r="T32" s="60">
        <v>1077391</v>
      </c>
      <c r="U32" s="60">
        <v>853897</v>
      </c>
      <c r="V32" s="60">
        <v>2567886</v>
      </c>
      <c r="W32" s="60">
        <v>7287921</v>
      </c>
      <c r="X32" s="60">
        <v>5807660</v>
      </c>
      <c r="Y32" s="60">
        <v>1480261</v>
      </c>
      <c r="Z32" s="140">
        <v>25.49</v>
      </c>
      <c r="AA32" s="155">
        <v>5807660</v>
      </c>
    </row>
    <row r="33" spans="1:27" ht="13.5">
      <c r="A33" s="183" t="s">
        <v>42</v>
      </c>
      <c r="B33" s="182"/>
      <c r="C33" s="155">
        <v>148800</v>
      </c>
      <c r="D33" s="155"/>
      <c r="E33" s="156">
        <v>200000</v>
      </c>
      <c r="F33" s="60">
        <v>200000</v>
      </c>
      <c r="G33" s="60">
        <v>1800</v>
      </c>
      <c r="H33" s="60">
        <v>0</v>
      </c>
      <c r="I33" s="60">
        <v>0</v>
      </c>
      <c r="J33" s="60">
        <v>1800</v>
      </c>
      <c r="K33" s="60">
        <v>0</v>
      </c>
      <c r="L33" s="60">
        <v>0</v>
      </c>
      <c r="M33" s="60">
        <v>9000</v>
      </c>
      <c r="N33" s="60">
        <v>9000</v>
      </c>
      <c r="O33" s="60">
        <v>1800</v>
      </c>
      <c r="P33" s="60">
        <v>1800</v>
      </c>
      <c r="Q33" s="60">
        <v>1800</v>
      </c>
      <c r="R33" s="60">
        <v>5400</v>
      </c>
      <c r="S33" s="60">
        <v>7800</v>
      </c>
      <c r="T33" s="60">
        <v>1800</v>
      </c>
      <c r="U33" s="60">
        <v>1800</v>
      </c>
      <c r="V33" s="60">
        <v>11400</v>
      </c>
      <c r="W33" s="60">
        <v>27600</v>
      </c>
      <c r="X33" s="60">
        <v>200000</v>
      </c>
      <c r="Y33" s="60">
        <v>-172400</v>
      </c>
      <c r="Z33" s="140">
        <v>-86.2</v>
      </c>
      <c r="AA33" s="155">
        <v>200000</v>
      </c>
    </row>
    <row r="34" spans="1:27" ht="13.5">
      <c r="A34" s="183" t="s">
        <v>43</v>
      </c>
      <c r="B34" s="182"/>
      <c r="C34" s="155">
        <v>101890980</v>
      </c>
      <c r="D34" s="155"/>
      <c r="E34" s="156">
        <v>123906787</v>
      </c>
      <c r="F34" s="60">
        <v>127570489</v>
      </c>
      <c r="G34" s="60">
        <v>8744094</v>
      </c>
      <c r="H34" s="60">
        <v>7642878</v>
      </c>
      <c r="I34" s="60">
        <v>8813500</v>
      </c>
      <c r="J34" s="60">
        <v>25200472</v>
      </c>
      <c r="K34" s="60">
        <v>6542829</v>
      </c>
      <c r="L34" s="60">
        <v>8485819</v>
      </c>
      <c r="M34" s="60">
        <v>7098491</v>
      </c>
      <c r="N34" s="60">
        <v>22127139</v>
      </c>
      <c r="O34" s="60">
        <v>5231776</v>
      </c>
      <c r="P34" s="60">
        <v>5434975</v>
      </c>
      <c r="Q34" s="60">
        <v>25362623</v>
      </c>
      <c r="R34" s="60">
        <v>36029374</v>
      </c>
      <c r="S34" s="60">
        <v>11141015</v>
      </c>
      <c r="T34" s="60">
        <v>13035419</v>
      </c>
      <c r="U34" s="60">
        <v>14880470</v>
      </c>
      <c r="V34" s="60">
        <v>39056904</v>
      </c>
      <c r="W34" s="60">
        <v>122413889</v>
      </c>
      <c r="X34" s="60">
        <v>127570489</v>
      </c>
      <c r="Y34" s="60">
        <v>-5156600</v>
      </c>
      <c r="Z34" s="140">
        <v>-4.04</v>
      </c>
      <c r="AA34" s="155">
        <v>127570489</v>
      </c>
    </row>
    <row r="35" spans="1:27" ht="13.5">
      <c r="A35" s="181" t="s">
        <v>122</v>
      </c>
      <c r="B35" s="185"/>
      <c r="C35" s="155">
        <v>124463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14595</v>
      </c>
      <c r="M35" s="60">
        <v>54287</v>
      </c>
      <c r="N35" s="60">
        <v>68882</v>
      </c>
      <c r="O35" s="60">
        <v>0</v>
      </c>
      <c r="P35" s="60">
        <v>0</v>
      </c>
      <c r="Q35" s="60">
        <v>520671</v>
      </c>
      <c r="R35" s="60">
        <v>520671</v>
      </c>
      <c r="S35" s="60">
        <v>17645</v>
      </c>
      <c r="T35" s="60">
        <v>276</v>
      </c>
      <c r="U35" s="60">
        <v>0</v>
      </c>
      <c r="V35" s="60">
        <v>17921</v>
      </c>
      <c r="W35" s="60">
        <v>607474</v>
      </c>
      <c r="X35" s="60">
        <v>0</v>
      </c>
      <c r="Y35" s="60">
        <v>607474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604725894</v>
      </c>
      <c r="D36" s="188">
        <f>SUM(D25:D35)</f>
        <v>0</v>
      </c>
      <c r="E36" s="189">
        <f t="shared" si="1"/>
        <v>686469345</v>
      </c>
      <c r="F36" s="190">
        <f t="shared" si="1"/>
        <v>685613271</v>
      </c>
      <c r="G36" s="190">
        <f t="shared" si="1"/>
        <v>23346089</v>
      </c>
      <c r="H36" s="190">
        <f t="shared" si="1"/>
        <v>68095755</v>
      </c>
      <c r="I36" s="190">
        <f t="shared" si="1"/>
        <v>61845633</v>
      </c>
      <c r="J36" s="190">
        <f t="shared" si="1"/>
        <v>153287477</v>
      </c>
      <c r="K36" s="190">
        <f t="shared" si="1"/>
        <v>45812999</v>
      </c>
      <c r="L36" s="190">
        <f t="shared" si="1"/>
        <v>52999283</v>
      </c>
      <c r="M36" s="190">
        <f t="shared" si="1"/>
        <v>49173933</v>
      </c>
      <c r="N36" s="190">
        <f t="shared" si="1"/>
        <v>147986215</v>
      </c>
      <c r="O36" s="190">
        <f t="shared" si="1"/>
        <v>46870297</v>
      </c>
      <c r="P36" s="190">
        <f t="shared" si="1"/>
        <v>47034554</v>
      </c>
      <c r="Q36" s="190">
        <f t="shared" si="1"/>
        <v>67595348</v>
      </c>
      <c r="R36" s="190">
        <f t="shared" si="1"/>
        <v>161500199</v>
      </c>
      <c r="S36" s="190">
        <f t="shared" si="1"/>
        <v>51775527</v>
      </c>
      <c r="T36" s="190">
        <f t="shared" si="1"/>
        <v>58285559</v>
      </c>
      <c r="U36" s="190">
        <f t="shared" si="1"/>
        <v>57590607</v>
      </c>
      <c r="V36" s="190">
        <f t="shared" si="1"/>
        <v>167651693</v>
      </c>
      <c r="W36" s="190">
        <f t="shared" si="1"/>
        <v>630425584</v>
      </c>
      <c r="X36" s="190">
        <f t="shared" si="1"/>
        <v>685613271</v>
      </c>
      <c r="Y36" s="190">
        <f t="shared" si="1"/>
        <v>-55187687</v>
      </c>
      <c r="Z36" s="191">
        <f>+IF(X36&lt;&gt;0,+(Y36/X36)*100,0)</f>
        <v>-8.049390134981795</v>
      </c>
      <c r="AA36" s="188">
        <f>SUM(AA25:AA35)</f>
        <v>685613271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-54966280</v>
      </c>
      <c r="D38" s="199">
        <f>+D22-D36</f>
        <v>0</v>
      </c>
      <c r="E38" s="200">
        <f t="shared" si="2"/>
        <v>-39244882</v>
      </c>
      <c r="F38" s="106">
        <f t="shared" si="2"/>
        <v>-60548455</v>
      </c>
      <c r="G38" s="106">
        <f t="shared" si="2"/>
        <v>30528511</v>
      </c>
      <c r="H38" s="106">
        <f t="shared" si="2"/>
        <v>-30597003</v>
      </c>
      <c r="I38" s="106">
        <f t="shared" si="2"/>
        <v>-5922290</v>
      </c>
      <c r="J38" s="106">
        <f t="shared" si="2"/>
        <v>-5990782</v>
      </c>
      <c r="K38" s="106">
        <f t="shared" si="2"/>
        <v>-1236963</v>
      </c>
      <c r="L38" s="106">
        <f t="shared" si="2"/>
        <v>21526443</v>
      </c>
      <c r="M38" s="106">
        <f t="shared" si="2"/>
        <v>-5795696</v>
      </c>
      <c r="N38" s="106">
        <f t="shared" si="2"/>
        <v>14493784</v>
      </c>
      <c r="O38" s="106">
        <f t="shared" si="2"/>
        <v>1222122</v>
      </c>
      <c r="P38" s="106">
        <f t="shared" si="2"/>
        <v>-10770854</v>
      </c>
      <c r="Q38" s="106">
        <f t="shared" si="2"/>
        <v>2476751</v>
      </c>
      <c r="R38" s="106">
        <f t="shared" si="2"/>
        <v>-7071981</v>
      </c>
      <c r="S38" s="106">
        <f t="shared" si="2"/>
        <v>14146777</v>
      </c>
      <c r="T38" s="106">
        <f t="shared" si="2"/>
        <v>-10125134</v>
      </c>
      <c r="U38" s="106">
        <f t="shared" si="2"/>
        <v>-19814307</v>
      </c>
      <c r="V38" s="106">
        <f t="shared" si="2"/>
        <v>-15792664</v>
      </c>
      <c r="W38" s="106">
        <f t="shared" si="2"/>
        <v>-14361643</v>
      </c>
      <c r="X38" s="106">
        <f>IF(F22=F36,0,X22-X36)</f>
        <v>-60548455</v>
      </c>
      <c r="Y38" s="106">
        <f t="shared" si="2"/>
        <v>46186812</v>
      </c>
      <c r="Z38" s="201">
        <f>+IF(X38&lt;&gt;0,+(Y38/X38)*100,0)</f>
        <v>-76.28074407513785</v>
      </c>
      <c r="AA38" s="199">
        <f>+AA22-AA36</f>
        <v>-60548455</v>
      </c>
    </row>
    <row r="39" spans="1:27" ht="13.5">
      <c r="A39" s="181" t="s">
        <v>46</v>
      </c>
      <c r="B39" s="185"/>
      <c r="C39" s="155">
        <v>45733547</v>
      </c>
      <c r="D39" s="155"/>
      <c r="E39" s="156">
        <v>50967860</v>
      </c>
      <c r="F39" s="60">
        <v>70058435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4860</v>
      </c>
      <c r="P39" s="60">
        <v>0</v>
      </c>
      <c r="Q39" s="60">
        <v>0</v>
      </c>
      <c r="R39" s="60">
        <v>4860</v>
      </c>
      <c r="S39" s="60">
        <v>0</v>
      </c>
      <c r="T39" s="60">
        <v>0</v>
      </c>
      <c r="U39" s="60">
        <v>0</v>
      </c>
      <c r="V39" s="60">
        <v>0</v>
      </c>
      <c r="W39" s="60">
        <v>4860</v>
      </c>
      <c r="X39" s="60">
        <v>70058435</v>
      </c>
      <c r="Y39" s="60">
        <v>-70053575</v>
      </c>
      <c r="Z39" s="140">
        <v>-99.99</v>
      </c>
      <c r="AA39" s="155">
        <v>70058435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-9232733</v>
      </c>
      <c r="D42" s="206">
        <f>SUM(D38:D41)</f>
        <v>0</v>
      </c>
      <c r="E42" s="207">
        <f t="shared" si="3"/>
        <v>11722978</v>
      </c>
      <c r="F42" s="88">
        <f t="shared" si="3"/>
        <v>9509980</v>
      </c>
      <c r="G42" s="88">
        <f t="shared" si="3"/>
        <v>30528511</v>
      </c>
      <c r="H42" s="88">
        <f t="shared" si="3"/>
        <v>-30597003</v>
      </c>
      <c r="I42" s="88">
        <f t="shared" si="3"/>
        <v>-5922290</v>
      </c>
      <c r="J42" s="88">
        <f t="shared" si="3"/>
        <v>-5990782</v>
      </c>
      <c r="K42" s="88">
        <f t="shared" si="3"/>
        <v>-1236963</v>
      </c>
      <c r="L42" s="88">
        <f t="shared" si="3"/>
        <v>21526443</v>
      </c>
      <c r="M42" s="88">
        <f t="shared" si="3"/>
        <v>-5795696</v>
      </c>
      <c r="N42" s="88">
        <f t="shared" si="3"/>
        <v>14493784</v>
      </c>
      <c r="O42" s="88">
        <f t="shared" si="3"/>
        <v>1226982</v>
      </c>
      <c r="P42" s="88">
        <f t="shared" si="3"/>
        <v>-10770854</v>
      </c>
      <c r="Q42" s="88">
        <f t="shared" si="3"/>
        <v>2476751</v>
      </c>
      <c r="R42" s="88">
        <f t="shared" si="3"/>
        <v>-7067121</v>
      </c>
      <c r="S42" s="88">
        <f t="shared" si="3"/>
        <v>14146777</v>
      </c>
      <c r="T42" s="88">
        <f t="shared" si="3"/>
        <v>-10125134</v>
      </c>
      <c r="U42" s="88">
        <f t="shared" si="3"/>
        <v>-19814307</v>
      </c>
      <c r="V42" s="88">
        <f t="shared" si="3"/>
        <v>-15792664</v>
      </c>
      <c r="W42" s="88">
        <f t="shared" si="3"/>
        <v>-14356783</v>
      </c>
      <c r="X42" s="88">
        <f t="shared" si="3"/>
        <v>9509980</v>
      </c>
      <c r="Y42" s="88">
        <f t="shared" si="3"/>
        <v>-23866763</v>
      </c>
      <c r="Z42" s="208">
        <f>+IF(X42&lt;&gt;0,+(Y42/X42)*100,0)</f>
        <v>-250.9654384131197</v>
      </c>
      <c r="AA42" s="206">
        <f>SUM(AA38:AA41)</f>
        <v>9509980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-9232733</v>
      </c>
      <c r="D44" s="210">
        <f>+D42-D43</f>
        <v>0</v>
      </c>
      <c r="E44" s="211">
        <f t="shared" si="4"/>
        <v>11722978</v>
      </c>
      <c r="F44" s="77">
        <f t="shared" si="4"/>
        <v>9509980</v>
      </c>
      <c r="G44" s="77">
        <f t="shared" si="4"/>
        <v>30528511</v>
      </c>
      <c r="H44" s="77">
        <f t="shared" si="4"/>
        <v>-30597003</v>
      </c>
      <c r="I44" s="77">
        <f t="shared" si="4"/>
        <v>-5922290</v>
      </c>
      <c r="J44" s="77">
        <f t="shared" si="4"/>
        <v>-5990782</v>
      </c>
      <c r="K44" s="77">
        <f t="shared" si="4"/>
        <v>-1236963</v>
      </c>
      <c r="L44" s="77">
        <f t="shared" si="4"/>
        <v>21526443</v>
      </c>
      <c r="M44" s="77">
        <f t="shared" si="4"/>
        <v>-5795696</v>
      </c>
      <c r="N44" s="77">
        <f t="shared" si="4"/>
        <v>14493784</v>
      </c>
      <c r="O44" s="77">
        <f t="shared" si="4"/>
        <v>1226982</v>
      </c>
      <c r="P44" s="77">
        <f t="shared" si="4"/>
        <v>-10770854</v>
      </c>
      <c r="Q44" s="77">
        <f t="shared" si="4"/>
        <v>2476751</v>
      </c>
      <c r="R44" s="77">
        <f t="shared" si="4"/>
        <v>-7067121</v>
      </c>
      <c r="S44" s="77">
        <f t="shared" si="4"/>
        <v>14146777</v>
      </c>
      <c r="T44" s="77">
        <f t="shared" si="4"/>
        <v>-10125134</v>
      </c>
      <c r="U44" s="77">
        <f t="shared" si="4"/>
        <v>-19814307</v>
      </c>
      <c r="V44" s="77">
        <f t="shared" si="4"/>
        <v>-15792664</v>
      </c>
      <c r="W44" s="77">
        <f t="shared" si="4"/>
        <v>-14356783</v>
      </c>
      <c r="X44" s="77">
        <f t="shared" si="4"/>
        <v>9509980</v>
      </c>
      <c r="Y44" s="77">
        <f t="shared" si="4"/>
        <v>-23866763</v>
      </c>
      <c r="Z44" s="212">
        <f>+IF(X44&lt;&gt;0,+(Y44/X44)*100,0)</f>
        <v>-250.9654384131197</v>
      </c>
      <c r="AA44" s="210">
        <f>+AA42-AA43</f>
        <v>9509980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-9232733</v>
      </c>
      <c r="D46" s="206">
        <f>SUM(D44:D45)</f>
        <v>0</v>
      </c>
      <c r="E46" s="207">
        <f t="shared" si="5"/>
        <v>11722978</v>
      </c>
      <c r="F46" s="88">
        <f t="shared" si="5"/>
        <v>9509980</v>
      </c>
      <c r="G46" s="88">
        <f t="shared" si="5"/>
        <v>30528511</v>
      </c>
      <c r="H46" s="88">
        <f t="shared" si="5"/>
        <v>-30597003</v>
      </c>
      <c r="I46" s="88">
        <f t="shared" si="5"/>
        <v>-5922290</v>
      </c>
      <c r="J46" s="88">
        <f t="shared" si="5"/>
        <v>-5990782</v>
      </c>
      <c r="K46" s="88">
        <f t="shared" si="5"/>
        <v>-1236963</v>
      </c>
      <c r="L46" s="88">
        <f t="shared" si="5"/>
        <v>21526443</v>
      </c>
      <c r="M46" s="88">
        <f t="shared" si="5"/>
        <v>-5795696</v>
      </c>
      <c r="N46" s="88">
        <f t="shared" si="5"/>
        <v>14493784</v>
      </c>
      <c r="O46" s="88">
        <f t="shared" si="5"/>
        <v>1226982</v>
      </c>
      <c r="P46" s="88">
        <f t="shared" si="5"/>
        <v>-10770854</v>
      </c>
      <c r="Q46" s="88">
        <f t="shared" si="5"/>
        <v>2476751</v>
      </c>
      <c r="R46" s="88">
        <f t="shared" si="5"/>
        <v>-7067121</v>
      </c>
      <c r="S46" s="88">
        <f t="shared" si="5"/>
        <v>14146777</v>
      </c>
      <c r="T46" s="88">
        <f t="shared" si="5"/>
        <v>-10125134</v>
      </c>
      <c r="U46" s="88">
        <f t="shared" si="5"/>
        <v>-19814307</v>
      </c>
      <c r="V46" s="88">
        <f t="shared" si="5"/>
        <v>-15792664</v>
      </c>
      <c r="W46" s="88">
        <f t="shared" si="5"/>
        <v>-14356783</v>
      </c>
      <c r="X46" s="88">
        <f t="shared" si="5"/>
        <v>9509980</v>
      </c>
      <c r="Y46" s="88">
        <f t="shared" si="5"/>
        <v>-23866763</v>
      </c>
      <c r="Z46" s="208">
        <f>+IF(X46&lt;&gt;0,+(Y46/X46)*100,0)</f>
        <v>-250.9654384131197</v>
      </c>
      <c r="AA46" s="206">
        <f>SUM(AA44:AA45)</f>
        <v>9509980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-9232733</v>
      </c>
      <c r="D48" s="217">
        <f>SUM(D46:D47)</f>
        <v>0</v>
      </c>
      <c r="E48" s="218">
        <f t="shared" si="6"/>
        <v>11722978</v>
      </c>
      <c r="F48" s="219">
        <f t="shared" si="6"/>
        <v>9509980</v>
      </c>
      <c r="G48" s="219">
        <f t="shared" si="6"/>
        <v>30528511</v>
      </c>
      <c r="H48" s="220">
        <f t="shared" si="6"/>
        <v>-30597003</v>
      </c>
      <c r="I48" s="220">
        <f t="shared" si="6"/>
        <v>-5922290</v>
      </c>
      <c r="J48" s="220">
        <f t="shared" si="6"/>
        <v>-5990782</v>
      </c>
      <c r="K48" s="220">
        <f t="shared" si="6"/>
        <v>-1236963</v>
      </c>
      <c r="L48" s="220">
        <f t="shared" si="6"/>
        <v>21526443</v>
      </c>
      <c r="M48" s="219">
        <f t="shared" si="6"/>
        <v>-5795696</v>
      </c>
      <c r="N48" s="219">
        <f t="shared" si="6"/>
        <v>14493784</v>
      </c>
      <c r="O48" s="220">
        <f t="shared" si="6"/>
        <v>1226982</v>
      </c>
      <c r="P48" s="220">
        <f t="shared" si="6"/>
        <v>-10770854</v>
      </c>
      <c r="Q48" s="220">
        <f t="shared" si="6"/>
        <v>2476751</v>
      </c>
      <c r="R48" s="220">
        <f t="shared" si="6"/>
        <v>-7067121</v>
      </c>
      <c r="S48" s="220">
        <f t="shared" si="6"/>
        <v>14146777</v>
      </c>
      <c r="T48" s="219">
        <f t="shared" si="6"/>
        <v>-10125134</v>
      </c>
      <c r="U48" s="219">
        <f t="shared" si="6"/>
        <v>-19814307</v>
      </c>
      <c r="V48" s="220">
        <f t="shared" si="6"/>
        <v>-15792664</v>
      </c>
      <c r="W48" s="220">
        <f t="shared" si="6"/>
        <v>-14356783</v>
      </c>
      <c r="X48" s="220">
        <f t="shared" si="6"/>
        <v>9509980</v>
      </c>
      <c r="Y48" s="220">
        <f t="shared" si="6"/>
        <v>-23866763</v>
      </c>
      <c r="Z48" s="221">
        <f>+IF(X48&lt;&gt;0,+(Y48/X48)*100,0)</f>
        <v>-250.9654384131197</v>
      </c>
      <c r="AA48" s="222">
        <f>SUM(AA46:AA47)</f>
        <v>9509980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3477571</v>
      </c>
      <c r="D5" s="153">
        <f>SUM(D6:D8)</f>
        <v>0</v>
      </c>
      <c r="E5" s="154">
        <f t="shared" si="0"/>
        <v>6144999</v>
      </c>
      <c r="F5" s="100">
        <f t="shared" si="0"/>
        <v>3691420</v>
      </c>
      <c r="G5" s="100">
        <f t="shared" si="0"/>
        <v>0</v>
      </c>
      <c r="H5" s="100">
        <f t="shared" si="0"/>
        <v>9536</v>
      </c>
      <c r="I5" s="100">
        <f t="shared" si="0"/>
        <v>161379</v>
      </c>
      <c r="J5" s="100">
        <f t="shared" si="0"/>
        <v>170915</v>
      </c>
      <c r="K5" s="100">
        <f t="shared" si="0"/>
        <v>61836</v>
      </c>
      <c r="L5" s="100">
        <f t="shared" si="0"/>
        <v>64516</v>
      </c>
      <c r="M5" s="100">
        <f t="shared" si="0"/>
        <v>451320</v>
      </c>
      <c r="N5" s="100">
        <f t="shared" si="0"/>
        <v>577672</v>
      </c>
      <c r="O5" s="100">
        <f t="shared" si="0"/>
        <v>552048</v>
      </c>
      <c r="P5" s="100">
        <f t="shared" si="0"/>
        <v>70754</v>
      </c>
      <c r="Q5" s="100">
        <f t="shared" si="0"/>
        <v>269450</v>
      </c>
      <c r="R5" s="100">
        <f t="shared" si="0"/>
        <v>892252</v>
      </c>
      <c r="S5" s="100">
        <f t="shared" si="0"/>
        <v>52959</v>
      </c>
      <c r="T5" s="100">
        <f t="shared" si="0"/>
        <v>524851</v>
      </c>
      <c r="U5" s="100">
        <f t="shared" si="0"/>
        <v>75451</v>
      </c>
      <c r="V5" s="100">
        <f t="shared" si="0"/>
        <v>653261</v>
      </c>
      <c r="W5" s="100">
        <f t="shared" si="0"/>
        <v>2294100</v>
      </c>
      <c r="X5" s="100">
        <f t="shared" si="0"/>
        <v>3691420</v>
      </c>
      <c r="Y5" s="100">
        <f t="shared" si="0"/>
        <v>-1397320</v>
      </c>
      <c r="Z5" s="137">
        <f>+IF(X5&lt;&gt;0,+(Y5/X5)*100,0)</f>
        <v>-37.853183869621986</v>
      </c>
      <c r="AA5" s="153">
        <f>SUM(AA6:AA8)</f>
        <v>3691420</v>
      </c>
    </row>
    <row r="6" spans="1:27" ht="13.5">
      <c r="A6" s="138" t="s">
        <v>75</v>
      </c>
      <c r="B6" s="136"/>
      <c r="C6" s="155">
        <v>12187</v>
      </c>
      <c r="D6" s="155"/>
      <c r="E6" s="156">
        <v>145000</v>
      </c>
      <c r="F6" s="60">
        <v>145000</v>
      </c>
      <c r="G6" s="60"/>
      <c r="H6" s="60"/>
      <c r="I6" s="60"/>
      <c r="J6" s="60"/>
      <c r="K6" s="60"/>
      <c r="L6" s="60">
        <v>10358</v>
      </c>
      <c r="M6" s="60">
        <v>120825</v>
      </c>
      <c r="N6" s="60">
        <v>131183</v>
      </c>
      <c r="O6" s="60"/>
      <c r="P6" s="60"/>
      <c r="Q6" s="60"/>
      <c r="R6" s="60"/>
      <c r="S6" s="60"/>
      <c r="T6" s="60"/>
      <c r="U6" s="60"/>
      <c r="V6" s="60"/>
      <c r="W6" s="60">
        <v>131183</v>
      </c>
      <c r="X6" s="60">
        <v>145000</v>
      </c>
      <c r="Y6" s="60">
        <v>-13817</v>
      </c>
      <c r="Z6" s="140">
        <v>-9.53</v>
      </c>
      <c r="AA6" s="62">
        <v>145000</v>
      </c>
    </row>
    <row r="7" spans="1:27" ht="13.5">
      <c r="A7" s="138" t="s">
        <v>76</v>
      </c>
      <c r="B7" s="136"/>
      <c r="C7" s="157">
        <v>207284</v>
      </c>
      <c r="D7" s="157"/>
      <c r="E7" s="158">
        <v>1379999</v>
      </c>
      <c r="F7" s="159">
        <v>492200</v>
      </c>
      <c r="G7" s="159"/>
      <c r="H7" s="159">
        <v>9536</v>
      </c>
      <c r="I7" s="159"/>
      <c r="J7" s="159">
        <v>9536</v>
      </c>
      <c r="K7" s="159">
        <v>906</v>
      </c>
      <c r="L7" s="159">
        <v>30428</v>
      </c>
      <c r="M7" s="159">
        <v>21285</v>
      </c>
      <c r="N7" s="159">
        <v>52619</v>
      </c>
      <c r="O7" s="159">
        <v>256640</v>
      </c>
      <c r="P7" s="159">
        <v>94744</v>
      </c>
      <c r="Q7" s="159">
        <v>11330</v>
      </c>
      <c r="R7" s="159">
        <v>362714</v>
      </c>
      <c r="S7" s="159"/>
      <c r="T7" s="159"/>
      <c r="U7" s="159"/>
      <c r="V7" s="159"/>
      <c r="W7" s="159">
        <v>424869</v>
      </c>
      <c r="X7" s="159">
        <v>492200</v>
      </c>
      <c r="Y7" s="159">
        <v>-67331</v>
      </c>
      <c r="Z7" s="141">
        <v>-13.68</v>
      </c>
      <c r="AA7" s="225">
        <v>492200</v>
      </c>
    </row>
    <row r="8" spans="1:27" ht="13.5">
      <c r="A8" s="138" t="s">
        <v>77</v>
      </c>
      <c r="B8" s="136"/>
      <c r="C8" s="155">
        <v>3258100</v>
      </c>
      <c r="D8" s="155"/>
      <c r="E8" s="156">
        <v>4620000</v>
      </c>
      <c r="F8" s="60">
        <v>3054220</v>
      </c>
      <c r="G8" s="60"/>
      <c r="H8" s="60"/>
      <c r="I8" s="60">
        <v>161379</v>
      </c>
      <c r="J8" s="60">
        <v>161379</v>
      </c>
      <c r="K8" s="60">
        <v>60930</v>
      </c>
      <c r="L8" s="60">
        <v>23730</v>
      </c>
      <c r="M8" s="60">
        <v>309210</v>
      </c>
      <c r="N8" s="60">
        <v>393870</v>
      </c>
      <c r="O8" s="60">
        <v>295408</v>
      </c>
      <c r="P8" s="60">
        <v>-23990</v>
      </c>
      <c r="Q8" s="60">
        <v>258120</v>
      </c>
      <c r="R8" s="60">
        <v>529538</v>
      </c>
      <c r="S8" s="60">
        <v>52959</v>
      </c>
      <c r="T8" s="60">
        <v>524851</v>
      </c>
      <c r="U8" s="60">
        <v>75451</v>
      </c>
      <c r="V8" s="60">
        <v>653261</v>
      </c>
      <c r="W8" s="60">
        <v>1738048</v>
      </c>
      <c r="X8" s="60">
        <v>3054220</v>
      </c>
      <c r="Y8" s="60">
        <v>-1316172</v>
      </c>
      <c r="Z8" s="140">
        <v>-43.09</v>
      </c>
      <c r="AA8" s="62">
        <v>3054220</v>
      </c>
    </row>
    <row r="9" spans="1:27" ht="13.5">
      <c r="A9" s="135" t="s">
        <v>78</v>
      </c>
      <c r="B9" s="136"/>
      <c r="C9" s="153">
        <f aca="true" t="shared" si="1" ref="C9:Y9">SUM(C10:C14)</f>
        <v>5586625</v>
      </c>
      <c r="D9" s="153">
        <f>SUM(D10:D14)</f>
        <v>0</v>
      </c>
      <c r="E9" s="154">
        <f t="shared" si="1"/>
        <v>4316175</v>
      </c>
      <c r="F9" s="100">
        <f t="shared" si="1"/>
        <v>8435767</v>
      </c>
      <c r="G9" s="100">
        <f t="shared" si="1"/>
        <v>190708</v>
      </c>
      <c r="H9" s="100">
        <f t="shared" si="1"/>
        <v>18828</v>
      </c>
      <c r="I9" s="100">
        <f t="shared" si="1"/>
        <v>29590</v>
      </c>
      <c r="J9" s="100">
        <f t="shared" si="1"/>
        <v>239126</v>
      </c>
      <c r="K9" s="100">
        <f t="shared" si="1"/>
        <v>83144</v>
      </c>
      <c r="L9" s="100">
        <f t="shared" si="1"/>
        <v>82360</v>
      </c>
      <c r="M9" s="100">
        <f t="shared" si="1"/>
        <v>233676</v>
      </c>
      <c r="N9" s="100">
        <f t="shared" si="1"/>
        <v>399180</v>
      </c>
      <c r="O9" s="100">
        <f t="shared" si="1"/>
        <v>71778</v>
      </c>
      <c r="P9" s="100">
        <f t="shared" si="1"/>
        <v>441579</v>
      </c>
      <c r="Q9" s="100">
        <f t="shared" si="1"/>
        <v>135594</v>
      </c>
      <c r="R9" s="100">
        <f t="shared" si="1"/>
        <v>648951</v>
      </c>
      <c r="S9" s="100">
        <f t="shared" si="1"/>
        <v>700955</v>
      </c>
      <c r="T9" s="100">
        <f t="shared" si="1"/>
        <v>760256</v>
      </c>
      <c r="U9" s="100">
        <f t="shared" si="1"/>
        <v>533313</v>
      </c>
      <c r="V9" s="100">
        <f t="shared" si="1"/>
        <v>1994524</v>
      </c>
      <c r="W9" s="100">
        <f t="shared" si="1"/>
        <v>3281781</v>
      </c>
      <c r="X9" s="100">
        <f t="shared" si="1"/>
        <v>8435767</v>
      </c>
      <c r="Y9" s="100">
        <f t="shared" si="1"/>
        <v>-5153986</v>
      </c>
      <c r="Z9" s="137">
        <f>+IF(X9&lt;&gt;0,+(Y9/X9)*100,0)</f>
        <v>-61.096827354287996</v>
      </c>
      <c r="AA9" s="102">
        <f>SUM(AA10:AA14)</f>
        <v>8435767</v>
      </c>
    </row>
    <row r="10" spans="1:27" ht="13.5">
      <c r="A10" s="138" t="s">
        <v>79</v>
      </c>
      <c r="B10" s="136"/>
      <c r="C10" s="155">
        <v>224042</v>
      </c>
      <c r="D10" s="155"/>
      <c r="E10" s="156">
        <v>1008860</v>
      </c>
      <c r="F10" s="60">
        <v>1156610</v>
      </c>
      <c r="G10" s="60"/>
      <c r="H10" s="60"/>
      <c r="I10" s="60">
        <v>25000</v>
      </c>
      <c r="J10" s="60">
        <v>25000</v>
      </c>
      <c r="K10" s="60">
        <v>10357</v>
      </c>
      <c r="L10" s="60">
        <v>46526</v>
      </c>
      <c r="M10" s="60">
        <v>156375</v>
      </c>
      <c r="N10" s="60">
        <v>213258</v>
      </c>
      <c r="O10" s="60">
        <v>-13158</v>
      </c>
      <c r="P10" s="60">
        <v>65932</v>
      </c>
      <c r="Q10" s="60">
        <v>57733</v>
      </c>
      <c r="R10" s="60">
        <v>110507</v>
      </c>
      <c r="S10" s="60">
        <v>8545</v>
      </c>
      <c r="T10" s="60">
        <v>3986</v>
      </c>
      <c r="U10" s="60">
        <v>167650</v>
      </c>
      <c r="V10" s="60">
        <v>180181</v>
      </c>
      <c r="W10" s="60">
        <v>528946</v>
      </c>
      <c r="X10" s="60">
        <v>1156610</v>
      </c>
      <c r="Y10" s="60">
        <v>-627664</v>
      </c>
      <c r="Z10" s="140">
        <v>-54.27</v>
      </c>
      <c r="AA10" s="62">
        <v>1156610</v>
      </c>
    </row>
    <row r="11" spans="1:27" ht="13.5">
      <c r="A11" s="138" t="s">
        <v>80</v>
      </c>
      <c r="B11" s="136"/>
      <c r="C11" s="155">
        <v>912273</v>
      </c>
      <c r="D11" s="155"/>
      <c r="E11" s="156">
        <v>947315</v>
      </c>
      <c r="F11" s="60">
        <v>2927164</v>
      </c>
      <c r="G11" s="60"/>
      <c r="H11" s="60"/>
      <c r="I11" s="60"/>
      <c r="J11" s="60"/>
      <c r="K11" s="60"/>
      <c r="L11" s="60">
        <v>3595</v>
      </c>
      <c r="M11" s="60">
        <v>77301</v>
      </c>
      <c r="N11" s="60">
        <v>80896</v>
      </c>
      <c r="O11" s="60">
        <v>63579</v>
      </c>
      <c r="P11" s="60">
        <v>227517</v>
      </c>
      <c r="Q11" s="60">
        <v>76320</v>
      </c>
      <c r="R11" s="60">
        <v>367416</v>
      </c>
      <c r="S11" s="60">
        <v>18299</v>
      </c>
      <c r="T11" s="60">
        <v>343764</v>
      </c>
      <c r="U11" s="60">
        <v>150878</v>
      </c>
      <c r="V11" s="60">
        <v>512941</v>
      </c>
      <c r="W11" s="60">
        <v>961253</v>
      </c>
      <c r="X11" s="60">
        <v>2927164</v>
      </c>
      <c r="Y11" s="60">
        <v>-1965911</v>
      </c>
      <c r="Z11" s="140">
        <v>-67.16</v>
      </c>
      <c r="AA11" s="62">
        <v>2927164</v>
      </c>
    </row>
    <row r="12" spans="1:27" ht="13.5">
      <c r="A12" s="138" t="s">
        <v>81</v>
      </c>
      <c r="B12" s="136"/>
      <c r="C12" s="155">
        <v>4450310</v>
      </c>
      <c r="D12" s="155"/>
      <c r="E12" s="156">
        <v>1380000</v>
      </c>
      <c r="F12" s="60">
        <v>3371993</v>
      </c>
      <c r="G12" s="60">
        <v>190708</v>
      </c>
      <c r="H12" s="60">
        <v>18828</v>
      </c>
      <c r="I12" s="60">
        <v>4590</v>
      </c>
      <c r="J12" s="60">
        <v>214126</v>
      </c>
      <c r="K12" s="60">
        <v>72787</v>
      </c>
      <c r="L12" s="60">
        <v>32239</v>
      </c>
      <c r="M12" s="60"/>
      <c r="N12" s="60">
        <v>105026</v>
      </c>
      <c r="O12" s="60">
        <v>21357</v>
      </c>
      <c r="P12" s="60">
        <v>2880</v>
      </c>
      <c r="Q12" s="60">
        <v>18706</v>
      </c>
      <c r="R12" s="60">
        <v>42943</v>
      </c>
      <c r="S12" s="60">
        <v>257278</v>
      </c>
      <c r="T12" s="60">
        <v>273301</v>
      </c>
      <c r="U12" s="60">
        <v>214785</v>
      </c>
      <c r="V12" s="60">
        <v>745364</v>
      </c>
      <c r="W12" s="60">
        <v>1107459</v>
      </c>
      <c r="X12" s="60">
        <v>3371993</v>
      </c>
      <c r="Y12" s="60">
        <v>-2264534</v>
      </c>
      <c r="Z12" s="140">
        <v>-67.16</v>
      </c>
      <c r="AA12" s="62">
        <v>3371993</v>
      </c>
    </row>
    <row r="13" spans="1:27" ht="13.5">
      <c r="A13" s="138" t="s">
        <v>82</v>
      </c>
      <c r="B13" s="136"/>
      <c r="C13" s="155"/>
      <c r="D13" s="155"/>
      <c r="E13" s="156">
        <v>980000</v>
      </c>
      <c r="F13" s="60">
        <v>980000</v>
      </c>
      <c r="G13" s="60"/>
      <c r="H13" s="60"/>
      <c r="I13" s="60"/>
      <c r="J13" s="60"/>
      <c r="K13" s="60"/>
      <c r="L13" s="60"/>
      <c r="M13" s="60"/>
      <c r="N13" s="60"/>
      <c r="O13" s="60"/>
      <c r="P13" s="60">
        <v>145250</v>
      </c>
      <c r="Q13" s="60">
        <v>-17165</v>
      </c>
      <c r="R13" s="60">
        <v>128085</v>
      </c>
      <c r="S13" s="60">
        <v>416833</v>
      </c>
      <c r="T13" s="60">
        <v>139205</v>
      </c>
      <c r="U13" s="60"/>
      <c r="V13" s="60">
        <v>556038</v>
      </c>
      <c r="W13" s="60">
        <v>684123</v>
      </c>
      <c r="X13" s="60">
        <v>980000</v>
      </c>
      <c r="Y13" s="60">
        <v>-295877</v>
      </c>
      <c r="Z13" s="140">
        <v>-30.19</v>
      </c>
      <c r="AA13" s="62">
        <v>980000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4842545</v>
      </c>
      <c r="D15" s="153">
        <f>SUM(D16:D18)</f>
        <v>0</v>
      </c>
      <c r="E15" s="154">
        <f t="shared" si="2"/>
        <v>3309636</v>
      </c>
      <c r="F15" s="100">
        <f t="shared" si="2"/>
        <v>6690362</v>
      </c>
      <c r="G15" s="100">
        <f t="shared" si="2"/>
        <v>0</v>
      </c>
      <c r="H15" s="100">
        <f t="shared" si="2"/>
        <v>0</v>
      </c>
      <c r="I15" s="100">
        <f t="shared" si="2"/>
        <v>467249</v>
      </c>
      <c r="J15" s="100">
        <f t="shared" si="2"/>
        <v>467249</v>
      </c>
      <c r="K15" s="100">
        <f t="shared" si="2"/>
        <v>3758127</v>
      </c>
      <c r="L15" s="100">
        <f t="shared" si="2"/>
        <v>0</v>
      </c>
      <c r="M15" s="100">
        <f t="shared" si="2"/>
        <v>305629</v>
      </c>
      <c r="N15" s="100">
        <f t="shared" si="2"/>
        <v>4063756</v>
      </c>
      <c r="O15" s="100">
        <f t="shared" si="2"/>
        <v>10334</v>
      </c>
      <c r="P15" s="100">
        <f t="shared" si="2"/>
        <v>0</v>
      </c>
      <c r="Q15" s="100">
        <f t="shared" si="2"/>
        <v>1341226</v>
      </c>
      <c r="R15" s="100">
        <f t="shared" si="2"/>
        <v>1351560</v>
      </c>
      <c r="S15" s="100">
        <f t="shared" si="2"/>
        <v>517209</v>
      </c>
      <c r="T15" s="100">
        <f t="shared" si="2"/>
        <v>74805</v>
      </c>
      <c r="U15" s="100">
        <f t="shared" si="2"/>
        <v>149333</v>
      </c>
      <c r="V15" s="100">
        <f t="shared" si="2"/>
        <v>741347</v>
      </c>
      <c r="W15" s="100">
        <f t="shared" si="2"/>
        <v>6623912</v>
      </c>
      <c r="X15" s="100">
        <f t="shared" si="2"/>
        <v>6690362</v>
      </c>
      <c r="Y15" s="100">
        <f t="shared" si="2"/>
        <v>-66450</v>
      </c>
      <c r="Z15" s="137">
        <f>+IF(X15&lt;&gt;0,+(Y15/X15)*100,0)</f>
        <v>-0.9932197988688803</v>
      </c>
      <c r="AA15" s="102">
        <f>SUM(AA16:AA18)</f>
        <v>6690362</v>
      </c>
    </row>
    <row r="16" spans="1:27" ht="13.5">
      <c r="A16" s="138" t="s">
        <v>85</v>
      </c>
      <c r="B16" s="136"/>
      <c r="C16" s="155">
        <v>35754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4806791</v>
      </c>
      <c r="D17" s="155"/>
      <c r="E17" s="156">
        <v>3309636</v>
      </c>
      <c r="F17" s="60">
        <v>6514362</v>
      </c>
      <c r="G17" s="60"/>
      <c r="H17" s="60"/>
      <c r="I17" s="60">
        <v>467249</v>
      </c>
      <c r="J17" s="60">
        <v>467249</v>
      </c>
      <c r="K17" s="60">
        <v>3758127</v>
      </c>
      <c r="L17" s="60"/>
      <c r="M17" s="60">
        <v>305629</v>
      </c>
      <c r="N17" s="60">
        <v>4063756</v>
      </c>
      <c r="O17" s="60">
        <v>10334</v>
      </c>
      <c r="P17" s="60"/>
      <c r="Q17" s="60">
        <v>1341226</v>
      </c>
      <c r="R17" s="60">
        <v>1351560</v>
      </c>
      <c r="S17" s="60">
        <v>509419</v>
      </c>
      <c r="T17" s="60">
        <v>58971</v>
      </c>
      <c r="U17" s="60">
        <v>46672</v>
      </c>
      <c r="V17" s="60">
        <v>615062</v>
      </c>
      <c r="W17" s="60">
        <v>6497627</v>
      </c>
      <c r="X17" s="60">
        <v>6514362</v>
      </c>
      <c r="Y17" s="60">
        <v>-16735</v>
      </c>
      <c r="Z17" s="140">
        <v>-0.26</v>
      </c>
      <c r="AA17" s="62">
        <v>6514362</v>
      </c>
    </row>
    <row r="18" spans="1:27" ht="13.5">
      <c r="A18" s="138" t="s">
        <v>87</v>
      </c>
      <c r="B18" s="136"/>
      <c r="C18" s="155"/>
      <c r="D18" s="155"/>
      <c r="E18" s="156"/>
      <c r="F18" s="60">
        <v>176000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>
        <v>7790</v>
      </c>
      <c r="T18" s="60">
        <v>15834</v>
      </c>
      <c r="U18" s="60">
        <v>102661</v>
      </c>
      <c r="V18" s="60">
        <v>126285</v>
      </c>
      <c r="W18" s="60">
        <v>126285</v>
      </c>
      <c r="X18" s="60">
        <v>176000</v>
      </c>
      <c r="Y18" s="60">
        <v>-49715</v>
      </c>
      <c r="Z18" s="140">
        <v>-28.25</v>
      </c>
      <c r="AA18" s="62">
        <v>176000</v>
      </c>
    </row>
    <row r="19" spans="1:27" ht="13.5">
      <c r="A19" s="135" t="s">
        <v>88</v>
      </c>
      <c r="B19" s="142"/>
      <c r="C19" s="153">
        <f aca="true" t="shared" si="3" ref="C19:Y19">SUM(C20:C23)</f>
        <v>60070794</v>
      </c>
      <c r="D19" s="153">
        <f>SUM(D20:D23)</f>
        <v>0</v>
      </c>
      <c r="E19" s="154">
        <f t="shared" si="3"/>
        <v>76575845</v>
      </c>
      <c r="F19" s="100">
        <f t="shared" si="3"/>
        <v>118999574</v>
      </c>
      <c r="G19" s="100">
        <f t="shared" si="3"/>
        <v>1526158</v>
      </c>
      <c r="H19" s="100">
        <f t="shared" si="3"/>
        <v>7867392</v>
      </c>
      <c r="I19" s="100">
        <f t="shared" si="3"/>
        <v>3656922</v>
      </c>
      <c r="J19" s="100">
        <f t="shared" si="3"/>
        <v>13050472</v>
      </c>
      <c r="K19" s="100">
        <f t="shared" si="3"/>
        <v>8849232</v>
      </c>
      <c r="L19" s="100">
        <f t="shared" si="3"/>
        <v>13445951</v>
      </c>
      <c r="M19" s="100">
        <f t="shared" si="3"/>
        <v>7685059</v>
      </c>
      <c r="N19" s="100">
        <f t="shared" si="3"/>
        <v>29980242</v>
      </c>
      <c r="O19" s="100">
        <f t="shared" si="3"/>
        <v>3145337</v>
      </c>
      <c r="P19" s="100">
        <f t="shared" si="3"/>
        <v>3268628</v>
      </c>
      <c r="Q19" s="100">
        <f t="shared" si="3"/>
        <v>8855187</v>
      </c>
      <c r="R19" s="100">
        <f t="shared" si="3"/>
        <v>15269152</v>
      </c>
      <c r="S19" s="100">
        <f t="shared" si="3"/>
        <v>7444446</v>
      </c>
      <c r="T19" s="100">
        <f t="shared" si="3"/>
        <v>12228246</v>
      </c>
      <c r="U19" s="100">
        <f t="shared" si="3"/>
        <v>16405419</v>
      </c>
      <c r="V19" s="100">
        <f t="shared" si="3"/>
        <v>36078111</v>
      </c>
      <c r="W19" s="100">
        <f t="shared" si="3"/>
        <v>94377977</v>
      </c>
      <c r="X19" s="100">
        <f t="shared" si="3"/>
        <v>118999574</v>
      </c>
      <c r="Y19" s="100">
        <f t="shared" si="3"/>
        <v>-24621597</v>
      </c>
      <c r="Z19" s="137">
        <f>+IF(X19&lt;&gt;0,+(Y19/X19)*100,0)</f>
        <v>-20.69049171554177</v>
      </c>
      <c r="AA19" s="102">
        <f>SUM(AA20:AA23)</f>
        <v>118999574</v>
      </c>
    </row>
    <row r="20" spans="1:27" ht="13.5">
      <c r="A20" s="138" t="s">
        <v>89</v>
      </c>
      <c r="B20" s="136"/>
      <c r="C20" s="155">
        <v>16385810</v>
      </c>
      <c r="D20" s="155"/>
      <c r="E20" s="156">
        <v>14882413</v>
      </c>
      <c r="F20" s="60">
        <v>36018508</v>
      </c>
      <c r="G20" s="60">
        <v>207879</v>
      </c>
      <c r="H20" s="60">
        <v>6893642</v>
      </c>
      <c r="I20" s="60">
        <v>156413</v>
      </c>
      <c r="J20" s="60">
        <v>7257934</v>
      </c>
      <c r="K20" s="60">
        <v>4388809</v>
      </c>
      <c r="L20" s="60">
        <v>1687289</v>
      </c>
      <c r="M20" s="60">
        <v>3280903</v>
      </c>
      <c r="N20" s="60">
        <v>9357001</v>
      </c>
      <c r="O20" s="60">
        <v>150362</v>
      </c>
      <c r="P20" s="60">
        <v>651705</v>
      </c>
      <c r="Q20" s="60">
        <v>644962</v>
      </c>
      <c r="R20" s="60">
        <v>1447029</v>
      </c>
      <c r="S20" s="60">
        <v>1452604</v>
      </c>
      <c r="T20" s="60">
        <v>3272802</v>
      </c>
      <c r="U20" s="60">
        <v>6986594</v>
      </c>
      <c r="V20" s="60">
        <v>11712000</v>
      </c>
      <c r="W20" s="60">
        <v>29773964</v>
      </c>
      <c r="X20" s="60">
        <v>36018508</v>
      </c>
      <c r="Y20" s="60">
        <v>-6244544</v>
      </c>
      <c r="Z20" s="140">
        <v>-17.34</v>
      </c>
      <c r="AA20" s="62">
        <v>36018508</v>
      </c>
    </row>
    <row r="21" spans="1:27" ht="13.5">
      <c r="A21" s="138" t="s">
        <v>90</v>
      </c>
      <c r="B21" s="136"/>
      <c r="C21" s="155">
        <v>3703152</v>
      </c>
      <c r="D21" s="155"/>
      <c r="E21" s="156">
        <v>49777895</v>
      </c>
      <c r="F21" s="60">
        <v>55491077</v>
      </c>
      <c r="G21" s="60">
        <v>1318279</v>
      </c>
      <c r="H21" s="60">
        <v>634238</v>
      </c>
      <c r="I21" s="60">
        <v>537229</v>
      </c>
      <c r="J21" s="60">
        <v>2489746</v>
      </c>
      <c r="K21" s="60">
        <v>2813169</v>
      </c>
      <c r="L21" s="60">
        <v>9923610</v>
      </c>
      <c r="M21" s="60">
        <v>3428768</v>
      </c>
      <c r="N21" s="60">
        <v>16165547</v>
      </c>
      <c r="O21" s="60">
        <v>2994132</v>
      </c>
      <c r="P21" s="60">
        <v>1939617</v>
      </c>
      <c r="Q21" s="60">
        <v>3787144</v>
      </c>
      <c r="R21" s="60">
        <v>8720893</v>
      </c>
      <c r="S21" s="60">
        <v>4299446</v>
      </c>
      <c r="T21" s="60">
        <v>4311094</v>
      </c>
      <c r="U21" s="60">
        <v>4247880</v>
      </c>
      <c r="V21" s="60">
        <v>12858420</v>
      </c>
      <c r="W21" s="60">
        <v>40234606</v>
      </c>
      <c r="X21" s="60">
        <v>55491077</v>
      </c>
      <c r="Y21" s="60">
        <v>-15256471</v>
      </c>
      <c r="Z21" s="140">
        <v>-27.49</v>
      </c>
      <c r="AA21" s="62">
        <v>55491077</v>
      </c>
    </row>
    <row r="22" spans="1:27" ht="13.5">
      <c r="A22" s="138" t="s">
        <v>91</v>
      </c>
      <c r="B22" s="136"/>
      <c r="C22" s="157">
        <v>39342463</v>
      </c>
      <c r="D22" s="157"/>
      <c r="E22" s="158">
        <v>10915537</v>
      </c>
      <c r="F22" s="159">
        <v>26490289</v>
      </c>
      <c r="G22" s="159"/>
      <c r="H22" s="159">
        <v>339512</v>
      </c>
      <c r="I22" s="159">
        <v>2963280</v>
      </c>
      <c r="J22" s="159">
        <v>3302792</v>
      </c>
      <c r="K22" s="159">
        <v>1647254</v>
      </c>
      <c r="L22" s="159">
        <v>1835052</v>
      </c>
      <c r="M22" s="159">
        <v>975388</v>
      </c>
      <c r="N22" s="159">
        <v>4457694</v>
      </c>
      <c r="O22" s="159">
        <v>843</v>
      </c>
      <c r="P22" s="159">
        <v>677306</v>
      </c>
      <c r="Q22" s="159">
        <v>3423381</v>
      </c>
      <c r="R22" s="159">
        <v>4101530</v>
      </c>
      <c r="S22" s="159">
        <v>1692396</v>
      </c>
      <c r="T22" s="159">
        <v>4644350</v>
      </c>
      <c r="U22" s="159">
        <v>5170945</v>
      </c>
      <c r="V22" s="159">
        <v>11507691</v>
      </c>
      <c r="W22" s="159">
        <v>23369707</v>
      </c>
      <c r="X22" s="159">
        <v>26490289</v>
      </c>
      <c r="Y22" s="159">
        <v>-3120582</v>
      </c>
      <c r="Z22" s="141">
        <v>-11.78</v>
      </c>
      <c r="AA22" s="225">
        <v>26490289</v>
      </c>
    </row>
    <row r="23" spans="1:27" ht="13.5">
      <c r="A23" s="138" t="s">
        <v>92</v>
      </c>
      <c r="B23" s="136"/>
      <c r="C23" s="155">
        <v>639369</v>
      </c>
      <c r="D23" s="155"/>
      <c r="E23" s="156">
        <v>1000000</v>
      </c>
      <c r="F23" s="60">
        <v>999700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999700</v>
      </c>
      <c r="R23" s="60">
        <v>999700</v>
      </c>
      <c r="S23" s="60"/>
      <c r="T23" s="60"/>
      <c r="U23" s="60"/>
      <c r="V23" s="60"/>
      <c r="W23" s="60">
        <v>999700</v>
      </c>
      <c r="X23" s="60">
        <v>999700</v>
      </c>
      <c r="Y23" s="60"/>
      <c r="Z23" s="140"/>
      <c r="AA23" s="62">
        <v>999700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73977535</v>
      </c>
      <c r="D25" s="217">
        <f>+D5+D9+D15+D19+D24</f>
        <v>0</v>
      </c>
      <c r="E25" s="230">
        <f t="shared" si="4"/>
        <v>90346655</v>
      </c>
      <c r="F25" s="219">
        <f t="shared" si="4"/>
        <v>137817123</v>
      </c>
      <c r="G25" s="219">
        <f t="shared" si="4"/>
        <v>1716866</v>
      </c>
      <c r="H25" s="219">
        <f t="shared" si="4"/>
        <v>7895756</v>
      </c>
      <c r="I25" s="219">
        <f t="shared" si="4"/>
        <v>4315140</v>
      </c>
      <c r="J25" s="219">
        <f t="shared" si="4"/>
        <v>13927762</v>
      </c>
      <c r="K25" s="219">
        <f t="shared" si="4"/>
        <v>12752339</v>
      </c>
      <c r="L25" s="219">
        <f t="shared" si="4"/>
        <v>13592827</v>
      </c>
      <c r="M25" s="219">
        <f t="shared" si="4"/>
        <v>8675684</v>
      </c>
      <c r="N25" s="219">
        <f t="shared" si="4"/>
        <v>35020850</v>
      </c>
      <c r="O25" s="219">
        <f t="shared" si="4"/>
        <v>3779497</v>
      </c>
      <c r="P25" s="219">
        <f t="shared" si="4"/>
        <v>3780961</v>
      </c>
      <c r="Q25" s="219">
        <f t="shared" si="4"/>
        <v>10601457</v>
      </c>
      <c r="R25" s="219">
        <f t="shared" si="4"/>
        <v>18161915</v>
      </c>
      <c r="S25" s="219">
        <f t="shared" si="4"/>
        <v>8715569</v>
      </c>
      <c r="T25" s="219">
        <f t="shared" si="4"/>
        <v>13588158</v>
      </c>
      <c r="U25" s="219">
        <f t="shared" si="4"/>
        <v>17163516</v>
      </c>
      <c r="V25" s="219">
        <f t="shared" si="4"/>
        <v>39467243</v>
      </c>
      <c r="W25" s="219">
        <f t="shared" si="4"/>
        <v>106577770</v>
      </c>
      <c r="X25" s="219">
        <f t="shared" si="4"/>
        <v>137817123</v>
      </c>
      <c r="Y25" s="219">
        <f t="shared" si="4"/>
        <v>-31239353</v>
      </c>
      <c r="Z25" s="231">
        <f>+IF(X25&lt;&gt;0,+(Y25/X25)*100,0)</f>
        <v>-22.667250861128483</v>
      </c>
      <c r="AA25" s="232">
        <f>+AA5+AA9+AA15+AA19+AA24</f>
        <v>137817123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26982000</v>
      </c>
      <c r="D28" s="155"/>
      <c r="E28" s="156">
        <v>50711000</v>
      </c>
      <c r="F28" s="60">
        <v>52045785</v>
      </c>
      <c r="G28" s="60">
        <v>1482186</v>
      </c>
      <c r="H28" s="60">
        <v>637963</v>
      </c>
      <c r="I28" s="60">
        <v>1489501</v>
      </c>
      <c r="J28" s="60">
        <v>3609650</v>
      </c>
      <c r="K28" s="60">
        <v>7291024</v>
      </c>
      <c r="L28" s="60">
        <v>10042800</v>
      </c>
      <c r="M28" s="60">
        <v>3110670</v>
      </c>
      <c r="N28" s="60">
        <v>20444494</v>
      </c>
      <c r="O28" s="60">
        <v>1684385</v>
      </c>
      <c r="P28" s="60">
        <v>1173876</v>
      </c>
      <c r="Q28" s="60">
        <v>1250618</v>
      </c>
      <c r="R28" s="60">
        <v>4108879</v>
      </c>
      <c r="S28" s="60">
        <v>2359218</v>
      </c>
      <c r="T28" s="60">
        <v>4933244</v>
      </c>
      <c r="U28" s="60">
        <v>3350306</v>
      </c>
      <c r="V28" s="60">
        <v>10642768</v>
      </c>
      <c r="W28" s="60">
        <v>38805791</v>
      </c>
      <c r="X28" s="60">
        <v>52045785</v>
      </c>
      <c r="Y28" s="60">
        <v>-13239994</v>
      </c>
      <c r="Z28" s="140">
        <v>-25.44</v>
      </c>
      <c r="AA28" s="155">
        <v>52045785</v>
      </c>
    </row>
    <row r="29" spans="1:27" ht="13.5">
      <c r="A29" s="234" t="s">
        <v>134</v>
      </c>
      <c r="B29" s="136"/>
      <c r="C29" s="155">
        <v>12221543</v>
      </c>
      <c r="D29" s="155"/>
      <c r="E29" s="156">
        <v>256860</v>
      </c>
      <c r="F29" s="60">
        <v>17319801</v>
      </c>
      <c r="G29" s="60"/>
      <c r="H29" s="60">
        <v>209537</v>
      </c>
      <c r="I29" s="60">
        <v>349529</v>
      </c>
      <c r="J29" s="60">
        <v>559066</v>
      </c>
      <c r="K29" s="60">
        <v>662875</v>
      </c>
      <c r="L29" s="60">
        <v>4892</v>
      </c>
      <c r="M29" s="60">
        <v>1447322</v>
      </c>
      <c r="N29" s="60">
        <v>2115089</v>
      </c>
      <c r="O29" s="60">
        <v>556</v>
      </c>
      <c r="P29" s="60">
        <v>3548</v>
      </c>
      <c r="Q29" s="60">
        <v>5261745</v>
      </c>
      <c r="R29" s="60">
        <v>5265849</v>
      </c>
      <c r="S29" s="60">
        <v>1910806</v>
      </c>
      <c r="T29" s="60">
        <v>2421209</v>
      </c>
      <c r="U29" s="60">
        <v>2444588</v>
      </c>
      <c r="V29" s="60">
        <v>6776603</v>
      </c>
      <c r="W29" s="60">
        <v>14716607</v>
      </c>
      <c r="X29" s="60">
        <v>17319801</v>
      </c>
      <c r="Y29" s="60">
        <v>-2603194</v>
      </c>
      <c r="Z29" s="140">
        <v>-15.03</v>
      </c>
      <c r="AA29" s="62">
        <v>17319801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692889</v>
      </c>
      <c r="D31" s="155"/>
      <c r="E31" s="156"/>
      <c r="F31" s="60">
        <v>692849</v>
      </c>
      <c r="G31" s="60"/>
      <c r="H31" s="60"/>
      <c r="I31" s="60"/>
      <c r="J31" s="60"/>
      <c r="K31" s="60"/>
      <c r="L31" s="60">
        <v>3595</v>
      </c>
      <c r="M31" s="60">
        <v>77301</v>
      </c>
      <c r="N31" s="60">
        <v>80896</v>
      </c>
      <c r="O31" s="60">
        <v>12943</v>
      </c>
      <c r="P31" s="60"/>
      <c r="Q31" s="60"/>
      <c r="R31" s="60">
        <v>12943</v>
      </c>
      <c r="S31" s="60"/>
      <c r="T31" s="60"/>
      <c r="U31" s="60"/>
      <c r="V31" s="60"/>
      <c r="W31" s="60">
        <v>93839</v>
      </c>
      <c r="X31" s="60">
        <v>692849</v>
      </c>
      <c r="Y31" s="60">
        <v>-599010</v>
      </c>
      <c r="Z31" s="140">
        <v>-86.46</v>
      </c>
      <c r="AA31" s="62">
        <v>692849</v>
      </c>
    </row>
    <row r="32" spans="1:27" ht="13.5">
      <c r="A32" s="236" t="s">
        <v>46</v>
      </c>
      <c r="B32" s="136"/>
      <c r="C32" s="210">
        <f aca="true" t="shared" si="5" ref="C32:Y32">SUM(C28:C31)</f>
        <v>39896432</v>
      </c>
      <c r="D32" s="210">
        <f>SUM(D28:D31)</f>
        <v>0</v>
      </c>
      <c r="E32" s="211">
        <f t="shared" si="5"/>
        <v>50967860</v>
      </c>
      <c r="F32" s="77">
        <f t="shared" si="5"/>
        <v>70058435</v>
      </c>
      <c r="G32" s="77">
        <f t="shared" si="5"/>
        <v>1482186</v>
      </c>
      <c r="H32" s="77">
        <f t="shared" si="5"/>
        <v>847500</v>
      </c>
      <c r="I32" s="77">
        <f t="shared" si="5"/>
        <v>1839030</v>
      </c>
      <c r="J32" s="77">
        <f t="shared" si="5"/>
        <v>4168716</v>
      </c>
      <c r="K32" s="77">
        <f t="shared" si="5"/>
        <v>7953899</v>
      </c>
      <c r="L32" s="77">
        <f t="shared" si="5"/>
        <v>10051287</v>
      </c>
      <c r="M32" s="77">
        <f t="shared" si="5"/>
        <v>4635293</v>
      </c>
      <c r="N32" s="77">
        <f t="shared" si="5"/>
        <v>22640479</v>
      </c>
      <c r="O32" s="77">
        <f t="shared" si="5"/>
        <v>1697884</v>
      </c>
      <c r="P32" s="77">
        <f t="shared" si="5"/>
        <v>1177424</v>
      </c>
      <c r="Q32" s="77">
        <f t="shared" si="5"/>
        <v>6512363</v>
      </c>
      <c r="R32" s="77">
        <f t="shared" si="5"/>
        <v>9387671</v>
      </c>
      <c r="S32" s="77">
        <f t="shared" si="5"/>
        <v>4270024</v>
      </c>
      <c r="T32" s="77">
        <f t="shared" si="5"/>
        <v>7354453</v>
      </c>
      <c r="U32" s="77">
        <f t="shared" si="5"/>
        <v>5794894</v>
      </c>
      <c r="V32" s="77">
        <f t="shared" si="5"/>
        <v>17419371</v>
      </c>
      <c r="W32" s="77">
        <f t="shared" si="5"/>
        <v>53616237</v>
      </c>
      <c r="X32" s="77">
        <f t="shared" si="5"/>
        <v>70058435</v>
      </c>
      <c r="Y32" s="77">
        <f t="shared" si="5"/>
        <v>-16442198</v>
      </c>
      <c r="Z32" s="212">
        <f>+IF(X32&lt;&gt;0,+(Y32/X32)*100,0)</f>
        <v>-23.4692624806706</v>
      </c>
      <c r="AA32" s="79">
        <f>SUM(AA28:AA31)</f>
        <v>70058435</v>
      </c>
    </row>
    <row r="33" spans="1:27" ht="13.5">
      <c r="A33" s="237" t="s">
        <v>51</v>
      </c>
      <c r="B33" s="136" t="s">
        <v>137</v>
      </c>
      <c r="C33" s="155">
        <v>5837116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20400678</v>
      </c>
      <c r="D34" s="155"/>
      <c r="E34" s="156">
        <v>10016482</v>
      </c>
      <c r="F34" s="60">
        <v>43210569</v>
      </c>
      <c r="G34" s="60"/>
      <c r="H34" s="60">
        <v>7170411</v>
      </c>
      <c r="I34" s="60">
        <v>2229327</v>
      </c>
      <c r="J34" s="60">
        <v>9399738</v>
      </c>
      <c r="K34" s="60">
        <v>4438450</v>
      </c>
      <c r="L34" s="60">
        <v>1889532</v>
      </c>
      <c r="M34" s="60">
        <v>3244767</v>
      </c>
      <c r="N34" s="60">
        <v>9572749</v>
      </c>
      <c r="O34" s="60">
        <v>1397223</v>
      </c>
      <c r="P34" s="60">
        <v>1784413</v>
      </c>
      <c r="Q34" s="60">
        <v>2509701</v>
      </c>
      <c r="R34" s="60">
        <v>5691337</v>
      </c>
      <c r="S34" s="60">
        <v>1731909</v>
      </c>
      <c r="T34" s="60">
        <v>3782729</v>
      </c>
      <c r="U34" s="60">
        <v>7247093</v>
      </c>
      <c r="V34" s="60">
        <v>12761731</v>
      </c>
      <c r="W34" s="60">
        <v>37425555</v>
      </c>
      <c r="X34" s="60">
        <v>43210569</v>
      </c>
      <c r="Y34" s="60">
        <v>-5785014</v>
      </c>
      <c r="Z34" s="140">
        <v>-13.39</v>
      </c>
      <c r="AA34" s="62">
        <v>43210569</v>
      </c>
    </row>
    <row r="35" spans="1:27" ht="13.5">
      <c r="A35" s="237" t="s">
        <v>53</v>
      </c>
      <c r="B35" s="136"/>
      <c r="C35" s="155">
        <v>7843306</v>
      </c>
      <c r="D35" s="155"/>
      <c r="E35" s="156">
        <v>29362313</v>
      </c>
      <c r="F35" s="60">
        <v>24548119</v>
      </c>
      <c r="G35" s="60">
        <v>234680</v>
      </c>
      <c r="H35" s="60">
        <v>-122155</v>
      </c>
      <c r="I35" s="60">
        <v>246783</v>
      </c>
      <c r="J35" s="60">
        <v>359308</v>
      </c>
      <c r="K35" s="60">
        <v>359990</v>
      </c>
      <c r="L35" s="60">
        <v>1652008</v>
      </c>
      <c r="M35" s="60">
        <v>795624</v>
      </c>
      <c r="N35" s="60">
        <v>2807622</v>
      </c>
      <c r="O35" s="60">
        <v>684390</v>
      </c>
      <c r="P35" s="60">
        <v>819124</v>
      </c>
      <c r="Q35" s="60">
        <v>1579393</v>
      </c>
      <c r="R35" s="60">
        <v>3082907</v>
      </c>
      <c r="S35" s="60">
        <v>2713636</v>
      </c>
      <c r="T35" s="60">
        <v>2450976</v>
      </c>
      <c r="U35" s="60">
        <v>4121529</v>
      </c>
      <c r="V35" s="60">
        <v>9286141</v>
      </c>
      <c r="W35" s="60">
        <v>15535978</v>
      </c>
      <c r="X35" s="60">
        <v>24548119</v>
      </c>
      <c r="Y35" s="60">
        <v>-9012141</v>
      </c>
      <c r="Z35" s="140">
        <v>-36.71</v>
      </c>
      <c r="AA35" s="62">
        <v>24548119</v>
      </c>
    </row>
    <row r="36" spans="1:27" ht="13.5">
      <c r="A36" s="238" t="s">
        <v>139</v>
      </c>
      <c r="B36" s="149"/>
      <c r="C36" s="222">
        <f aca="true" t="shared" si="6" ref="C36:Y36">SUM(C32:C35)</f>
        <v>73977532</v>
      </c>
      <c r="D36" s="222">
        <f>SUM(D32:D35)</f>
        <v>0</v>
      </c>
      <c r="E36" s="218">
        <f t="shared" si="6"/>
        <v>90346655</v>
      </c>
      <c r="F36" s="220">
        <f t="shared" si="6"/>
        <v>137817123</v>
      </c>
      <c r="G36" s="220">
        <f t="shared" si="6"/>
        <v>1716866</v>
      </c>
      <c r="H36" s="220">
        <f t="shared" si="6"/>
        <v>7895756</v>
      </c>
      <c r="I36" s="220">
        <f t="shared" si="6"/>
        <v>4315140</v>
      </c>
      <c r="J36" s="220">
        <f t="shared" si="6"/>
        <v>13927762</v>
      </c>
      <c r="K36" s="220">
        <f t="shared" si="6"/>
        <v>12752339</v>
      </c>
      <c r="L36" s="220">
        <f t="shared" si="6"/>
        <v>13592827</v>
      </c>
      <c r="M36" s="220">
        <f t="shared" si="6"/>
        <v>8675684</v>
      </c>
      <c r="N36" s="220">
        <f t="shared" si="6"/>
        <v>35020850</v>
      </c>
      <c r="O36" s="220">
        <f t="shared" si="6"/>
        <v>3779497</v>
      </c>
      <c r="P36" s="220">
        <f t="shared" si="6"/>
        <v>3780961</v>
      </c>
      <c r="Q36" s="220">
        <f t="shared" si="6"/>
        <v>10601457</v>
      </c>
      <c r="R36" s="220">
        <f t="shared" si="6"/>
        <v>18161915</v>
      </c>
      <c r="S36" s="220">
        <f t="shared" si="6"/>
        <v>8715569</v>
      </c>
      <c r="T36" s="220">
        <f t="shared" si="6"/>
        <v>13588158</v>
      </c>
      <c r="U36" s="220">
        <f t="shared" si="6"/>
        <v>17163516</v>
      </c>
      <c r="V36" s="220">
        <f t="shared" si="6"/>
        <v>39467243</v>
      </c>
      <c r="W36" s="220">
        <f t="shared" si="6"/>
        <v>106577770</v>
      </c>
      <c r="X36" s="220">
        <f t="shared" si="6"/>
        <v>137817123</v>
      </c>
      <c r="Y36" s="220">
        <f t="shared" si="6"/>
        <v>-31239353</v>
      </c>
      <c r="Z36" s="221">
        <f>+IF(X36&lt;&gt;0,+(Y36/X36)*100,0)</f>
        <v>-22.667250861128483</v>
      </c>
      <c r="AA36" s="239">
        <f>SUM(AA32:AA35)</f>
        <v>137817123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65659974</v>
      </c>
      <c r="D6" s="155"/>
      <c r="E6" s="59">
        <v>3296000</v>
      </c>
      <c r="F6" s="60">
        <v>3296000</v>
      </c>
      <c r="G6" s="60">
        <v>41634509</v>
      </c>
      <c r="H6" s="60">
        <v>54167794</v>
      </c>
      <c r="I6" s="60">
        <v>29812219</v>
      </c>
      <c r="J6" s="60">
        <v>29812219</v>
      </c>
      <c r="K6" s="60">
        <v>64715787</v>
      </c>
      <c r="L6" s="60">
        <v>117798533</v>
      </c>
      <c r="M6" s="60">
        <v>55073623</v>
      </c>
      <c r="N6" s="60">
        <v>55073623</v>
      </c>
      <c r="O6" s="60">
        <v>72052191</v>
      </c>
      <c r="P6" s="60">
        <v>82526210</v>
      </c>
      <c r="Q6" s="60">
        <v>111528671</v>
      </c>
      <c r="R6" s="60">
        <v>111528671</v>
      </c>
      <c r="S6" s="60">
        <v>66831079</v>
      </c>
      <c r="T6" s="60">
        <v>61773858</v>
      </c>
      <c r="U6" s="60">
        <v>99771535</v>
      </c>
      <c r="V6" s="60">
        <v>99771535</v>
      </c>
      <c r="W6" s="60">
        <v>99771535</v>
      </c>
      <c r="X6" s="60">
        <v>3296000</v>
      </c>
      <c r="Y6" s="60">
        <v>96475535</v>
      </c>
      <c r="Z6" s="140">
        <v>2927.05</v>
      </c>
      <c r="AA6" s="62">
        <v>3296000</v>
      </c>
    </row>
    <row r="7" spans="1:27" ht="13.5">
      <c r="A7" s="249" t="s">
        <v>144</v>
      </c>
      <c r="B7" s="182"/>
      <c r="C7" s="155">
        <v>35000000</v>
      </c>
      <c r="D7" s="155"/>
      <c r="E7" s="59">
        <v>110000000</v>
      </c>
      <c r="F7" s="60">
        <v>110000000</v>
      </c>
      <c r="G7" s="60">
        <v>80000000</v>
      </c>
      <c r="H7" s="60">
        <v>60000000</v>
      </c>
      <c r="I7" s="60">
        <v>50000000</v>
      </c>
      <c r="J7" s="60">
        <v>50000000</v>
      </c>
      <c r="K7" s="60">
        <v>15000000</v>
      </c>
      <c r="L7" s="60"/>
      <c r="M7" s="60">
        <v>50000000</v>
      </c>
      <c r="N7" s="60">
        <v>50000000</v>
      </c>
      <c r="O7" s="60">
        <v>40000000</v>
      </c>
      <c r="P7" s="60">
        <v>30000000</v>
      </c>
      <c r="Q7" s="60"/>
      <c r="R7" s="60"/>
      <c r="S7" s="60">
        <v>60000000</v>
      </c>
      <c r="T7" s="60">
        <v>50000000</v>
      </c>
      <c r="U7" s="60">
        <v>30000000</v>
      </c>
      <c r="V7" s="60">
        <v>30000000</v>
      </c>
      <c r="W7" s="60">
        <v>30000000</v>
      </c>
      <c r="X7" s="60">
        <v>110000000</v>
      </c>
      <c r="Y7" s="60">
        <v>-80000000</v>
      </c>
      <c r="Z7" s="140">
        <v>-72.73</v>
      </c>
      <c r="AA7" s="62">
        <v>110000000</v>
      </c>
    </row>
    <row r="8" spans="1:27" ht="13.5">
      <c r="A8" s="249" t="s">
        <v>145</v>
      </c>
      <c r="B8" s="182"/>
      <c r="C8" s="155">
        <v>66903378</v>
      </c>
      <c r="D8" s="155"/>
      <c r="E8" s="59">
        <v>56202000</v>
      </c>
      <c r="F8" s="60">
        <v>56202000</v>
      </c>
      <c r="G8" s="60">
        <v>53624354</v>
      </c>
      <c r="H8" s="60">
        <v>61011558</v>
      </c>
      <c r="I8" s="60">
        <v>59693310</v>
      </c>
      <c r="J8" s="60">
        <v>59693310</v>
      </c>
      <c r="K8" s="60">
        <v>52466686</v>
      </c>
      <c r="L8" s="60">
        <v>54368677</v>
      </c>
      <c r="M8" s="60">
        <v>63376820</v>
      </c>
      <c r="N8" s="60">
        <v>63376820</v>
      </c>
      <c r="O8" s="60">
        <v>67236902</v>
      </c>
      <c r="P8" s="60">
        <v>58480042</v>
      </c>
      <c r="Q8" s="60">
        <v>62872316</v>
      </c>
      <c r="R8" s="60">
        <v>62872316</v>
      </c>
      <c r="S8" s="60">
        <v>66988490</v>
      </c>
      <c r="T8" s="60">
        <v>68736439</v>
      </c>
      <c r="U8" s="60">
        <v>66593805</v>
      </c>
      <c r="V8" s="60">
        <v>66593805</v>
      </c>
      <c r="W8" s="60">
        <v>66593805</v>
      </c>
      <c r="X8" s="60">
        <v>56202000</v>
      </c>
      <c r="Y8" s="60">
        <v>10391805</v>
      </c>
      <c r="Z8" s="140">
        <v>18.49</v>
      </c>
      <c r="AA8" s="62">
        <v>56202000</v>
      </c>
    </row>
    <row r="9" spans="1:27" ht="13.5">
      <c r="A9" s="249" t="s">
        <v>146</v>
      </c>
      <c r="B9" s="182"/>
      <c r="C9" s="155">
        <v>10478304</v>
      </c>
      <c r="D9" s="155"/>
      <c r="E9" s="59">
        <v>20600000</v>
      </c>
      <c r="F9" s="60">
        <v>13450000</v>
      </c>
      <c r="G9" s="60">
        <v>7491432</v>
      </c>
      <c r="H9" s="60">
        <v>8641029</v>
      </c>
      <c r="I9" s="60">
        <v>8471477</v>
      </c>
      <c r="J9" s="60">
        <v>8471477</v>
      </c>
      <c r="K9" s="60">
        <v>7795761</v>
      </c>
      <c r="L9" s="60">
        <v>7112065</v>
      </c>
      <c r="M9" s="60">
        <v>7198730</v>
      </c>
      <c r="N9" s="60">
        <v>7198730</v>
      </c>
      <c r="O9" s="60">
        <v>5340127</v>
      </c>
      <c r="P9" s="60">
        <v>5171239</v>
      </c>
      <c r="Q9" s="60">
        <v>5691521</v>
      </c>
      <c r="R9" s="60">
        <v>5691521</v>
      </c>
      <c r="S9" s="60">
        <v>5188834</v>
      </c>
      <c r="T9" s="60">
        <v>5573271</v>
      </c>
      <c r="U9" s="60">
        <v>5644479</v>
      </c>
      <c r="V9" s="60">
        <v>5644479</v>
      </c>
      <c r="W9" s="60">
        <v>5644479</v>
      </c>
      <c r="X9" s="60">
        <v>13450000</v>
      </c>
      <c r="Y9" s="60">
        <v>-7805521</v>
      </c>
      <c r="Z9" s="140">
        <v>-58.03</v>
      </c>
      <c r="AA9" s="62">
        <v>13450000</v>
      </c>
    </row>
    <row r="10" spans="1:27" ht="13.5">
      <c r="A10" s="249" t="s">
        <v>147</v>
      </c>
      <c r="B10" s="182"/>
      <c r="C10" s="155">
        <v>585128</v>
      </c>
      <c r="D10" s="155"/>
      <c r="E10" s="59">
        <v>2237000</v>
      </c>
      <c r="F10" s="60">
        <v>2237000</v>
      </c>
      <c r="G10" s="159">
        <v>1342788</v>
      </c>
      <c r="H10" s="159">
        <v>840125</v>
      </c>
      <c r="I10" s="159">
        <v>840125</v>
      </c>
      <c r="J10" s="60">
        <v>840125</v>
      </c>
      <c r="K10" s="159">
        <v>840125</v>
      </c>
      <c r="L10" s="159">
        <v>585128</v>
      </c>
      <c r="M10" s="60">
        <v>585128</v>
      </c>
      <c r="N10" s="159">
        <v>585128</v>
      </c>
      <c r="O10" s="159">
        <v>585128</v>
      </c>
      <c r="P10" s="159">
        <v>585128</v>
      </c>
      <c r="Q10" s="60">
        <v>585128</v>
      </c>
      <c r="R10" s="159">
        <v>585128</v>
      </c>
      <c r="S10" s="159">
        <v>585128</v>
      </c>
      <c r="T10" s="60">
        <v>585128</v>
      </c>
      <c r="U10" s="159">
        <v>585128</v>
      </c>
      <c r="V10" s="159">
        <v>585128</v>
      </c>
      <c r="W10" s="159">
        <v>585128</v>
      </c>
      <c r="X10" s="60">
        <v>2237000</v>
      </c>
      <c r="Y10" s="159">
        <v>-1651872</v>
      </c>
      <c r="Z10" s="141">
        <v>-73.84</v>
      </c>
      <c r="AA10" s="225">
        <v>2237000</v>
      </c>
    </row>
    <row r="11" spans="1:27" ht="13.5">
      <c r="A11" s="249" t="s">
        <v>148</v>
      </c>
      <c r="B11" s="182"/>
      <c r="C11" s="155">
        <v>18055161</v>
      </c>
      <c r="D11" s="155"/>
      <c r="E11" s="59">
        <v>7200000</v>
      </c>
      <c r="F11" s="60">
        <v>7200000</v>
      </c>
      <c r="G11" s="60">
        <v>6324770</v>
      </c>
      <c r="H11" s="60">
        <v>7902899</v>
      </c>
      <c r="I11" s="60">
        <v>7790470</v>
      </c>
      <c r="J11" s="60">
        <v>7790470</v>
      </c>
      <c r="K11" s="60">
        <v>8021338</v>
      </c>
      <c r="L11" s="60">
        <v>9242931</v>
      </c>
      <c r="M11" s="60">
        <v>9682258</v>
      </c>
      <c r="N11" s="60">
        <v>9682258</v>
      </c>
      <c r="O11" s="60">
        <v>8975335</v>
      </c>
      <c r="P11" s="60">
        <v>8871066</v>
      </c>
      <c r="Q11" s="60">
        <v>9406004</v>
      </c>
      <c r="R11" s="60">
        <v>9406004</v>
      </c>
      <c r="S11" s="60">
        <v>9878668</v>
      </c>
      <c r="T11" s="60">
        <v>9800796</v>
      </c>
      <c r="U11" s="60">
        <v>8407894</v>
      </c>
      <c r="V11" s="60">
        <v>8407894</v>
      </c>
      <c r="W11" s="60">
        <v>8407894</v>
      </c>
      <c r="X11" s="60">
        <v>7200000</v>
      </c>
      <c r="Y11" s="60">
        <v>1207894</v>
      </c>
      <c r="Z11" s="140">
        <v>16.78</v>
      </c>
      <c r="AA11" s="62">
        <v>7200000</v>
      </c>
    </row>
    <row r="12" spans="1:27" ht="13.5">
      <c r="A12" s="250" t="s">
        <v>56</v>
      </c>
      <c r="B12" s="251"/>
      <c r="C12" s="168">
        <f aca="true" t="shared" si="0" ref="C12:Y12">SUM(C6:C11)</f>
        <v>196681945</v>
      </c>
      <c r="D12" s="168">
        <f>SUM(D6:D11)</f>
        <v>0</v>
      </c>
      <c r="E12" s="72">
        <f t="shared" si="0"/>
        <v>199535000</v>
      </c>
      <c r="F12" s="73">
        <f t="shared" si="0"/>
        <v>192385000</v>
      </c>
      <c r="G12" s="73">
        <f t="shared" si="0"/>
        <v>190417853</v>
      </c>
      <c r="H12" s="73">
        <f t="shared" si="0"/>
        <v>192563405</v>
      </c>
      <c r="I12" s="73">
        <f t="shared" si="0"/>
        <v>156607601</v>
      </c>
      <c r="J12" s="73">
        <f t="shared" si="0"/>
        <v>156607601</v>
      </c>
      <c r="K12" s="73">
        <f t="shared" si="0"/>
        <v>148839697</v>
      </c>
      <c r="L12" s="73">
        <f t="shared" si="0"/>
        <v>189107334</v>
      </c>
      <c r="M12" s="73">
        <f t="shared" si="0"/>
        <v>185916559</v>
      </c>
      <c r="N12" s="73">
        <f t="shared" si="0"/>
        <v>185916559</v>
      </c>
      <c r="O12" s="73">
        <f t="shared" si="0"/>
        <v>194189683</v>
      </c>
      <c r="P12" s="73">
        <f t="shared" si="0"/>
        <v>185633685</v>
      </c>
      <c r="Q12" s="73">
        <f t="shared" si="0"/>
        <v>190083640</v>
      </c>
      <c r="R12" s="73">
        <f t="shared" si="0"/>
        <v>190083640</v>
      </c>
      <c r="S12" s="73">
        <f t="shared" si="0"/>
        <v>209472199</v>
      </c>
      <c r="T12" s="73">
        <f t="shared" si="0"/>
        <v>196469492</v>
      </c>
      <c r="U12" s="73">
        <f t="shared" si="0"/>
        <v>211002841</v>
      </c>
      <c r="V12" s="73">
        <f t="shared" si="0"/>
        <v>211002841</v>
      </c>
      <c r="W12" s="73">
        <f t="shared" si="0"/>
        <v>211002841</v>
      </c>
      <c r="X12" s="73">
        <f t="shared" si="0"/>
        <v>192385000</v>
      </c>
      <c r="Y12" s="73">
        <f t="shared" si="0"/>
        <v>18617841</v>
      </c>
      <c r="Z12" s="170">
        <f>+IF(X12&lt;&gt;0,+(Y12/X12)*100,0)</f>
        <v>9.67738701042181</v>
      </c>
      <c r="AA12" s="74">
        <f>SUM(AA6:AA11)</f>
        <v>192385000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2920644</v>
      </c>
      <c r="D15" s="155"/>
      <c r="E15" s="59">
        <v>5700000</v>
      </c>
      <c r="F15" s="60">
        <v>5700000</v>
      </c>
      <c r="G15" s="60">
        <v>3570359</v>
      </c>
      <c r="H15" s="60">
        <v>2594707</v>
      </c>
      <c r="I15" s="60">
        <v>2558789</v>
      </c>
      <c r="J15" s="60">
        <v>2558789</v>
      </c>
      <c r="K15" s="60">
        <v>2518936</v>
      </c>
      <c r="L15" s="60">
        <v>2737474</v>
      </c>
      <c r="M15" s="60">
        <v>2682931</v>
      </c>
      <c r="N15" s="60">
        <v>2682931</v>
      </c>
      <c r="O15" s="60">
        <v>2645899</v>
      </c>
      <c r="P15" s="60">
        <v>2591788</v>
      </c>
      <c r="Q15" s="60">
        <v>2562359</v>
      </c>
      <c r="R15" s="60">
        <v>2562359</v>
      </c>
      <c r="S15" s="60">
        <v>2494694</v>
      </c>
      <c r="T15" s="60">
        <v>2456698</v>
      </c>
      <c r="U15" s="60">
        <v>2391191</v>
      </c>
      <c r="V15" s="60">
        <v>2391191</v>
      </c>
      <c r="W15" s="60">
        <v>2391191</v>
      </c>
      <c r="X15" s="60">
        <v>5700000</v>
      </c>
      <c r="Y15" s="60">
        <v>-3308809</v>
      </c>
      <c r="Z15" s="140">
        <v>-58.05</v>
      </c>
      <c r="AA15" s="62">
        <v>5700000</v>
      </c>
    </row>
    <row r="16" spans="1:27" ht="13.5">
      <c r="A16" s="249" t="s">
        <v>151</v>
      </c>
      <c r="B16" s="182"/>
      <c r="C16" s="155"/>
      <c r="D16" s="155"/>
      <c r="E16" s="59">
        <v>7700000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9053400</v>
      </c>
      <c r="D17" s="155"/>
      <c r="E17" s="59"/>
      <c r="F17" s="60">
        <v>7700000</v>
      </c>
      <c r="G17" s="60">
        <v>8356300</v>
      </c>
      <c r="H17" s="60">
        <v>9053400</v>
      </c>
      <c r="I17" s="60">
        <v>9053400</v>
      </c>
      <c r="J17" s="60">
        <v>9053400</v>
      </c>
      <c r="K17" s="60">
        <v>9053400</v>
      </c>
      <c r="L17" s="60">
        <v>9053400</v>
      </c>
      <c r="M17" s="60">
        <v>9053400</v>
      </c>
      <c r="N17" s="60">
        <v>9053400</v>
      </c>
      <c r="O17" s="60">
        <v>9053400</v>
      </c>
      <c r="P17" s="60">
        <v>9053400</v>
      </c>
      <c r="Q17" s="60">
        <v>7979400</v>
      </c>
      <c r="R17" s="60">
        <v>7979400</v>
      </c>
      <c r="S17" s="60">
        <v>7979400</v>
      </c>
      <c r="T17" s="60">
        <v>7979400</v>
      </c>
      <c r="U17" s="60">
        <v>7979400</v>
      </c>
      <c r="V17" s="60">
        <v>7979400</v>
      </c>
      <c r="W17" s="60">
        <v>7979400</v>
      </c>
      <c r="X17" s="60">
        <v>7700000</v>
      </c>
      <c r="Y17" s="60">
        <v>279400</v>
      </c>
      <c r="Z17" s="140">
        <v>3.63</v>
      </c>
      <c r="AA17" s="62">
        <v>7700000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1787933993</v>
      </c>
      <c r="D19" s="155"/>
      <c r="E19" s="59">
        <v>1850485000</v>
      </c>
      <c r="F19" s="60">
        <v>1901152000</v>
      </c>
      <c r="G19" s="60">
        <v>1794824780</v>
      </c>
      <c r="H19" s="60">
        <v>1797748031</v>
      </c>
      <c r="I19" s="60">
        <v>1796996197</v>
      </c>
      <c r="J19" s="60">
        <v>1796996197</v>
      </c>
      <c r="K19" s="60">
        <v>1806058599</v>
      </c>
      <c r="L19" s="60">
        <v>1806858766</v>
      </c>
      <c r="M19" s="60">
        <v>1810676156</v>
      </c>
      <c r="N19" s="60">
        <v>1810676156</v>
      </c>
      <c r="O19" s="60">
        <v>1808480963</v>
      </c>
      <c r="P19" s="60">
        <v>1807878767</v>
      </c>
      <c r="Q19" s="60">
        <v>1812708538</v>
      </c>
      <c r="R19" s="60">
        <v>1812708538</v>
      </c>
      <c r="S19" s="60">
        <v>1812388145</v>
      </c>
      <c r="T19" s="60">
        <v>1818859433</v>
      </c>
      <c r="U19" s="60">
        <v>1830291024</v>
      </c>
      <c r="V19" s="60">
        <v>1830291024</v>
      </c>
      <c r="W19" s="60">
        <v>1830291024</v>
      </c>
      <c r="X19" s="60">
        <v>1901152000</v>
      </c>
      <c r="Y19" s="60">
        <v>-70860976</v>
      </c>
      <c r="Z19" s="140">
        <v>-3.73</v>
      </c>
      <c r="AA19" s="62">
        <v>1901152000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528712</v>
      </c>
      <c r="D22" s="155"/>
      <c r="E22" s="59"/>
      <c r="F22" s="60">
        <v>333000</v>
      </c>
      <c r="G22" s="60">
        <v>528799</v>
      </c>
      <c r="H22" s="60">
        <v>504849</v>
      </c>
      <c r="I22" s="60">
        <v>493303</v>
      </c>
      <c r="J22" s="60">
        <v>493303</v>
      </c>
      <c r="K22" s="60">
        <v>779890</v>
      </c>
      <c r="L22" s="60">
        <v>830203</v>
      </c>
      <c r="M22" s="60">
        <v>818271</v>
      </c>
      <c r="N22" s="60">
        <v>818271</v>
      </c>
      <c r="O22" s="60">
        <v>764871</v>
      </c>
      <c r="P22" s="60">
        <v>754094</v>
      </c>
      <c r="Q22" s="60">
        <v>742163</v>
      </c>
      <c r="R22" s="60">
        <v>742163</v>
      </c>
      <c r="S22" s="60">
        <v>730617</v>
      </c>
      <c r="T22" s="60">
        <v>748385</v>
      </c>
      <c r="U22" s="60">
        <v>709755</v>
      </c>
      <c r="V22" s="60">
        <v>709755</v>
      </c>
      <c r="W22" s="60">
        <v>709755</v>
      </c>
      <c r="X22" s="60">
        <v>333000</v>
      </c>
      <c r="Y22" s="60">
        <v>376755</v>
      </c>
      <c r="Z22" s="140">
        <v>113.14</v>
      </c>
      <c r="AA22" s="62">
        <v>333000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1800436749</v>
      </c>
      <c r="D24" s="168">
        <f>SUM(D15:D23)</f>
        <v>0</v>
      </c>
      <c r="E24" s="76">
        <f t="shared" si="1"/>
        <v>1863885000</v>
      </c>
      <c r="F24" s="77">
        <f t="shared" si="1"/>
        <v>1914885000</v>
      </c>
      <c r="G24" s="77">
        <f t="shared" si="1"/>
        <v>1807280238</v>
      </c>
      <c r="H24" s="77">
        <f t="shared" si="1"/>
        <v>1809900987</v>
      </c>
      <c r="I24" s="77">
        <f t="shared" si="1"/>
        <v>1809101689</v>
      </c>
      <c r="J24" s="77">
        <f t="shared" si="1"/>
        <v>1809101689</v>
      </c>
      <c r="K24" s="77">
        <f t="shared" si="1"/>
        <v>1818410825</v>
      </c>
      <c r="L24" s="77">
        <f t="shared" si="1"/>
        <v>1819479843</v>
      </c>
      <c r="M24" s="77">
        <f t="shared" si="1"/>
        <v>1823230758</v>
      </c>
      <c r="N24" s="77">
        <f t="shared" si="1"/>
        <v>1823230758</v>
      </c>
      <c r="O24" s="77">
        <f t="shared" si="1"/>
        <v>1820945133</v>
      </c>
      <c r="P24" s="77">
        <f t="shared" si="1"/>
        <v>1820278049</v>
      </c>
      <c r="Q24" s="77">
        <f t="shared" si="1"/>
        <v>1823992460</v>
      </c>
      <c r="R24" s="77">
        <f t="shared" si="1"/>
        <v>1823992460</v>
      </c>
      <c r="S24" s="77">
        <f t="shared" si="1"/>
        <v>1823592856</v>
      </c>
      <c r="T24" s="77">
        <f t="shared" si="1"/>
        <v>1830043916</v>
      </c>
      <c r="U24" s="77">
        <f t="shared" si="1"/>
        <v>1841371370</v>
      </c>
      <c r="V24" s="77">
        <f t="shared" si="1"/>
        <v>1841371370</v>
      </c>
      <c r="W24" s="77">
        <f t="shared" si="1"/>
        <v>1841371370</v>
      </c>
      <c r="X24" s="77">
        <f t="shared" si="1"/>
        <v>1914885000</v>
      </c>
      <c r="Y24" s="77">
        <f t="shared" si="1"/>
        <v>-73513630</v>
      </c>
      <c r="Z24" s="212">
        <f>+IF(X24&lt;&gt;0,+(Y24/X24)*100,0)</f>
        <v>-3.8390623980030134</v>
      </c>
      <c r="AA24" s="79">
        <f>SUM(AA15:AA23)</f>
        <v>1914885000</v>
      </c>
    </row>
    <row r="25" spans="1:27" ht="13.5">
      <c r="A25" s="250" t="s">
        <v>159</v>
      </c>
      <c r="B25" s="251"/>
      <c r="C25" s="168">
        <f aca="true" t="shared" si="2" ref="C25:Y25">+C12+C24</f>
        <v>1997118694</v>
      </c>
      <c r="D25" s="168">
        <f>+D12+D24</f>
        <v>0</v>
      </c>
      <c r="E25" s="72">
        <f t="shared" si="2"/>
        <v>2063420000</v>
      </c>
      <c r="F25" s="73">
        <f t="shared" si="2"/>
        <v>2107270000</v>
      </c>
      <c r="G25" s="73">
        <f t="shared" si="2"/>
        <v>1997698091</v>
      </c>
      <c r="H25" s="73">
        <f t="shared" si="2"/>
        <v>2002464392</v>
      </c>
      <c r="I25" s="73">
        <f t="shared" si="2"/>
        <v>1965709290</v>
      </c>
      <c r="J25" s="73">
        <f t="shared" si="2"/>
        <v>1965709290</v>
      </c>
      <c r="K25" s="73">
        <f t="shared" si="2"/>
        <v>1967250522</v>
      </c>
      <c r="L25" s="73">
        <f t="shared" si="2"/>
        <v>2008587177</v>
      </c>
      <c r="M25" s="73">
        <f t="shared" si="2"/>
        <v>2009147317</v>
      </c>
      <c r="N25" s="73">
        <f t="shared" si="2"/>
        <v>2009147317</v>
      </c>
      <c r="O25" s="73">
        <f t="shared" si="2"/>
        <v>2015134816</v>
      </c>
      <c r="P25" s="73">
        <f t="shared" si="2"/>
        <v>2005911734</v>
      </c>
      <c r="Q25" s="73">
        <f t="shared" si="2"/>
        <v>2014076100</v>
      </c>
      <c r="R25" s="73">
        <f t="shared" si="2"/>
        <v>2014076100</v>
      </c>
      <c r="S25" s="73">
        <f t="shared" si="2"/>
        <v>2033065055</v>
      </c>
      <c r="T25" s="73">
        <f t="shared" si="2"/>
        <v>2026513408</v>
      </c>
      <c r="U25" s="73">
        <f t="shared" si="2"/>
        <v>2052374211</v>
      </c>
      <c r="V25" s="73">
        <f t="shared" si="2"/>
        <v>2052374211</v>
      </c>
      <c r="W25" s="73">
        <f t="shared" si="2"/>
        <v>2052374211</v>
      </c>
      <c r="X25" s="73">
        <f t="shared" si="2"/>
        <v>2107270000</v>
      </c>
      <c r="Y25" s="73">
        <f t="shared" si="2"/>
        <v>-54895789</v>
      </c>
      <c r="Z25" s="170">
        <f>+IF(X25&lt;&gt;0,+(Y25/X25)*100,0)</f>
        <v>-2.6050666976704457</v>
      </c>
      <c r="AA25" s="74">
        <f>+AA12+AA24</f>
        <v>2107270000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25730621</v>
      </c>
      <c r="D30" s="155"/>
      <c r="E30" s="59">
        <v>28747679</v>
      </c>
      <c r="F30" s="60">
        <v>28747679</v>
      </c>
      <c r="G30" s="60">
        <v>25730621</v>
      </c>
      <c r="H30" s="60">
        <v>25730621</v>
      </c>
      <c r="I30" s="60">
        <v>27402984</v>
      </c>
      <c r="J30" s="60">
        <v>27402984</v>
      </c>
      <c r="K30" s="60">
        <v>27402894</v>
      </c>
      <c r="L30" s="60">
        <v>27402894</v>
      </c>
      <c r="M30" s="60">
        <v>27402894</v>
      </c>
      <c r="N30" s="60">
        <v>27402894</v>
      </c>
      <c r="O30" s="60">
        <v>27402894</v>
      </c>
      <c r="P30" s="60">
        <v>27402894</v>
      </c>
      <c r="Q30" s="60">
        <v>28691090</v>
      </c>
      <c r="R30" s="60">
        <v>28691090</v>
      </c>
      <c r="S30" s="60">
        <v>28691090</v>
      </c>
      <c r="T30" s="60">
        <v>28637579</v>
      </c>
      <c r="U30" s="60">
        <v>28637579</v>
      </c>
      <c r="V30" s="60">
        <v>28637579</v>
      </c>
      <c r="W30" s="60">
        <v>28637579</v>
      </c>
      <c r="X30" s="60">
        <v>28747679</v>
      </c>
      <c r="Y30" s="60">
        <v>-110100</v>
      </c>
      <c r="Z30" s="140">
        <v>-0.38</v>
      </c>
      <c r="AA30" s="62">
        <v>28747679</v>
      </c>
    </row>
    <row r="31" spans="1:27" ht="13.5">
      <c r="A31" s="249" t="s">
        <v>163</v>
      </c>
      <c r="B31" s="182"/>
      <c r="C31" s="155">
        <v>2865839</v>
      </c>
      <c r="D31" s="155"/>
      <c r="E31" s="59">
        <v>2780000</v>
      </c>
      <c r="F31" s="60">
        <v>2780000</v>
      </c>
      <c r="G31" s="60">
        <v>2882864</v>
      </c>
      <c r="H31" s="60">
        <v>2877809</v>
      </c>
      <c r="I31" s="60">
        <v>2894124</v>
      </c>
      <c r="J31" s="60">
        <v>2894124</v>
      </c>
      <c r="K31" s="60">
        <v>2898865</v>
      </c>
      <c r="L31" s="60">
        <v>2962938</v>
      </c>
      <c r="M31" s="60">
        <v>2973986</v>
      </c>
      <c r="N31" s="60">
        <v>2973986</v>
      </c>
      <c r="O31" s="60">
        <v>3046292</v>
      </c>
      <c r="P31" s="60">
        <v>3054202</v>
      </c>
      <c r="Q31" s="60">
        <v>3063780</v>
      </c>
      <c r="R31" s="60">
        <v>3063780</v>
      </c>
      <c r="S31" s="60">
        <v>3074968</v>
      </c>
      <c r="T31" s="60">
        <v>3075347</v>
      </c>
      <c r="U31" s="60">
        <v>3094624</v>
      </c>
      <c r="V31" s="60">
        <v>3094624</v>
      </c>
      <c r="W31" s="60">
        <v>3094624</v>
      </c>
      <c r="X31" s="60">
        <v>2780000</v>
      </c>
      <c r="Y31" s="60">
        <v>314624</v>
      </c>
      <c r="Z31" s="140">
        <v>11.32</v>
      </c>
      <c r="AA31" s="62">
        <v>2780000</v>
      </c>
    </row>
    <row r="32" spans="1:27" ht="13.5">
      <c r="A32" s="249" t="s">
        <v>164</v>
      </c>
      <c r="B32" s="182"/>
      <c r="C32" s="155">
        <v>96597748</v>
      </c>
      <c r="D32" s="155"/>
      <c r="E32" s="59">
        <v>81034000</v>
      </c>
      <c r="F32" s="60">
        <v>73884000</v>
      </c>
      <c r="G32" s="60">
        <v>101619492</v>
      </c>
      <c r="H32" s="60">
        <v>133233993</v>
      </c>
      <c r="I32" s="60">
        <v>87782590</v>
      </c>
      <c r="J32" s="60">
        <v>87782590</v>
      </c>
      <c r="K32" s="60">
        <v>89520613</v>
      </c>
      <c r="L32" s="60">
        <v>121310748</v>
      </c>
      <c r="M32" s="60">
        <v>111566766</v>
      </c>
      <c r="N32" s="60">
        <v>111566766</v>
      </c>
      <c r="O32" s="60">
        <v>100366631</v>
      </c>
      <c r="P32" s="60">
        <v>91602429</v>
      </c>
      <c r="Q32" s="60">
        <v>118695332</v>
      </c>
      <c r="R32" s="60">
        <v>118695332</v>
      </c>
      <c r="S32" s="60">
        <v>138476887</v>
      </c>
      <c r="T32" s="60">
        <v>121437772</v>
      </c>
      <c r="U32" s="60">
        <v>95539958</v>
      </c>
      <c r="V32" s="60">
        <v>95539958</v>
      </c>
      <c r="W32" s="60">
        <v>95539958</v>
      </c>
      <c r="X32" s="60">
        <v>73884000</v>
      </c>
      <c r="Y32" s="60">
        <v>21655958</v>
      </c>
      <c r="Z32" s="140">
        <v>29.31</v>
      </c>
      <c r="AA32" s="62">
        <v>73884000</v>
      </c>
    </row>
    <row r="33" spans="1:27" ht="13.5">
      <c r="A33" s="249" t="s">
        <v>165</v>
      </c>
      <c r="B33" s="182"/>
      <c r="C33" s="155">
        <v>4909693</v>
      </c>
      <c r="D33" s="155"/>
      <c r="E33" s="59"/>
      <c r="F33" s="60">
        <v>5144000</v>
      </c>
      <c r="G33" s="60">
        <v>4288680</v>
      </c>
      <c r="H33" s="60">
        <v>4828549</v>
      </c>
      <c r="I33" s="60">
        <v>4785715</v>
      </c>
      <c r="J33" s="60">
        <v>4785715</v>
      </c>
      <c r="K33" s="60">
        <v>4732965</v>
      </c>
      <c r="L33" s="60">
        <v>4600154</v>
      </c>
      <c r="M33" s="60">
        <v>4580369</v>
      </c>
      <c r="N33" s="60">
        <v>4580369</v>
      </c>
      <c r="O33" s="60">
        <v>5027365</v>
      </c>
      <c r="P33" s="60">
        <v>5388693</v>
      </c>
      <c r="Q33" s="60">
        <v>5182736</v>
      </c>
      <c r="R33" s="60">
        <v>5182736</v>
      </c>
      <c r="S33" s="60">
        <v>5167637</v>
      </c>
      <c r="T33" s="60">
        <v>5275437</v>
      </c>
      <c r="U33" s="60">
        <v>5471917</v>
      </c>
      <c r="V33" s="60">
        <v>5471917</v>
      </c>
      <c r="W33" s="60">
        <v>5471917</v>
      </c>
      <c r="X33" s="60">
        <v>5144000</v>
      </c>
      <c r="Y33" s="60">
        <v>327917</v>
      </c>
      <c r="Z33" s="140">
        <v>6.37</v>
      </c>
      <c r="AA33" s="62">
        <v>5144000</v>
      </c>
    </row>
    <row r="34" spans="1:27" ht="13.5">
      <c r="A34" s="250" t="s">
        <v>58</v>
      </c>
      <c r="B34" s="251"/>
      <c r="C34" s="168">
        <f aca="true" t="shared" si="3" ref="C34:Y34">SUM(C29:C33)</f>
        <v>130103901</v>
      </c>
      <c r="D34" s="168">
        <f>SUM(D29:D33)</f>
        <v>0</v>
      </c>
      <c r="E34" s="72">
        <f t="shared" si="3"/>
        <v>112561679</v>
      </c>
      <c r="F34" s="73">
        <f t="shared" si="3"/>
        <v>110555679</v>
      </c>
      <c r="G34" s="73">
        <f t="shared" si="3"/>
        <v>134521657</v>
      </c>
      <c r="H34" s="73">
        <f t="shared" si="3"/>
        <v>166670972</v>
      </c>
      <c r="I34" s="73">
        <f t="shared" si="3"/>
        <v>122865413</v>
      </c>
      <c r="J34" s="73">
        <f t="shared" si="3"/>
        <v>122865413</v>
      </c>
      <c r="K34" s="73">
        <f t="shared" si="3"/>
        <v>124555337</v>
      </c>
      <c r="L34" s="73">
        <f t="shared" si="3"/>
        <v>156276734</v>
      </c>
      <c r="M34" s="73">
        <f t="shared" si="3"/>
        <v>146524015</v>
      </c>
      <c r="N34" s="73">
        <f t="shared" si="3"/>
        <v>146524015</v>
      </c>
      <c r="O34" s="73">
        <f t="shared" si="3"/>
        <v>135843182</v>
      </c>
      <c r="P34" s="73">
        <f t="shared" si="3"/>
        <v>127448218</v>
      </c>
      <c r="Q34" s="73">
        <f t="shared" si="3"/>
        <v>155632938</v>
      </c>
      <c r="R34" s="73">
        <f t="shared" si="3"/>
        <v>155632938</v>
      </c>
      <c r="S34" s="73">
        <f t="shared" si="3"/>
        <v>175410582</v>
      </c>
      <c r="T34" s="73">
        <f t="shared" si="3"/>
        <v>158426135</v>
      </c>
      <c r="U34" s="73">
        <f t="shared" si="3"/>
        <v>132744078</v>
      </c>
      <c r="V34" s="73">
        <f t="shared" si="3"/>
        <v>132744078</v>
      </c>
      <c r="W34" s="73">
        <f t="shared" si="3"/>
        <v>132744078</v>
      </c>
      <c r="X34" s="73">
        <f t="shared" si="3"/>
        <v>110555679</v>
      </c>
      <c r="Y34" s="73">
        <f t="shared" si="3"/>
        <v>22188399</v>
      </c>
      <c r="Z34" s="170">
        <f>+IF(X34&lt;&gt;0,+(Y34/X34)*100,0)</f>
        <v>20.069886233524016</v>
      </c>
      <c r="AA34" s="74">
        <f>SUM(AA29:AA33)</f>
        <v>110555679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232144735</v>
      </c>
      <c r="D37" s="155"/>
      <c r="E37" s="59">
        <v>250429902</v>
      </c>
      <c r="F37" s="60">
        <v>301429902</v>
      </c>
      <c r="G37" s="60">
        <v>239806735</v>
      </c>
      <c r="H37" s="60">
        <v>232144735</v>
      </c>
      <c r="I37" s="60">
        <v>217673140</v>
      </c>
      <c r="J37" s="60">
        <v>217673140</v>
      </c>
      <c r="K37" s="60">
        <v>217673230</v>
      </c>
      <c r="L37" s="60">
        <v>217673230</v>
      </c>
      <c r="M37" s="60">
        <v>217673230</v>
      </c>
      <c r="N37" s="60">
        <v>217673230</v>
      </c>
      <c r="O37" s="60">
        <v>217673230</v>
      </c>
      <c r="P37" s="60">
        <v>217673230</v>
      </c>
      <c r="Q37" s="60">
        <v>203453645</v>
      </c>
      <c r="R37" s="60">
        <v>203453645</v>
      </c>
      <c r="S37" s="60">
        <v>203453645</v>
      </c>
      <c r="T37" s="60">
        <v>203507156</v>
      </c>
      <c r="U37" s="60">
        <v>254507156</v>
      </c>
      <c r="V37" s="60">
        <v>254507156</v>
      </c>
      <c r="W37" s="60">
        <v>254507156</v>
      </c>
      <c r="X37" s="60">
        <v>301429902</v>
      </c>
      <c r="Y37" s="60">
        <v>-46922746</v>
      </c>
      <c r="Z37" s="140">
        <v>-15.57</v>
      </c>
      <c r="AA37" s="62">
        <v>301429902</v>
      </c>
    </row>
    <row r="38" spans="1:27" ht="13.5">
      <c r="A38" s="249" t="s">
        <v>165</v>
      </c>
      <c r="B38" s="182"/>
      <c r="C38" s="155">
        <v>137017141</v>
      </c>
      <c r="D38" s="155"/>
      <c r="E38" s="59">
        <v>133040000</v>
      </c>
      <c r="F38" s="60">
        <v>127896000</v>
      </c>
      <c r="G38" s="60">
        <v>120177498</v>
      </c>
      <c r="H38" s="60">
        <v>137867419</v>
      </c>
      <c r="I38" s="60">
        <v>138294821</v>
      </c>
      <c r="J38" s="60">
        <v>138294821</v>
      </c>
      <c r="K38" s="60">
        <v>138732137</v>
      </c>
      <c r="L38" s="60">
        <v>139249515</v>
      </c>
      <c r="M38" s="60">
        <v>139653867</v>
      </c>
      <c r="N38" s="60">
        <v>139653867</v>
      </c>
      <c r="O38" s="60">
        <v>139341439</v>
      </c>
      <c r="P38" s="60">
        <v>139364678</v>
      </c>
      <c r="Q38" s="60">
        <v>139907055</v>
      </c>
      <c r="R38" s="60">
        <v>139907055</v>
      </c>
      <c r="S38" s="60">
        <v>140079150</v>
      </c>
      <c r="T38" s="60">
        <v>140128346</v>
      </c>
      <c r="U38" s="60">
        <v>140088862</v>
      </c>
      <c r="V38" s="60">
        <v>140088862</v>
      </c>
      <c r="W38" s="60">
        <v>140088862</v>
      </c>
      <c r="X38" s="60">
        <v>127896000</v>
      </c>
      <c r="Y38" s="60">
        <v>12192862</v>
      </c>
      <c r="Z38" s="140">
        <v>9.53</v>
      </c>
      <c r="AA38" s="62">
        <v>127896000</v>
      </c>
    </row>
    <row r="39" spans="1:27" ht="13.5">
      <c r="A39" s="250" t="s">
        <v>59</v>
      </c>
      <c r="B39" s="253"/>
      <c r="C39" s="168">
        <f aca="true" t="shared" si="4" ref="C39:Y39">SUM(C37:C38)</f>
        <v>369161876</v>
      </c>
      <c r="D39" s="168">
        <f>SUM(D37:D38)</f>
        <v>0</v>
      </c>
      <c r="E39" s="76">
        <f t="shared" si="4"/>
        <v>383469902</v>
      </c>
      <c r="F39" s="77">
        <f t="shared" si="4"/>
        <v>429325902</v>
      </c>
      <c r="G39" s="77">
        <f t="shared" si="4"/>
        <v>359984233</v>
      </c>
      <c r="H39" s="77">
        <f t="shared" si="4"/>
        <v>370012154</v>
      </c>
      <c r="I39" s="77">
        <f t="shared" si="4"/>
        <v>355967961</v>
      </c>
      <c r="J39" s="77">
        <f t="shared" si="4"/>
        <v>355967961</v>
      </c>
      <c r="K39" s="77">
        <f t="shared" si="4"/>
        <v>356405367</v>
      </c>
      <c r="L39" s="77">
        <f t="shared" si="4"/>
        <v>356922745</v>
      </c>
      <c r="M39" s="77">
        <f t="shared" si="4"/>
        <v>357327097</v>
      </c>
      <c r="N39" s="77">
        <f t="shared" si="4"/>
        <v>357327097</v>
      </c>
      <c r="O39" s="77">
        <f t="shared" si="4"/>
        <v>357014669</v>
      </c>
      <c r="P39" s="77">
        <f t="shared" si="4"/>
        <v>357037908</v>
      </c>
      <c r="Q39" s="77">
        <f t="shared" si="4"/>
        <v>343360700</v>
      </c>
      <c r="R39" s="77">
        <f t="shared" si="4"/>
        <v>343360700</v>
      </c>
      <c r="S39" s="77">
        <f t="shared" si="4"/>
        <v>343532795</v>
      </c>
      <c r="T39" s="77">
        <f t="shared" si="4"/>
        <v>343635502</v>
      </c>
      <c r="U39" s="77">
        <f t="shared" si="4"/>
        <v>394596018</v>
      </c>
      <c r="V39" s="77">
        <f t="shared" si="4"/>
        <v>394596018</v>
      </c>
      <c r="W39" s="77">
        <f t="shared" si="4"/>
        <v>394596018</v>
      </c>
      <c r="X39" s="77">
        <f t="shared" si="4"/>
        <v>429325902</v>
      </c>
      <c r="Y39" s="77">
        <f t="shared" si="4"/>
        <v>-34729884</v>
      </c>
      <c r="Z39" s="212">
        <f>+IF(X39&lt;&gt;0,+(Y39/X39)*100,0)</f>
        <v>-8.089398715104778</v>
      </c>
      <c r="AA39" s="79">
        <f>SUM(AA37:AA38)</f>
        <v>429325902</v>
      </c>
    </row>
    <row r="40" spans="1:27" ht="13.5">
      <c r="A40" s="250" t="s">
        <v>167</v>
      </c>
      <c r="B40" s="251"/>
      <c r="C40" s="168">
        <f aca="true" t="shared" si="5" ref="C40:Y40">+C34+C39</f>
        <v>499265777</v>
      </c>
      <c r="D40" s="168">
        <f>+D34+D39</f>
        <v>0</v>
      </c>
      <c r="E40" s="72">
        <f t="shared" si="5"/>
        <v>496031581</v>
      </c>
      <c r="F40" s="73">
        <f t="shared" si="5"/>
        <v>539881581</v>
      </c>
      <c r="G40" s="73">
        <f t="shared" si="5"/>
        <v>494505890</v>
      </c>
      <c r="H40" s="73">
        <f t="shared" si="5"/>
        <v>536683126</v>
      </c>
      <c r="I40" s="73">
        <f t="shared" si="5"/>
        <v>478833374</v>
      </c>
      <c r="J40" s="73">
        <f t="shared" si="5"/>
        <v>478833374</v>
      </c>
      <c r="K40" s="73">
        <f t="shared" si="5"/>
        <v>480960704</v>
      </c>
      <c r="L40" s="73">
        <f t="shared" si="5"/>
        <v>513199479</v>
      </c>
      <c r="M40" s="73">
        <f t="shared" si="5"/>
        <v>503851112</v>
      </c>
      <c r="N40" s="73">
        <f t="shared" si="5"/>
        <v>503851112</v>
      </c>
      <c r="O40" s="73">
        <f t="shared" si="5"/>
        <v>492857851</v>
      </c>
      <c r="P40" s="73">
        <f t="shared" si="5"/>
        <v>484486126</v>
      </c>
      <c r="Q40" s="73">
        <f t="shared" si="5"/>
        <v>498993638</v>
      </c>
      <c r="R40" s="73">
        <f t="shared" si="5"/>
        <v>498993638</v>
      </c>
      <c r="S40" s="73">
        <f t="shared" si="5"/>
        <v>518943377</v>
      </c>
      <c r="T40" s="73">
        <f t="shared" si="5"/>
        <v>502061637</v>
      </c>
      <c r="U40" s="73">
        <f t="shared" si="5"/>
        <v>527340096</v>
      </c>
      <c r="V40" s="73">
        <f t="shared" si="5"/>
        <v>527340096</v>
      </c>
      <c r="W40" s="73">
        <f t="shared" si="5"/>
        <v>527340096</v>
      </c>
      <c r="X40" s="73">
        <f t="shared" si="5"/>
        <v>539881581</v>
      </c>
      <c r="Y40" s="73">
        <f t="shared" si="5"/>
        <v>-12541485</v>
      </c>
      <c r="Z40" s="170">
        <f>+IF(X40&lt;&gt;0,+(Y40/X40)*100,0)</f>
        <v>-2.3230066446738067</v>
      </c>
      <c r="AA40" s="74">
        <f>+AA34+AA39</f>
        <v>539881581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1497852917</v>
      </c>
      <c r="D42" s="257">
        <f>+D25-D40</f>
        <v>0</v>
      </c>
      <c r="E42" s="258">
        <f t="shared" si="6"/>
        <v>1567388419</v>
      </c>
      <c r="F42" s="259">
        <f t="shared" si="6"/>
        <v>1567388419</v>
      </c>
      <c r="G42" s="259">
        <f t="shared" si="6"/>
        <v>1503192201</v>
      </c>
      <c r="H42" s="259">
        <f t="shared" si="6"/>
        <v>1465781266</v>
      </c>
      <c r="I42" s="259">
        <f t="shared" si="6"/>
        <v>1486875916</v>
      </c>
      <c r="J42" s="259">
        <f t="shared" si="6"/>
        <v>1486875916</v>
      </c>
      <c r="K42" s="259">
        <f t="shared" si="6"/>
        <v>1486289818</v>
      </c>
      <c r="L42" s="259">
        <f t="shared" si="6"/>
        <v>1495387698</v>
      </c>
      <c r="M42" s="259">
        <f t="shared" si="6"/>
        <v>1505296205</v>
      </c>
      <c r="N42" s="259">
        <f t="shared" si="6"/>
        <v>1505296205</v>
      </c>
      <c r="O42" s="259">
        <f t="shared" si="6"/>
        <v>1522276965</v>
      </c>
      <c r="P42" s="259">
        <f t="shared" si="6"/>
        <v>1521425608</v>
      </c>
      <c r="Q42" s="259">
        <f t="shared" si="6"/>
        <v>1515082462</v>
      </c>
      <c r="R42" s="259">
        <f t="shared" si="6"/>
        <v>1515082462</v>
      </c>
      <c r="S42" s="259">
        <f t="shared" si="6"/>
        <v>1514121678</v>
      </c>
      <c r="T42" s="259">
        <f t="shared" si="6"/>
        <v>1524451771</v>
      </c>
      <c r="U42" s="259">
        <f t="shared" si="6"/>
        <v>1525034115</v>
      </c>
      <c r="V42" s="259">
        <f t="shared" si="6"/>
        <v>1525034115</v>
      </c>
      <c r="W42" s="259">
        <f t="shared" si="6"/>
        <v>1525034115</v>
      </c>
      <c r="X42" s="259">
        <f t="shared" si="6"/>
        <v>1567388419</v>
      </c>
      <c r="Y42" s="259">
        <f t="shared" si="6"/>
        <v>-42354304</v>
      </c>
      <c r="Z42" s="260">
        <f>+IF(X42&lt;&gt;0,+(Y42/X42)*100,0)</f>
        <v>-2.702221318377624</v>
      </c>
      <c r="AA42" s="261">
        <f>+AA25-AA40</f>
        <v>1567388419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1497852917</v>
      </c>
      <c r="D45" s="155"/>
      <c r="E45" s="59">
        <v>1565072419</v>
      </c>
      <c r="F45" s="60">
        <v>1565072419</v>
      </c>
      <c r="G45" s="60">
        <v>1503256945</v>
      </c>
      <c r="H45" s="60">
        <v>1466255590</v>
      </c>
      <c r="I45" s="60">
        <v>1487505594</v>
      </c>
      <c r="J45" s="60">
        <v>1487505594</v>
      </c>
      <c r="K45" s="60">
        <v>1487074850</v>
      </c>
      <c r="L45" s="60">
        <v>1495387698</v>
      </c>
      <c r="M45" s="60">
        <v>1505296205</v>
      </c>
      <c r="N45" s="60">
        <v>1505296205</v>
      </c>
      <c r="O45" s="60">
        <v>1522276965</v>
      </c>
      <c r="P45" s="60">
        <v>1521425608</v>
      </c>
      <c r="Q45" s="60">
        <v>1515082462</v>
      </c>
      <c r="R45" s="60">
        <v>1515082462</v>
      </c>
      <c r="S45" s="60">
        <v>1514121678</v>
      </c>
      <c r="T45" s="60">
        <v>1524451771</v>
      </c>
      <c r="U45" s="60">
        <v>1525034115</v>
      </c>
      <c r="V45" s="60">
        <v>1525034115</v>
      </c>
      <c r="W45" s="60">
        <v>1525034115</v>
      </c>
      <c r="X45" s="60">
        <v>1565072419</v>
      </c>
      <c r="Y45" s="60">
        <v>-40038304</v>
      </c>
      <c r="Z45" s="139">
        <v>-2.56</v>
      </c>
      <c r="AA45" s="62">
        <v>1565072419</v>
      </c>
    </row>
    <row r="46" spans="1:27" ht="13.5">
      <c r="A46" s="249" t="s">
        <v>171</v>
      </c>
      <c r="B46" s="182"/>
      <c r="C46" s="155"/>
      <c r="D46" s="155"/>
      <c r="E46" s="59">
        <v>2316000</v>
      </c>
      <c r="F46" s="60">
        <v>2316000</v>
      </c>
      <c r="G46" s="60">
        <v>-64744</v>
      </c>
      <c r="H46" s="60">
        <v>-474324</v>
      </c>
      <c r="I46" s="60">
        <v>-629678</v>
      </c>
      <c r="J46" s="60">
        <v>-629678</v>
      </c>
      <c r="K46" s="60">
        <v>-785032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2316000</v>
      </c>
      <c r="Y46" s="60">
        <v>-2316000</v>
      </c>
      <c r="Z46" s="139">
        <v>-100</v>
      </c>
      <c r="AA46" s="62">
        <v>2316000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1497852917</v>
      </c>
      <c r="D48" s="217">
        <f>SUM(D45:D47)</f>
        <v>0</v>
      </c>
      <c r="E48" s="264">
        <f t="shared" si="7"/>
        <v>1567388419</v>
      </c>
      <c r="F48" s="219">
        <f t="shared" si="7"/>
        <v>1567388419</v>
      </c>
      <c r="G48" s="219">
        <f t="shared" si="7"/>
        <v>1503192201</v>
      </c>
      <c r="H48" s="219">
        <f t="shared" si="7"/>
        <v>1465781266</v>
      </c>
      <c r="I48" s="219">
        <f t="shared" si="7"/>
        <v>1486875916</v>
      </c>
      <c r="J48" s="219">
        <f t="shared" si="7"/>
        <v>1486875916</v>
      </c>
      <c r="K48" s="219">
        <f t="shared" si="7"/>
        <v>1486289818</v>
      </c>
      <c r="L48" s="219">
        <f t="shared" si="7"/>
        <v>1495387698</v>
      </c>
      <c r="M48" s="219">
        <f t="shared" si="7"/>
        <v>1505296205</v>
      </c>
      <c r="N48" s="219">
        <f t="shared" si="7"/>
        <v>1505296205</v>
      </c>
      <c r="O48" s="219">
        <f t="shared" si="7"/>
        <v>1522276965</v>
      </c>
      <c r="P48" s="219">
        <f t="shared" si="7"/>
        <v>1521425608</v>
      </c>
      <c r="Q48" s="219">
        <f t="shared" si="7"/>
        <v>1515082462</v>
      </c>
      <c r="R48" s="219">
        <f t="shared" si="7"/>
        <v>1515082462</v>
      </c>
      <c r="S48" s="219">
        <f t="shared" si="7"/>
        <v>1514121678</v>
      </c>
      <c r="T48" s="219">
        <f t="shared" si="7"/>
        <v>1524451771</v>
      </c>
      <c r="U48" s="219">
        <f t="shared" si="7"/>
        <v>1525034115</v>
      </c>
      <c r="V48" s="219">
        <f t="shared" si="7"/>
        <v>1525034115</v>
      </c>
      <c r="W48" s="219">
        <f t="shared" si="7"/>
        <v>1525034115</v>
      </c>
      <c r="X48" s="219">
        <f t="shared" si="7"/>
        <v>1567388419</v>
      </c>
      <c r="Y48" s="219">
        <f t="shared" si="7"/>
        <v>-42354304</v>
      </c>
      <c r="Z48" s="265">
        <f>+IF(X48&lt;&gt;0,+(Y48/X48)*100,0)</f>
        <v>-2.702221318377624</v>
      </c>
      <c r="AA48" s="232">
        <f>SUM(AA45:AA47)</f>
        <v>1567388419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513164810</v>
      </c>
      <c r="D6" s="155"/>
      <c r="E6" s="59">
        <v>526085474</v>
      </c>
      <c r="F6" s="60">
        <v>517796945</v>
      </c>
      <c r="G6" s="60">
        <v>42678274</v>
      </c>
      <c r="H6" s="60">
        <v>52405081</v>
      </c>
      <c r="I6" s="60">
        <v>50953993</v>
      </c>
      <c r="J6" s="60">
        <v>146037348</v>
      </c>
      <c r="K6" s="60">
        <v>56942988</v>
      </c>
      <c r="L6" s="60">
        <v>47458613</v>
      </c>
      <c r="M6" s="60">
        <v>38630580</v>
      </c>
      <c r="N6" s="60">
        <v>143032181</v>
      </c>
      <c r="O6" s="60">
        <v>53137402</v>
      </c>
      <c r="P6" s="60">
        <v>45954269</v>
      </c>
      <c r="Q6" s="60">
        <v>49157481</v>
      </c>
      <c r="R6" s="60">
        <v>148249152</v>
      </c>
      <c r="S6" s="60">
        <v>47926438</v>
      </c>
      <c r="T6" s="60">
        <v>50416092</v>
      </c>
      <c r="U6" s="60">
        <v>45566290</v>
      </c>
      <c r="V6" s="60">
        <v>143908820</v>
      </c>
      <c r="W6" s="60">
        <v>581227501</v>
      </c>
      <c r="X6" s="60">
        <v>517796945</v>
      </c>
      <c r="Y6" s="60">
        <v>63430556</v>
      </c>
      <c r="Z6" s="140">
        <v>12.25</v>
      </c>
      <c r="AA6" s="62">
        <v>517796945</v>
      </c>
    </row>
    <row r="7" spans="1:27" ht="13.5">
      <c r="A7" s="249" t="s">
        <v>178</v>
      </c>
      <c r="B7" s="182"/>
      <c r="C7" s="155">
        <v>93752504</v>
      </c>
      <c r="D7" s="155"/>
      <c r="E7" s="59">
        <v>110464159</v>
      </c>
      <c r="F7" s="60">
        <v>115860007</v>
      </c>
      <c r="G7" s="60">
        <v>28179804</v>
      </c>
      <c r="H7" s="60">
        <v>1886718</v>
      </c>
      <c r="I7" s="60">
        <v>604918</v>
      </c>
      <c r="J7" s="60">
        <v>30671440</v>
      </c>
      <c r="K7" s="60">
        <v>1669629</v>
      </c>
      <c r="L7" s="60">
        <v>31465610</v>
      </c>
      <c r="M7" s="60">
        <v>825608</v>
      </c>
      <c r="N7" s="60">
        <v>33960847</v>
      </c>
      <c r="O7" s="60">
        <v>427889</v>
      </c>
      <c r="P7" s="60">
        <v>1506696</v>
      </c>
      <c r="Q7" s="60">
        <v>20919081</v>
      </c>
      <c r="R7" s="60">
        <v>22853666</v>
      </c>
      <c r="S7" s="60">
        <v>19980125</v>
      </c>
      <c r="T7" s="60">
        <v>2754109</v>
      </c>
      <c r="U7" s="60">
        <v>304956</v>
      </c>
      <c r="V7" s="60">
        <v>23039190</v>
      </c>
      <c r="W7" s="60">
        <v>110525143</v>
      </c>
      <c r="X7" s="60">
        <v>115860007</v>
      </c>
      <c r="Y7" s="60">
        <v>-5334864</v>
      </c>
      <c r="Z7" s="140">
        <v>-4.6</v>
      </c>
      <c r="AA7" s="62">
        <v>115860007</v>
      </c>
    </row>
    <row r="8" spans="1:27" ht="13.5">
      <c r="A8" s="249" t="s">
        <v>179</v>
      </c>
      <c r="B8" s="182"/>
      <c r="C8" s="155">
        <v>44323714</v>
      </c>
      <c r="D8" s="155"/>
      <c r="E8" s="59">
        <v>50967860</v>
      </c>
      <c r="F8" s="60">
        <v>62359010</v>
      </c>
      <c r="G8" s="60">
        <v>7662000</v>
      </c>
      <c r="H8" s="60">
        <v>785528</v>
      </c>
      <c r="I8" s="60">
        <v>600000</v>
      </c>
      <c r="J8" s="60">
        <v>9047528</v>
      </c>
      <c r="K8" s="60">
        <v>136800</v>
      </c>
      <c r="L8" s="60">
        <v>21177812</v>
      </c>
      <c r="M8" s="60">
        <v>2418618</v>
      </c>
      <c r="N8" s="60">
        <v>23733230</v>
      </c>
      <c r="O8" s="60">
        <v>800000</v>
      </c>
      <c r="P8" s="60">
        <v>2053241</v>
      </c>
      <c r="Q8" s="60">
        <v>17071000</v>
      </c>
      <c r="R8" s="60">
        <v>19924241</v>
      </c>
      <c r="S8" s="60">
        <v>3633156</v>
      </c>
      <c r="T8" s="60"/>
      <c r="U8" s="60">
        <v>2301279</v>
      </c>
      <c r="V8" s="60">
        <v>5934435</v>
      </c>
      <c r="W8" s="60">
        <v>58639434</v>
      </c>
      <c r="X8" s="60">
        <v>62359010</v>
      </c>
      <c r="Y8" s="60">
        <v>-3719576</v>
      </c>
      <c r="Z8" s="140">
        <v>-5.96</v>
      </c>
      <c r="AA8" s="62">
        <v>62359010</v>
      </c>
    </row>
    <row r="9" spans="1:27" ht="13.5">
      <c r="A9" s="249" t="s">
        <v>180</v>
      </c>
      <c r="B9" s="182"/>
      <c r="C9" s="155">
        <v>9906450</v>
      </c>
      <c r="D9" s="155"/>
      <c r="E9" s="59">
        <v>6055500</v>
      </c>
      <c r="F9" s="60">
        <v>6055500</v>
      </c>
      <c r="G9" s="60">
        <v>1011628</v>
      </c>
      <c r="H9" s="60">
        <v>658063</v>
      </c>
      <c r="I9" s="60">
        <v>544417</v>
      </c>
      <c r="J9" s="60">
        <v>2214108</v>
      </c>
      <c r="K9" s="60">
        <v>741190</v>
      </c>
      <c r="L9" s="60">
        <v>706003</v>
      </c>
      <c r="M9" s="60">
        <v>195730</v>
      </c>
      <c r="N9" s="60">
        <v>1642923</v>
      </c>
      <c r="O9" s="60">
        <v>780238</v>
      </c>
      <c r="P9" s="60">
        <v>564298</v>
      </c>
      <c r="Q9" s="60">
        <v>884288</v>
      </c>
      <c r="R9" s="60">
        <v>2228824</v>
      </c>
      <c r="S9" s="60">
        <v>769240</v>
      </c>
      <c r="T9" s="60">
        <v>566861</v>
      </c>
      <c r="U9" s="60">
        <v>629234</v>
      </c>
      <c r="V9" s="60">
        <v>1965335</v>
      </c>
      <c r="W9" s="60">
        <v>8051190</v>
      </c>
      <c r="X9" s="60">
        <v>6055500</v>
      </c>
      <c r="Y9" s="60">
        <v>1995690</v>
      </c>
      <c r="Z9" s="140">
        <v>32.96</v>
      </c>
      <c r="AA9" s="62">
        <v>6055500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-565184682</v>
      </c>
      <c r="D12" s="155"/>
      <c r="E12" s="59">
        <v>-586377956</v>
      </c>
      <c r="F12" s="60">
        <v>-583188979</v>
      </c>
      <c r="G12" s="60">
        <v>-56854623</v>
      </c>
      <c r="H12" s="60">
        <v>-55294374</v>
      </c>
      <c r="I12" s="60">
        <v>-57668625</v>
      </c>
      <c r="J12" s="60">
        <v>-169817622</v>
      </c>
      <c r="K12" s="60">
        <v>-46882193</v>
      </c>
      <c r="L12" s="60">
        <v>-49213216</v>
      </c>
      <c r="M12" s="60">
        <v>-46113361</v>
      </c>
      <c r="N12" s="60">
        <v>-142208770</v>
      </c>
      <c r="O12" s="60">
        <v>-44363993</v>
      </c>
      <c r="P12" s="60">
        <v>-45992230</v>
      </c>
      <c r="Q12" s="60">
        <v>-53009800</v>
      </c>
      <c r="R12" s="60">
        <v>-143366023</v>
      </c>
      <c r="S12" s="60">
        <v>-48207744</v>
      </c>
      <c r="T12" s="60">
        <v>-55203013</v>
      </c>
      <c r="U12" s="60">
        <v>-64605907</v>
      </c>
      <c r="V12" s="60">
        <v>-168016664</v>
      </c>
      <c r="W12" s="60">
        <v>-623409079</v>
      </c>
      <c r="X12" s="60">
        <v>-583188979</v>
      </c>
      <c r="Y12" s="60">
        <v>-40220100</v>
      </c>
      <c r="Z12" s="140">
        <v>6.9</v>
      </c>
      <c r="AA12" s="62">
        <v>-583188979</v>
      </c>
    </row>
    <row r="13" spans="1:27" ht="13.5">
      <c r="A13" s="249" t="s">
        <v>40</v>
      </c>
      <c r="B13" s="182"/>
      <c r="C13" s="155">
        <v>-27575546</v>
      </c>
      <c r="D13" s="155"/>
      <c r="E13" s="59">
        <v>-31554397</v>
      </c>
      <c r="F13" s="60">
        <v>-31554397</v>
      </c>
      <c r="G13" s="60"/>
      <c r="H13" s="60"/>
      <c r="I13" s="60">
        <v>-13207084</v>
      </c>
      <c r="J13" s="60">
        <v>-13207084</v>
      </c>
      <c r="K13" s="60"/>
      <c r="L13" s="60"/>
      <c r="M13" s="60"/>
      <c r="N13" s="60"/>
      <c r="O13" s="60"/>
      <c r="P13" s="60"/>
      <c r="Q13" s="60">
        <v>-12508322</v>
      </c>
      <c r="R13" s="60">
        <v>-12508322</v>
      </c>
      <c r="S13" s="60"/>
      <c r="T13" s="60"/>
      <c r="U13" s="60"/>
      <c r="V13" s="60"/>
      <c r="W13" s="60">
        <v>-25715406</v>
      </c>
      <c r="X13" s="60">
        <v>-31554397</v>
      </c>
      <c r="Y13" s="60">
        <v>5838991</v>
      </c>
      <c r="Z13" s="140">
        <v>-18.5</v>
      </c>
      <c r="AA13" s="62">
        <v>-31554397</v>
      </c>
    </row>
    <row r="14" spans="1:27" ht="13.5">
      <c r="A14" s="249" t="s">
        <v>42</v>
      </c>
      <c r="B14" s="182"/>
      <c r="C14" s="155">
        <v>-148800</v>
      </c>
      <c r="D14" s="155"/>
      <c r="E14" s="59">
        <v>-200000</v>
      </c>
      <c r="F14" s="60">
        <v>-200000</v>
      </c>
      <c r="G14" s="60">
        <v>-1800</v>
      </c>
      <c r="H14" s="60"/>
      <c r="I14" s="60"/>
      <c r="J14" s="60">
        <v>-1800</v>
      </c>
      <c r="K14" s="60"/>
      <c r="L14" s="60"/>
      <c r="M14" s="60">
        <v>-9000</v>
      </c>
      <c r="N14" s="60">
        <v>-9000</v>
      </c>
      <c r="O14" s="60">
        <v>-1800</v>
      </c>
      <c r="P14" s="60">
        <v>-1800</v>
      </c>
      <c r="Q14" s="60">
        <v>-1800</v>
      </c>
      <c r="R14" s="60">
        <v>-5400</v>
      </c>
      <c r="S14" s="60">
        <v>-7800</v>
      </c>
      <c r="T14" s="60">
        <v>-1800</v>
      </c>
      <c r="U14" s="60">
        <v>-1800</v>
      </c>
      <c r="V14" s="60">
        <v>-11400</v>
      </c>
      <c r="W14" s="60">
        <v>-27600</v>
      </c>
      <c r="X14" s="60">
        <v>-200000</v>
      </c>
      <c r="Y14" s="60">
        <v>172400</v>
      </c>
      <c r="Z14" s="140">
        <v>-86.2</v>
      </c>
      <c r="AA14" s="62">
        <v>-200000</v>
      </c>
    </row>
    <row r="15" spans="1:27" ht="13.5">
      <c r="A15" s="250" t="s">
        <v>184</v>
      </c>
      <c r="B15" s="251"/>
      <c r="C15" s="168">
        <f aca="true" t="shared" si="0" ref="C15:Y15">SUM(C6:C14)</f>
        <v>68238450</v>
      </c>
      <c r="D15" s="168">
        <f>SUM(D6:D14)</f>
        <v>0</v>
      </c>
      <c r="E15" s="72">
        <f t="shared" si="0"/>
        <v>75440640</v>
      </c>
      <c r="F15" s="73">
        <f t="shared" si="0"/>
        <v>87128086</v>
      </c>
      <c r="G15" s="73">
        <f t="shared" si="0"/>
        <v>22675283</v>
      </c>
      <c r="H15" s="73">
        <f t="shared" si="0"/>
        <v>441016</v>
      </c>
      <c r="I15" s="73">
        <f t="shared" si="0"/>
        <v>-18172381</v>
      </c>
      <c r="J15" s="73">
        <f t="shared" si="0"/>
        <v>4943918</v>
      </c>
      <c r="K15" s="73">
        <f t="shared" si="0"/>
        <v>12608414</v>
      </c>
      <c r="L15" s="73">
        <f t="shared" si="0"/>
        <v>51594822</v>
      </c>
      <c r="M15" s="73">
        <f t="shared" si="0"/>
        <v>-4051825</v>
      </c>
      <c r="N15" s="73">
        <f t="shared" si="0"/>
        <v>60151411</v>
      </c>
      <c r="O15" s="73">
        <f t="shared" si="0"/>
        <v>10779736</v>
      </c>
      <c r="P15" s="73">
        <f t="shared" si="0"/>
        <v>4084474</v>
      </c>
      <c r="Q15" s="73">
        <f t="shared" si="0"/>
        <v>22511928</v>
      </c>
      <c r="R15" s="73">
        <f t="shared" si="0"/>
        <v>37376138</v>
      </c>
      <c r="S15" s="73">
        <f t="shared" si="0"/>
        <v>24093415</v>
      </c>
      <c r="T15" s="73">
        <f t="shared" si="0"/>
        <v>-1467751</v>
      </c>
      <c r="U15" s="73">
        <f t="shared" si="0"/>
        <v>-15805948</v>
      </c>
      <c r="V15" s="73">
        <f t="shared" si="0"/>
        <v>6819716</v>
      </c>
      <c r="W15" s="73">
        <f t="shared" si="0"/>
        <v>109291183</v>
      </c>
      <c r="X15" s="73">
        <f t="shared" si="0"/>
        <v>87128086</v>
      </c>
      <c r="Y15" s="73">
        <f t="shared" si="0"/>
        <v>22163097</v>
      </c>
      <c r="Z15" s="170">
        <f>+IF(X15&lt;&gt;0,+(Y15/X15)*100,0)</f>
        <v>25.437373891123926</v>
      </c>
      <c r="AA15" s="74">
        <f>SUM(AA6:AA14)</f>
        <v>87128086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8000000</v>
      </c>
      <c r="F19" s="60"/>
      <c r="G19" s="159"/>
      <c r="H19" s="159"/>
      <c r="I19" s="159">
        <v>899000</v>
      </c>
      <c r="J19" s="60">
        <v>899000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899000</v>
      </c>
      <c r="X19" s="60"/>
      <c r="Y19" s="159">
        <v>899000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-3187421</v>
      </c>
      <c r="D21" s="157"/>
      <c r="E21" s="59">
        <v>700000</v>
      </c>
      <c r="F21" s="60">
        <v>700001</v>
      </c>
      <c r="G21" s="159">
        <v>-906</v>
      </c>
      <c r="H21" s="159">
        <v>-6964</v>
      </c>
      <c r="I21" s="159">
        <v>14426</v>
      </c>
      <c r="J21" s="60">
        <v>6556</v>
      </c>
      <c r="K21" s="159">
        <v>42631</v>
      </c>
      <c r="L21" s="159">
        <v>24561</v>
      </c>
      <c r="M21" s="60">
        <v>-16335</v>
      </c>
      <c r="N21" s="159">
        <v>50857</v>
      </c>
      <c r="O21" s="159">
        <v>-93837</v>
      </c>
      <c r="P21" s="159">
        <v>162547</v>
      </c>
      <c r="Q21" s="60">
        <v>12802</v>
      </c>
      <c r="R21" s="159">
        <v>81512</v>
      </c>
      <c r="S21" s="159">
        <v>-86507</v>
      </c>
      <c r="T21" s="60">
        <v>-1690</v>
      </c>
      <c r="U21" s="159">
        <v>-52137</v>
      </c>
      <c r="V21" s="159">
        <v>-140334</v>
      </c>
      <c r="W21" s="159">
        <v>-1409</v>
      </c>
      <c r="X21" s="60">
        <v>700001</v>
      </c>
      <c r="Y21" s="159">
        <v>-701410</v>
      </c>
      <c r="Z21" s="141">
        <v>-100.2</v>
      </c>
      <c r="AA21" s="225">
        <v>700001</v>
      </c>
    </row>
    <row r="22" spans="1:27" ht="13.5">
      <c r="A22" s="249" t="s">
        <v>189</v>
      </c>
      <c r="B22" s="182"/>
      <c r="C22" s="155">
        <v>55000000</v>
      </c>
      <c r="D22" s="155"/>
      <c r="E22" s="59">
        <v>30000000</v>
      </c>
      <c r="F22" s="60">
        <v>30000000</v>
      </c>
      <c r="G22" s="60">
        <v>-45000000</v>
      </c>
      <c r="H22" s="60">
        <v>20000000</v>
      </c>
      <c r="I22" s="60">
        <v>10000000</v>
      </c>
      <c r="J22" s="60">
        <v>-15000000</v>
      </c>
      <c r="K22" s="60">
        <v>35000000</v>
      </c>
      <c r="L22" s="60">
        <v>15000000</v>
      </c>
      <c r="M22" s="60">
        <v>-50000000</v>
      </c>
      <c r="N22" s="60"/>
      <c r="O22" s="60">
        <v>10000000</v>
      </c>
      <c r="P22" s="60">
        <v>10000000</v>
      </c>
      <c r="Q22" s="60">
        <v>30000000</v>
      </c>
      <c r="R22" s="60">
        <v>50000000</v>
      </c>
      <c r="S22" s="60">
        <v>-60000000</v>
      </c>
      <c r="T22" s="60">
        <v>10000000</v>
      </c>
      <c r="U22" s="60">
        <v>20000000</v>
      </c>
      <c r="V22" s="60">
        <v>-30000000</v>
      </c>
      <c r="W22" s="60">
        <v>5000000</v>
      </c>
      <c r="X22" s="60">
        <v>30000000</v>
      </c>
      <c r="Y22" s="60">
        <v>-25000000</v>
      </c>
      <c r="Z22" s="140">
        <v>-83.33</v>
      </c>
      <c r="AA22" s="62">
        <v>30000000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-68140417</v>
      </c>
      <c r="D24" s="155"/>
      <c r="E24" s="59">
        <v>-90346655</v>
      </c>
      <c r="F24" s="60">
        <v>-137817123</v>
      </c>
      <c r="G24" s="60">
        <v>-1716866</v>
      </c>
      <c r="H24" s="60">
        <v>-7895756</v>
      </c>
      <c r="I24" s="60">
        <v>-4315140</v>
      </c>
      <c r="J24" s="60">
        <v>-13927762</v>
      </c>
      <c r="K24" s="60">
        <v>-12752339</v>
      </c>
      <c r="L24" s="60">
        <v>-13592827</v>
      </c>
      <c r="M24" s="60">
        <v>-8675684</v>
      </c>
      <c r="N24" s="60">
        <v>-35020850</v>
      </c>
      <c r="O24" s="60">
        <v>-3779497</v>
      </c>
      <c r="P24" s="60">
        <v>-3780961</v>
      </c>
      <c r="Q24" s="60">
        <v>-10601457</v>
      </c>
      <c r="R24" s="60">
        <v>-18161915</v>
      </c>
      <c r="S24" s="60">
        <v>-8715569</v>
      </c>
      <c r="T24" s="60">
        <v>-13588158</v>
      </c>
      <c r="U24" s="60">
        <v>-17163516</v>
      </c>
      <c r="V24" s="60">
        <v>-39467243</v>
      </c>
      <c r="W24" s="60">
        <v>-106577770</v>
      </c>
      <c r="X24" s="60">
        <v>-137817123</v>
      </c>
      <c r="Y24" s="60">
        <v>31239353</v>
      </c>
      <c r="Z24" s="140">
        <v>-22.67</v>
      </c>
      <c r="AA24" s="62">
        <v>-137817123</v>
      </c>
    </row>
    <row r="25" spans="1:27" ht="13.5">
      <c r="A25" s="250" t="s">
        <v>191</v>
      </c>
      <c r="B25" s="251"/>
      <c r="C25" s="168">
        <f aca="true" t="shared" si="1" ref="C25:Y25">SUM(C19:C24)</f>
        <v>-16327838</v>
      </c>
      <c r="D25" s="168">
        <f>SUM(D19:D24)</f>
        <v>0</v>
      </c>
      <c r="E25" s="72">
        <f t="shared" si="1"/>
        <v>-51646655</v>
      </c>
      <c r="F25" s="73">
        <f t="shared" si="1"/>
        <v>-107117122</v>
      </c>
      <c r="G25" s="73">
        <f t="shared" si="1"/>
        <v>-46717772</v>
      </c>
      <c r="H25" s="73">
        <f t="shared" si="1"/>
        <v>12097280</v>
      </c>
      <c r="I25" s="73">
        <f t="shared" si="1"/>
        <v>6598286</v>
      </c>
      <c r="J25" s="73">
        <f t="shared" si="1"/>
        <v>-28022206</v>
      </c>
      <c r="K25" s="73">
        <f t="shared" si="1"/>
        <v>22290292</v>
      </c>
      <c r="L25" s="73">
        <f t="shared" si="1"/>
        <v>1431734</v>
      </c>
      <c r="M25" s="73">
        <f t="shared" si="1"/>
        <v>-58692019</v>
      </c>
      <c r="N25" s="73">
        <f t="shared" si="1"/>
        <v>-34969993</v>
      </c>
      <c r="O25" s="73">
        <f t="shared" si="1"/>
        <v>6126666</v>
      </c>
      <c r="P25" s="73">
        <f t="shared" si="1"/>
        <v>6381586</v>
      </c>
      <c r="Q25" s="73">
        <f t="shared" si="1"/>
        <v>19411345</v>
      </c>
      <c r="R25" s="73">
        <f t="shared" si="1"/>
        <v>31919597</v>
      </c>
      <c r="S25" s="73">
        <f t="shared" si="1"/>
        <v>-68802076</v>
      </c>
      <c r="T25" s="73">
        <f t="shared" si="1"/>
        <v>-3589848</v>
      </c>
      <c r="U25" s="73">
        <f t="shared" si="1"/>
        <v>2784347</v>
      </c>
      <c r="V25" s="73">
        <f t="shared" si="1"/>
        <v>-69607577</v>
      </c>
      <c r="W25" s="73">
        <f t="shared" si="1"/>
        <v>-100680179</v>
      </c>
      <c r="X25" s="73">
        <f t="shared" si="1"/>
        <v>-107117122</v>
      </c>
      <c r="Y25" s="73">
        <f t="shared" si="1"/>
        <v>6436943</v>
      </c>
      <c r="Z25" s="170">
        <f>+IF(X25&lt;&gt;0,+(Y25/X25)*100,0)</f>
        <v>-6.0092568581146155</v>
      </c>
      <c r="AA25" s="74">
        <f>SUM(AA19:AA24)</f>
        <v>-107117122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>
        <v>51000000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>
        <v>51000000</v>
      </c>
      <c r="V30" s="60">
        <v>51000000</v>
      </c>
      <c r="W30" s="60">
        <v>51000000</v>
      </c>
      <c r="X30" s="60">
        <v>51000000</v>
      </c>
      <c r="Y30" s="60"/>
      <c r="Z30" s="140"/>
      <c r="AA30" s="62">
        <v>51000000</v>
      </c>
    </row>
    <row r="31" spans="1:27" ht="13.5">
      <c r="A31" s="249" t="s">
        <v>195</v>
      </c>
      <c r="B31" s="182"/>
      <c r="C31" s="155">
        <v>150241</v>
      </c>
      <c r="D31" s="155"/>
      <c r="E31" s="59">
        <v>80000</v>
      </c>
      <c r="F31" s="60">
        <v>180000</v>
      </c>
      <c r="G31" s="60">
        <v>17025</v>
      </c>
      <c r="H31" s="159">
        <v>-5055</v>
      </c>
      <c r="I31" s="159">
        <v>16315</v>
      </c>
      <c r="J31" s="159">
        <v>28285</v>
      </c>
      <c r="K31" s="60">
        <v>4742</v>
      </c>
      <c r="L31" s="60">
        <v>64073</v>
      </c>
      <c r="M31" s="60">
        <v>11048</v>
      </c>
      <c r="N31" s="60">
        <v>79863</v>
      </c>
      <c r="O31" s="159">
        <v>72306</v>
      </c>
      <c r="P31" s="159">
        <v>7909</v>
      </c>
      <c r="Q31" s="159">
        <v>9578</v>
      </c>
      <c r="R31" s="60">
        <v>89793</v>
      </c>
      <c r="S31" s="60">
        <v>11188</v>
      </c>
      <c r="T31" s="60">
        <v>379</v>
      </c>
      <c r="U31" s="60">
        <v>19277</v>
      </c>
      <c r="V31" s="159">
        <v>30844</v>
      </c>
      <c r="W31" s="159">
        <v>228785</v>
      </c>
      <c r="X31" s="159">
        <v>180000</v>
      </c>
      <c r="Y31" s="60">
        <v>48785</v>
      </c>
      <c r="Z31" s="140">
        <v>27.1</v>
      </c>
      <c r="AA31" s="62">
        <v>180000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-23681526</v>
      </c>
      <c r="D33" s="155"/>
      <c r="E33" s="59">
        <v>-26661260</v>
      </c>
      <c r="F33" s="60">
        <v>-26661260</v>
      </c>
      <c r="G33" s="60"/>
      <c r="H33" s="60"/>
      <c r="I33" s="60">
        <v>-12799232</v>
      </c>
      <c r="J33" s="60">
        <v>-12799232</v>
      </c>
      <c r="K33" s="60"/>
      <c r="L33" s="60"/>
      <c r="M33" s="60"/>
      <c r="N33" s="60"/>
      <c r="O33" s="60"/>
      <c r="P33" s="60"/>
      <c r="Q33" s="60">
        <v>-12931389</v>
      </c>
      <c r="R33" s="60">
        <v>-12931389</v>
      </c>
      <c r="S33" s="60"/>
      <c r="T33" s="60"/>
      <c r="U33" s="60"/>
      <c r="V33" s="60"/>
      <c r="W33" s="60">
        <v>-25730621</v>
      </c>
      <c r="X33" s="60">
        <v>-26661260</v>
      </c>
      <c r="Y33" s="60">
        <v>930639</v>
      </c>
      <c r="Z33" s="140">
        <v>-3.49</v>
      </c>
      <c r="AA33" s="62">
        <v>-26661260</v>
      </c>
    </row>
    <row r="34" spans="1:27" ht="13.5">
      <c r="A34" s="250" t="s">
        <v>197</v>
      </c>
      <c r="B34" s="251"/>
      <c r="C34" s="168">
        <f aca="true" t="shared" si="2" ref="C34:Y34">SUM(C29:C33)</f>
        <v>-23531285</v>
      </c>
      <c r="D34" s="168">
        <f>SUM(D29:D33)</f>
        <v>0</v>
      </c>
      <c r="E34" s="72">
        <f t="shared" si="2"/>
        <v>-26581260</v>
      </c>
      <c r="F34" s="73">
        <f t="shared" si="2"/>
        <v>24518740</v>
      </c>
      <c r="G34" s="73">
        <f t="shared" si="2"/>
        <v>17025</v>
      </c>
      <c r="H34" s="73">
        <f t="shared" si="2"/>
        <v>-5055</v>
      </c>
      <c r="I34" s="73">
        <f t="shared" si="2"/>
        <v>-12782917</v>
      </c>
      <c r="J34" s="73">
        <f t="shared" si="2"/>
        <v>-12770947</v>
      </c>
      <c r="K34" s="73">
        <f t="shared" si="2"/>
        <v>4742</v>
      </c>
      <c r="L34" s="73">
        <f t="shared" si="2"/>
        <v>64073</v>
      </c>
      <c r="M34" s="73">
        <f t="shared" si="2"/>
        <v>11048</v>
      </c>
      <c r="N34" s="73">
        <f t="shared" si="2"/>
        <v>79863</v>
      </c>
      <c r="O34" s="73">
        <f t="shared" si="2"/>
        <v>72306</v>
      </c>
      <c r="P34" s="73">
        <f t="shared" si="2"/>
        <v>7909</v>
      </c>
      <c r="Q34" s="73">
        <f t="shared" si="2"/>
        <v>-12921811</v>
      </c>
      <c r="R34" s="73">
        <f t="shared" si="2"/>
        <v>-12841596</v>
      </c>
      <c r="S34" s="73">
        <f t="shared" si="2"/>
        <v>11188</v>
      </c>
      <c r="T34" s="73">
        <f t="shared" si="2"/>
        <v>379</v>
      </c>
      <c r="U34" s="73">
        <f t="shared" si="2"/>
        <v>51019277</v>
      </c>
      <c r="V34" s="73">
        <f t="shared" si="2"/>
        <v>51030844</v>
      </c>
      <c r="W34" s="73">
        <f t="shared" si="2"/>
        <v>25498164</v>
      </c>
      <c r="X34" s="73">
        <f t="shared" si="2"/>
        <v>24518740</v>
      </c>
      <c r="Y34" s="73">
        <f t="shared" si="2"/>
        <v>979424</v>
      </c>
      <c r="Z34" s="170">
        <f>+IF(X34&lt;&gt;0,+(Y34/X34)*100,0)</f>
        <v>3.994593523158205</v>
      </c>
      <c r="AA34" s="74">
        <f>SUM(AA29:AA33)</f>
        <v>24518740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28379327</v>
      </c>
      <c r="D36" s="153">
        <f>+D15+D25+D34</f>
        <v>0</v>
      </c>
      <c r="E36" s="99">
        <f t="shared" si="3"/>
        <v>-2787275</v>
      </c>
      <c r="F36" s="100">
        <f t="shared" si="3"/>
        <v>4529704</v>
      </c>
      <c r="G36" s="100">
        <f t="shared" si="3"/>
        <v>-24025464</v>
      </c>
      <c r="H36" s="100">
        <f t="shared" si="3"/>
        <v>12533241</v>
      </c>
      <c r="I36" s="100">
        <f t="shared" si="3"/>
        <v>-24357012</v>
      </c>
      <c r="J36" s="100">
        <f t="shared" si="3"/>
        <v>-35849235</v>
      </c>
      <c r="K36" s="100">
        <f t="shared" si="3"/>
        <v>34903448</v>
      </c>
      <c r="L36" s="100">
        <f t="shared" si="3"/>
        <v>53090629</v>
      </c>
      <c r="M36" s="100">
        <f t="shared" si="3"/>
        <v>-62732796</v>
      </c>
      <c r="N36" s="100">
        <f t="shared" si="3"/>
        <v>25261281</v>
      </c>
      <c r="O36" s="100">
        <f t="shared" si="3"/>
        <v>16978708</v>
      </c>
      <c r="P36" s="100">
        <f t="shared" si="3"/>
        <v>10473969</v>
      </c>
      <c r="Q36" s="100">
        <f t="shared" si="3"/>
        <v>29001462</v>
      </c>
      <c r="R36" s="100">
        <f t="shared" si="3"/>
        <v>56454139</v>
      </c>
      <c r="S36" s="100">
        <f t="shared" si="3"/>
        <v>-44697473</v>
      </c>
      <c r="T36" s="100">
        <f t="shared" si="3"/>
        <v>-5057220</v>
      </c>
      <c r="U36" s="100">
        <f t="shared" si="3"/>
        <v>37997676</v>
      </c>
      <c r="V36" s="100">
        <f t="shared" si="3"/>
        <v>-11757017</v>
      </c>
      <c r="W36" s="100">
        <f t="shared" si="3"/>
        <v>34109168</v>
      </c>
      <c r="X36" s="100">
        <f t="shared" si="3"/>
        <v>4529704</v>
      </c>
      <c r="Y36" s="100">
        <f t="shared" si="3"/>
        <v>29579464</v>
      </c>
      <c r="Z36" s="137">
        <f>+IF(X36&lt;&gt;0,+(Y36/X36)*100,0)</f>
        <v>653.0109693701841</v>
      </c>
      <c r="AA36" s="102">
        <f>+AA15+AA25+AA34</f>
        <v>4529704</v>
      </c>
    </row>
    <row r="37" spans="1:27" ht="13.5">
      <c r="A37" s="249" t="s">
        <v>199</v>
      </c>
      <c r="B37" s="182"/>
      <c r="C37" s="153">
        <v>37280647</v>
      </c>
      <c r="D37" s="153"/>
      <c r="E37" s="99">
        <v>4705242</v>
      </c>
      <c r="F37" s="100">
        <v>100659974</v>
      </c>
      <c r="G37" s="100">
        <v>65633489</v>
      </c>
      <c r="H37" s="100">
        <v>41608025</v>
      </c>
      <c r="I37" s="100">
        <v>54141266</v>
      </c>
      <c r="J37" s="100">
        <v>65633489</v>
      </c>
      <c r="K37" s="100">
        <v>29784254</v>
      </c>
      <c r="L37" s="100">
        <v>64687702</v>
      </c>
      <c r="M37" s="100">
        <v>117778331</v>
      </c>
      <c r="N37" s="100">
        <v>29784254</v>
      </c>
      <c r="O37" s="100">
        <v>55045535</v>
      </c>
      <c r="P37" s="100">
        <v>72024243</v>
      </c>
      <c r="Q37" s="100">
        <v>82498212</v>
      </c>
      <c r="R37" s="100">
        <v>55045535</v>
      </c>
      <c r="S37" s="100">
        <v>111499674</v>
      </c>
      <c r="T37" s="100">
        <v>66802201</v>
      </c>
      <c r="U37" s="100">
        <v>61744981</v>
      </c>
      <c r="V37" s="100">
        <v>111499674</v>
      </c>
      <c r="W37" s="100">
        <v>65633489</v>
      </c>
      <c r="X37" s="100">
        <v>100659974</v>
      </c>
      <c r="Y37" s="100">
        <v>-35026485</v>
      </c>
      <c r="Z37" s="137">
        <v>-34.8</v>
      </c>
      <c r="AA37" s="102">
        <v>100659974</v>
      </c>
    </row>
    <row r="38" spans="1:27" ht="13.5">
      <c r="A38" s="269" t="s">
        <v>200</v>
      </c>
      <c r="B38" s="256"/>
      <c r="C38" s="257">
        <v>65659974</v>
      </c>
      <c r="D38" s="257"/>
      <c r="E38" s="258">
        <v>1917967</v>
      </c>
      <c r="F38" s="259">
        <v>105189678</v>
      </c>
      <c r="G38" s="259">
        <v>41608025</v>
      </c>
      <c r="H38" s="259">
        <v>54141266</v>
      </c>
      <c r="I38" s="259">
        <v>29784254</v>
      </c>
      <c r="J38" s="259">
        <v>29784254</v>
      </c>
      <c r="K38" s="259">
        <v>64687702</v>
      </c>
      <c r="L38" s="259">
        <v>117778331</v>
      </c>
      <c r="M38" s="259">
        <v>55045535</v>
      </c>
      <c r="N38" s="259">
        <v>55045535</v>
      </c>
      <c r="O38" s="259">
        <v>72024243</v>
      </c>
      <c r="P38" s="259">
        <v>82498212</v>
      </c>
      <c r="Q38" s="259">
        <v>111499674</v>
      </c>
      <c r="R38" s="259">
        <v>72024243</v>
      </c>
      <c r="S38" s="259">
        <v>66802201</v>
      </c>
      <c r="T38" s="259">
        <v>61744981</v>
      </c>
      <c r="U38" s="259">
        <v>99742657</v>
      </c>
      <c r="V38" s="259">
        <v>99742657</v>
      </c>
      <c r="W38" s="259">
        <v>99742657</v>
      </c>
      <c r="X38" s="259">
        <v>105189678</v>
      </c>
      <c r="Y38" s="259">
        <v>-5447021</v>
      </c>
      <c r="Z38" s="260">
        <v>-5.18</v>
      </c>
      <c r="AA38" s="261">
        <v>105189678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73977535</v>
      </c>
      <c r="D5" s="200">
        <f t="shared" si="0"/>
        <v>0</v>
      </c>
      <c r="E5" s="106">
        <f t="shared" si="0"/>
        <v>90346655</v>
      </c>
      <c r="F5" s="106">
        <f t="shared" si="0"/>
        <v>137817123</v>
      </c>
      <c r="G5" s="106">
        <f t="shared" si="0"/>
        <v>1716866</v>
      </c>
      <c r="H5" s="106">
        <f t="shared" si="0"/>
        <v>7895756</v>
      </c>
      <c r="I5" s="106">
        <f t="shared" si="0"/>
        <v>4315140</v>
      </c>
      <c r="J5" s="106">
        <f t="shared" si="0"/>
        <v>13927762</v>
      </c>
      <c r="K5" s="106">
        <f t="shared" si="0"/>
        <v>12752339</v>
      </c>
      <c r="L5" s="106">
        <f t="shared" si="0"/>
        <v>13592827</v>
      </c>
      <c r="M5" s="106">
        <f t="shared" si="0"/>
        <v>8675684</v>
      </c>
      <c r="N5" s="106">
        <f t="shared" si="0"/>
        <v>35020850</v>
      </c>
      <c r="O5" s="106">
        <f t="shared" si="0"/>
        <v>3779497</v>
      </c>
      <c r="P5" s="106">
        <f t="shared" si="0"/>
        <v>3780961</v>
      </c>
      <c r="Q5" s="106">
        <f t="shared" si="0"/>
        <v>10601457</v>
      </c>
      <c r="R5" s="106">
        <f t="shared" si="0"/>
        <v>18161915</v>
      </c>
      <c r="S5" s="106">
        <f t="shared" si="0"/>
        <v>8715569</v>
      </c>
      <c r="T5" s="106">
        <f t="shared" si="0"/>
        <v>13588158</v>
      </c>
      <c r="U5" s="106">
        <f t="shared" si="0"/>
        <v>17163516</v>
      </c>
      <c r="V5" s="106">
        <f t="shared" si="0"/>
        <v>39467243</v>
      </c>
      <c r="W5" s="106">
        <f t="shared" si="0"/>
        <v>106577770</v>
      </c>
      <c r="X5" s="106">
        <f t="shared" si="0"/>
        <v>137817123</v>
      </c>
      <c r="Y5" s="106">
        <f t="shared" si="0"/>
        <v>-31239353</v>
      </c>
      <c r="Z5" s="201">
        <f>+IF(X5&lt;&gt;0,+(Y5/X5)*100,0)</f>
        <v>-22.667250861128483</v>
      </c>
      <c r="AA5" s="199">
        <f>SUM(AA11:AA18)</f>
        <v>137817123</v>
      </c>
    </row>
    <row r="6" spans="1:27" ht="13.5">
      <c r="A6" s="291" t="s">
        <v>204</v>
      </c>
      <c r="B6" s="142"/>
      <c r="C6" s="62">
        <v>7493263</v>
      </c>
      <c r="D6" s="156"/>
      <c r="E6" s="60">
        <v>6921537</v>
      </c>
      <c r="F6" s="60">
        <v>13330842</v>
      </c>
      <c r="G6" s="60">
        <v>190708</v>
      </c>
      <c r="H6" s="60">
        <v>18828</v>
      </c>
      <c r="I6" s="60">
        <v>858026</v>
      </c>
      <c r="J6" s="60">
        <v>1067562</v>
      </c>
      <c r="K6" s="60">
        <v>4355120</v>
      </c>
      <c r="L6" s="60"/>
      <c r="M6" s="60">
        <v>1033986</v>
      </c>
      <c r="N6" s="60">
        <v>5389106</v>
      </c>
      <c r="O6" s="60"/>
      <c r="P6" s="60"/>
      <c r="Q6" s="60">
        <v>2157338</v>
      </c>
      <c r="R6" s="60">
        <v>2157338</v>
      </c>
      <c r="S6" s="60">
        <v>772220</v>
      </c>
      <c r="T6" s="60">
        <v>2278355</v>
      </c>
      <c r="U6" s="60">
        <v>103147</v>
      </c>
      <c r="V6" s="60">
        <v>3153722</v>
      </c>
      <c r="W6" s="60">
        <v>11767728</v>
      </c>
      <c r="X6" s="60">
        <v>13330842</v>
      </c>
      <c r="Y6" s="60">
        <v>-1563114</v>
      </c>
      <c r="Z6" s="140">
        <v>-11.73</v>
      </c>
      <c r="AA6" s="155">
        <v>13330842</v>
      </c>
    </row>
    <row r="7" spans="1:27" ht="13.5">
      <c r="A7" s="291" t="s">
        <v>205</v>
      </c>
      <c r="B7" s="142"/>
      <c r="C7" s="62">
        <v>15592894</v>
      </c>
      <c r="D7" s="156"/>
      <c r="E7" s="60">
        <v>11842413</v>
      </c>
      <c r="F7" s="60">
        <v>33809701</v>
      </c>
      <c r="G7" s="60">
        <v>207879</v>
      </c>
      <c r="H7" s="60">
        <v>6893642</v>
      </c>
      <c r="I7" s="60">
        <v>156413</v>
      </c>
      <c r="J7" s="60">
        <v>7257934</v>
      </c>
      <c r="K7" s="60">
        <v>4382257</v>
      </c>
      <c r="L7" s="60">
        <v>1564476</v>
      </c>
      <c r="M7" s="60">
        <v>3272349</v>
      </c>
      <c r="N7" s="60">
        <v>9219082</v>
      </c>
      <c r="O7" s="60">
        <v>150362</v>
      </c>
      <c r="P7" s="60">
        <v>651705</v>
      </c>
      <c r="Q7" s="60">
        <v>644486</v>
      </c>
      <c r="R7" s="60">
        <v>1446553</v>
      </c>
      <c r="S7" s="60">
        <v>295184</v>
      </c>
      <c r="T7" s="60">
        <v>3271185</v>
      </c>
      <c r="U7" s="60">
        <v>6450173</v>
      </c>
      <c r="V7" s="60">
        <v>10016542</v>
      </c>
      <c r="W7" s="60">
        <v>27940111</v>
      </c>
      <c r="X7" s="60">
        <v>33809701</v>
      </c>
      <c r="Y7" s="60">
        <v>-5869590</v>
      </c>
      <c r="Z7" s="140">
        <v>-17.36</v>
      </c>
      <c r="AA7" s="155">
        <v>33809701</v>
      </c>
    </row>
    <row r="8" spans="1:27" ht="13.5">
      <c r="A8" s="291" t="s">
        <v>206</v>
      </c>
      <c r="B8" s="142"/>
      <c r="C8" s="62">
        <v>3951601</v>
      </c>
      <c r="D8" s="156"/>
      <c r="E8" s="60">
        <v>49777895</v>
      </c>
      <c r="F8" s="60">
        <v>55491077</v>
      </c>
      <c r="G8" s="60">
        <v>1318279</v>
      </c>
      <c r="H8" s="60">
        <v>634238</v>
      </c>
      <c r="I8" s="60">
        <v>537229</v>
      </c>
      <c r="J8" s="60">
        <v>2489746</v>
      </c>
      <c r="K8" s="60">
        <v>2813169</v>
      </c>
      <c r="L8" s="60">
        <v>9923610</v>
      </c>
      <c r="M8" s="60">
        <v>3428768</v>
      </c>
      <c r="N8" s="60">
        <v>16165547</v>
      </c>
      <c r="O8" s="60">
        <v>2994132</v>
      </c>
      <c r="P8" s="60">
        <v>1939617</v>
      </c>
      <c r="Q8" s="60">
        <v>3787144</v>
      </c>
      <c r="R8" s="60">
        <v>8720893</v>
      </c>
      <c r="S8" s="60">
        <v>4299446</v>
      </c>
      <c r="T8" s="60">
        <v>4311094</v>
      </c>
      <c r="U8" s="60">
        <v>4247880</v>
      </c>
      <c r="V8" s="60">
        <v>12858420</v>
      </c>
      <c r="W8" s="60">
        <v>40234606</v>
      </c>
      <c r="X8" s="60">
        <v>55491077</v>
      </c>
      <c r="Y8" s="60">
        <v>-15256471</v>
      </c>
      <c r="Z8" s="140">
        <v>-27.49</v>
      </c>
      <c r="AA8" s="155">
        <v>55491077</v>
      </c>
    </row>
    <row r="9" spans="1:27" ht="13.5">
      <c r="A9" s="291" t="s">
        <v>207</v>
      </c>
      <c r="B9" s="142"/>
      <c r="C9" s="62">
        <v>36247035</v>
      </c>
      <c r="D9" s="156"/>
      <c r="E9" s="60">
        <v>5543636</v>
      </c>
      <c r="F9" s="60">
        <v>20105802</v>
      </c>
      <c r="G9" s="60"/>
      <c r="H9" s="60">
        <v>339512</v>
      </c>
      <c r="I9" s="60">
        <v>2572503</v>
      </c>
      <c r="J9" s="60">
        <v>2912015</v>
      </c>
      <c r="K9" s="60">
        <v>959331</v>
      </c>
      <c r="L9" s="60">
        <v>1816993</v>
      </c>
      <c r="M9" s="60">
        <v>180813</v>
      </c>
      <c r="N9" s="60">
        <v>2957137</v>
      </c>
      <c r="O9" s="60">
        <v>843</v>
      </c>
      <c r="P9" s="60">
        <v>482441</v>
      </c>
      <c r="Q9" s="60">
        <v>2606405</v>
      </c>
      <c r="R9" s="60">
        <v>3089689</v>
      </c>
      <c r="S9" s="60">
        <v>689052</v>
      </c>
      <c r="T9" s="60">
        <v>2424966</v>
      </c>
      <c r="U9" s="60">
        <v>5159642</v>
      </c>
      <c r="V9" s="60">
        <v>8273660</v>
      </c>
      <c r="W9" s="60">
        <v>17232501</v>
      </c>
      <c r="X9" s="60">
        <v>20105802</v>
      </c>
      <c r="Y9" s="60">
        <v>-2873301</v>
      </c>
      <c r="Z9" s="140">
        <v>-14.29</v>
      </c>
      <c r="AA9" s="155">
        <v>20105802</v>
      </c>
    </row>
    <row r="10" spans="1:27" ht="13.5">
      <c r="A10" s="291" t="s">
        <v>208</v>
      </c>
      <c r="B10" s="142"/>
      <c r="C10" s="62">
        <v>503258</v>
      </c>
      <c r="D10" s="156"/>
      <c r="E10" s="60">
        <v>100000</v>
      </c>
      <c r="F10" s="60"/>
      <c r="G10" s="60"/>
      <c r="H10" s="60"/>
      <c r="I10" s="60">
        <v>25000</v>
      </c>
      <c r="J10" s="60">
        <v>25000</v>
      </c>
      <c r="K10" s="60">
        <v>5000</v>
      </c>
      <c r="L10" s="60"/>
      <c r="M10" s="60"/>
      <c r="N10" s="60">
        <v>5000</v>
      </c>
      <c r="O10" s="60">
        <v>-30000</v>
      </c>
      <c r="P10" s="60"/>
      <c r="Q10" s="60"/>
      <c r="R10" s="60">
        <v>-30000</v>
      </c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63788051</v>
      </c>
      <c r="D11" s="294">
        <f t="shared" si="1"/>
        <v>0</v>
      </c>
      <c r="E11" s="295">
        <f t="shared" si="1"/>
        <v>74185481</v>
      </c>
      <c r="F11" s="295">
        <f t="shared" si="1"/>
        <v>122737422</v>
      </c>
      <c r="G11" s="295">
        <f t="shared" si="1"/>
        <v>1716866</v>
      </c>
      <c r="H11" s="295">
        <f t="shared" si="1"/>
        <v>7886220</v>
      </c>
      <c r="I11" s="295">
        <f t="shared" si="1"/>
        <v>4149171</v>
      </c>
      <c r="J11" s="295">
        <f t="shared" si="1"/>
        <v>13752257</v>
      </c>
      <c r="K11" s="295">
        <f t="shared" si="1"/>
        <v>12514877</v>
      </c>
      <c r="L11" s="295">
        <f t="shared" si="1"/>
        <v>13305079</v>
      </c>
      <c r="M11" s="295">
        <f t="shared" si="1"/>
        <v>7915916</v>
      </c>
      <c r="N11" s="295">
        <f t="shared" si="1"/>
        <v>33735872</v>
      </c>
      <c r="O11" s="295">
        <f t="shared" si="1"/>
        <v>3115337</v>
      </c>
      <c r="P11" s="295">
        <f t="shared" si="1"/>
        <v>3073763</v>
      </c>
      <c r="Q11" s="295">
        <f t="shared" si="1"/>
        <v>9195373</v>
      </c>
      <c r="R11" s="295">
        <f t="shared" si="1"/>
        <v>15384473</v>
      </c>
      <c r="S11" s="295">
        <f t="shared" si="1"/>
        <v>6055902</v>
      </c>
      <c r="T11" s="295">
        <f t="shared" si="1"/>
        <v>12285600</v>
      </c>
      <c r="U11" s="295">
        <f t="shared" si="1"/>
        <v>15960842</v>
      </c>
      <c r="V11" s="295">
        <f t="shared" si="1"/>
        <v>34302344</v>
      </c>
      <c r="W11" s="295">
        <f t="shared" si="1"/>
        <v>97174946</v>
      </c>
      <c r="X11" s="295">
        <f t="shared" si="1"/>
        <v>122737422</v>
      </c>
      <c r="Y11" s="295">
        <f t="shared" si="1"/>
        <v>-25562476</v>
      </c>
      <c r="Z11" s="296">
        <f>+IF(X11&lt;&gt;0,+(Y11/X11)*100,0)</f>
        <v>-20.826961804689038</v>
      </c>
      <c r="AA11" s="297">
        <f>SUM(AA6:AA10)</f>
        <v>122737422</v>
      </c>
    </row>
    <row r="12" spans="1:27" ht="13.5">
      <c r="A12" s="298" t="s">
        <v>210</v>
      </c>
      <c r="B12" s="136"/>
      <c r="C12" s="62">
        <v>566927</v>
      </c>
      <c r="D12" s="156"/>
      <c r="E12" s="60">
        <v>8200315</v>
      </c>
      <c r="F12" s="60">
        <v>7819282</v>
      </c>
      <c r="G12" s="60"/>
      <c r="H12" s="60"/>
      <c r="I12" s="60"/>
      <c r="J12" s="60"/>
      <c r="K12" s="60"/>
      <c r="L12" s="60">
        <v>153450</v>
      </c>
      <c r="M12" s="60">
        <v>83601</v>
      </c>
      <c r="N12" s="60">
        <v>237051</v>
      </c>
      <c r="O12" s="60">
        <v>299829</v>
      </c>
      <c r="P12" s="60">
        <v>674856</v>
      </c>
      <c r="Q12" s="60">
        <v>96094</v>
      </c>
      <c r="R12" s="60">
        <v>1070779</v>
      </c>
      <c r="S12" s="60">
        <v>2333095</v>
      </c>
      <c r="T12" s="60">
        <v>486663</v>
      </c>
      <c r="U12" s="60">
        <v>424803</v>
      </c>
      <c r="V12" s="60">
        <v>3244561</v>
      </c>
      <c r="W12" s="60">
        <v>4552391</v>
      </c>
      <c r="X12" s="60">
        <v>7819282</v>
      </c>
      <c r="Y12" s="60">
        <v>-3266891</v>
      </c>
      <c r="Z12" s="140">
        <v>-41.78</v>
      </c>
      <c r="AA12" s="155">
        <v>7819282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9465630</v>
      </c>
      <c r="D15" s="156"/>
      <c r="E15" s="60">
        <v>7625859</v>
      </c>
      <c r="F15" s="60">
        <v>6691419</v>
      </c>
      <c r="G15" s="60"/>
      <c r="H15" s="60">
        <v>9536</v>
      </c>
      <c r="I15" s="60">
        <v>165969</v>
      </c>
      <c r="J15" s="60">
        <v>175505</v>
      </c>
      <c r="K15" s="60">
        <v>237462</v>
      </c>
      <c r="L15" s="60">
        <v>134298</v>
      </c>
      <c r="M15" s="60">
        <v>376170</v>
      </c>
      <c r="N15" s="60">
        <v>747930</v>
      </c>
      <c r="O15" s="60">
        <v>343941</v>
      </c>
      <c r="P15" s="60">
        <v>32342</v>
      </c>
      <c r="Q15" s="60">
        <v>1309990</v>
      </c>
      <c r="R15" s="60">
        <v>1686273</v>
      </c>
      <c r="S15" s="60">
        <v>326572</v>
      </c>
      <c r="T15" s="60">
        <v>815895</v>
      </c>
      <c r="U15" s="60">
        <v>777871</v>
      </c>
      <c r="V15" s="60">
        <v>1920338</v>
      </c>
      <c r="W15" s="60">
        <v>4530046</v>
      </c>
      <c r="X15" s="60">
        <v>6691419</v>
      </c>
      <c r="Y15" s="60">
        <v>-2161373</v>
      </c>
      <c r="Z15" s="140">
        <v>-32.3</v>
      </c>
      <c r="AA15" s="155">
        <v>6691419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156927</v>
      </c>
      <c r="D18" s="276"/>
      <c r="E18" s="82">
        <v>335000</v>
      </c>
      <c r="F18" s="82">
        <v>569000</v>
      </c>
      <c r="G18" s="82"/>
      <c r="H18" s="82"/>
      <c r="I18" s="82"/>
      <c r="J18" s="82"/>
      <c r="K18" s="82"/>
      <c r="L18" s="82"/>
      <c r="M18" s="82">
        <v>299997</v>
      </c>
      <c r="N18" s="82">
        <v>299997</v>
      </c>
      <c r="O18" s="82">
        <v>20390</v>
      </c>
      <c r="P18" s="82"/>
      <c r="Q18" s="82"/>
      <c r="R18" s="82">
        <v>20390</v>
      </c>
      <c r="S18" s="82"/>
      <c r="T18" s="82"/>
      <c r="U18" s="82"/>
      <c r="V18" s="82"/>
      <c r="W18" s="82">
        <v>320387</v>
      </c>
      <c r="X18" s="82">
        <v>569000</v>
      </c>
      <c r="Y18" s="82">
        <v>-248613</v>
      </c>
      <c r="Z18" s="270">
        <v>-43.69</v>
      </c>
      <c r="AA18" s="278">
        <v>569000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7493263</v>
      </c>
      <c r="D36" s="156">
        <f t="shared" si="4"/>
        <v>0</v>
      </c>
      <c r="E36" s="60">
        <f t="shared" si="4"/>
        <v>6921537</v>
      </c>
      <c r="F36" s="60">
        <f t="shared" si="4"/>
        <v>13330842</v>
      </c>
      <c r="G36" s="60">
        <f t="shared" si="4"/>
        <v>190708</v>
      </c>
      <c r="H36" s="60">
        <f t="shared" si="4"/>
        <v>18828</v>
      </c>
      <c r="I36" s="60">
        <f t="shared" si="4"/>
        <v>858026</v>
      </c>
      <c r="J36" s="60">
        <f t="shared" si="4"/>
        <v>1067562</v>
      </c>
      <c r="K36" s="60">
        <f t="shared" si="4"/>
        <v>4355120</v>
      </c>
      <c r="L36" s="60">
        <f t="shared" si="4"/>
        <v>0</v>
      </c>
      <c r="M36" s="60">
        <f t="shared" si="4"/>
        <v>1033986</v>
      </c>
      <c r="N36" s="60">
        <f t="shared" si="4"/>
        <v>5389106</v>
      </c>
      <c r="O36" s="60">
        <f t="shared" si="4"/>
        <v>0</v>
      </c>
      <c r="P36" s="60">
        <f t="shared" si="4"/>
        <v>0</v>
      </c>
      <c r="Q36" s="60">
        <f t="shared" si="4"/>
        <v>2157338</v>
      </c>
      <c r="R36" s="60">
        <f t="shared" si="4"/>
        <v>2157338</v>
      </c>
      <c r="S36" s="60">
        <f t="shared" si="4"/>
        <v>772220</v>
      </c>
      <c r="T36" s="60">
        <f t="shared" si="4"/>
        <v>2278355</v>
      </c>
      <c r="U36" s="60">
        <f t="shared" si="4"/>
        <v>103147</v>
      </c>
      <c r="V36" s="60">
        <f t="shared" si="4"/>
        <v>3153722</v>
      </c>
      <c r="W36" s="60">
        <f t="shared" si="4"/>
        <v>11767728</v>
      </c>
      <c r="X36" s="60">
        <f t="shared" si="4"/>
        <v>13330842</v>
      </c>
      <c r="Y36" s="60">
        <f t="shared" si="4"/>
        <v>-1563114</v>
      </c>
      <c r="Z36" s="140">
        <f aca="true" t="shared" si="5" ref="Z36:Z49">+IF(X36&lt;&gt;0,+(Y36/X36)*100,0)</f>
        <v>-11.725545918254825</v>
      </c>
      <c r="AA36" s="155">
        <f>AA6+AA21</f>
        <v>13330842</v>
      </c>
    </row>
    <row r="37" spans="1:27" ht="13.5">
      <c r="A37" s="291" t="s">
        <v>205</v>
      </c>
      <c r="B37" s="142"/>
      <c r="C37" s="62">
        <f t="shared" si="4"/>
        <v>15592894</v>
      </c>
      <c r="D37" s="156">
        <f t="shared" si="4"/>
        <v>0</v>
      </c>
      <c r="E37" s="60">
        <f t="shared" si="4"/>
        <v>11842413</v>
      </c>
      <c r="F37" s="60">
        <f t="shared" si="4"/>
        <v>33809701</v>
      </c>
      <c r="G37" s="60">
        <f t="shared" si="4"/>
        <v>207879</v>
      </c>
      <c r="H37" s="60">
        <f t="shared" si="4"/>
        <v>6893642</v>
      </c>
      <c r="I37" s="60">
        <f t="shared" si="4"/>
        <v>156413</v>
      </c>
      <c r="J37" s="60">
        <f t="shared" si="4"/>
        <v>7257934</v>
      </c>
      <c r="K37" s="60">
        <f t="shared" si="4"/>
        <v>4382257</v>
      </c>
      <c r="L37" s="60">
        <f t="shared" si="4"/>
        <v>1564476</v>
      </c>
      <c r="M37" s="60">
        <f t="shared" si="4"/>
        <v>3272349</v>
      </c>
      <c r="N37" s="60">
        <f t="shared" si="4"/>
        <v>9219082</v>
      </c>
      <c r="O37" s="60">
        <f t="shared" si="4"/>
        <v>150362</v>
      </c>
      <c r="P37" s="60">
        <f t="shared" si="4"/>
        <v>651705</v>
      </c>
      <c r="Q37" s="60">
        <f t="shared" si="4"/>
        <v>644486</v>
      </c>
      <c r="R37" s="60">
        <f t="shared" si="4"/>
        <v>1446553</v>
      </c>
      <c r="S37" s="60">
        <f t="shared" si="4"/>
        <v>295184</v>
      </c>
      <c r="T37" s="60">
        <f t="shared" si="4"/>
        <v>3271185</v>
      </c>
      <c r="U37" s="60">
        <f t="shared" si="4"/>
        <v>6450173</v>
      </c>
      <c r="V37" s="60">
        <f t="shared" si="4"/>
        <v>10016542</v>
      </c>
      <c r="W37" s="60">
        <f t="shared" si="4"/>
        <v>27940111</v>
      </c>
      <c r="X37" s="60">
        <f t="shared" si="4"/>
        <v>33809701</v>
      </c>
      <c r="Y37" s="60">
        <f t="shared" si="4"/>
        <v>-5869590</v>
      </c>
      <c r="Z37" s="140">
        <f t="shared" si="5"/>
        <v>-17.36066817035738</v>
      </c>
      <c r="AA37" s="155">
        <f>AA7+AA22</f>
        <v>33809701</v>
      </c>
    </row>
    <row r="38" spans="1:27" ht="13.5">
      <c r="A38" s="291" t="s">
        <v>206</v>
      </c>
      <c r="B38" s="142"/>
      <c r="C38" s="62">
        <f t="shared" si="4"/>
        <v>3951601</v>
      </c>
      <c r="D38" s="156">
        <f t="shared" si="4"/>
        <v>0</v>
      </c>
      <c r="E38" s="60">
        <f t="shared" si="4"/>
        <v>49777895</v>
      </c>
      <c r="F38" s="60">
        <f t="shared" si="4"/>
        <v>55491077</v>
      </c>
      <c r="G38" s="60">
        <f t="shared" si="4"/>
        <v>1318279</v>
      </c>
      <c r="H38" s="60">
        <f t="shared" si="4"/>
        <v>634238</v>
      </c>
      <c r="I38" s="60">
        <f t="shared" si="4"/>
        <v>537229</v>
      </c>
      <c r="J38" s="60">
        <f t="shared" si="4"/>
        <v>2489746</v>
      </c>
      <c r="K38" s="60">
        <f t="shared" si="4"/>
        <v>2813169</v>
      </c>
      <c r="L38" s="60">
        <f t="shared" si="4"/>
        <v>9923610</v>
      </c>
      <c r="M38" s="60">
        <f t="shared" si="4"/>
        <v>3428768</v>
      </c>
      <c r="N38" s="60">
        <f t="shared" si="4"/>
        <v>16165547</v>
      </c>
      <c r="O38" s="60">
        <f t="shared" si="4"/>
        <v>2994132</v>
      </c>
      <c r="P38" s="60">
        <f t="shared" si="4"/>
        <v>1939617</v>
      </c>
      <c r="Q38" s="60">
        <f t="shared" si="4"/>
        <v>3787144</v>
      </c>
      <c r="R38" s="60">
        <f t="shared" si="4"/>
        <v>8720893</v>
      </c>
      <c r="S38" s="60">
        <f t="shared" si="4"/>
        <v>4299446</v>
      </c>
      <c r="T38" s="60">
        <f t="shared" si="4"/>
        <v>4311094</v>
      </c>
      <c r="U38" s="60">
        <f t="shared" si="4"/>
        <v>4247880</v>
      </c>
      <c r="V38" s="60">
        <f t="shared" si="4"/>
        <v>12858420</v>
      </c>
      <c r="W38" s="60">
        <f t="shared" si="4"/>
        <v>40234606</v>
      </c>
      <c r="X38" s="60">
        <f t="shared" si="4"/>
        <v>55491077</v>
      </c>
      <c r="Y38" s="60">
        <f t="shared" si="4"/>
        <v>-15256471</v>
      </c>
      <c r="Z38" s="140">
        <f t="shared" si="5"/>
        <v>-27.493557207404717</v>
      </c>
      <c r="AA38" s="155">
        <f>AA8+AA23</f>
        <v>55491077</v>
      </c>
    </row>
    <row r="39" spans="1:27" ht="13.5">
      <c r="A39" s="291" t="s">
        <v>207</v>
      </c>
      <c r="B39" s="142"/>
      <c r="C39" s="62">
        <f t="shared" si="4"/>
        <v>36247035</v>
      </c>
      <c r="D39" s="156">
        <f t="shared" si="4"/>
        <v>0</v>
      </c>
      <c r="E39" s="60">
        <f t="shared" si="4"/>
        <v>5543636</v>
      </c>
      <c r="F39" s="60">
        <f t="shared" si="4"/>
        <v>20105802</v>
      </c>
      <c r="G39" s="60">
        <f t="shared" si="4"/>
        <v>0</v>
      </c>
      <c r="H39" s="60">
        <f t="shared" si="4"/>
        <v>339512</v>
      </c>
      <c r="I39" s="60">
        <f t="shared" si="4"/>
        <v>2572503</v>
      </c>
      <c r="J39" s="60">
        <f t="shared" si="4"/>
        <v>2912015</v>
      </c>
      <c r="K39" s="60">
        <f t="shared" si="4"/>
        <v>959331</v>
      </c>
      <c r="L39" s="60">
        <f t="shared" si="4"/>
        <v>1816993</v>
      </c>
      <c r="M39" s="60">
        <f t="shared" si="4"/>
        <v>180813</v>
      </c>
      <c r="N39" s="60">
        <f t="shared" si="4"/>
        <v>2957137</v>
      </c>
      <c r="O39" s="60">
        <f t="shared" si="4"/>
        <v>843</v>
      </c>
      <c r="P39" s="60">
        <f t="shared" si="4"/>
        <v>482441</v>
      </c>
      <c r="Q39" s="60">
        <f t="shared" si="4"/>
        <v>2606405</v>
      </c>
      <c r="R39" s="60">
        <f t="shared" si="4"/>
        <v>3089689</v>
      </c>
      <c r="S39" s="60">
        <f t="shared" si="4"/>
        <v>689052</v>
      </c>
      <c r="T39" s="60">
        <f t="shared" si="4"/>
        <v>2424966</v>
      </c>
      <c r="U39" s="60">
        <f t="shared" si="4"/>
        <v>5159642</v>
      </c>
      <c r="V39" s="60">
        <f t="shared" si="4"/>
        <v>8273660</v>
      </c>
      <c r="W39" s="60">
        <f t="shared" si="4"/>
        <v>17232501</v>
      </c>
      <c r="X39" s="60">
        <f t="shared" si="4"/>
        <v>20105802</v>
      </c>
      <c r="Y39" s="60">
        <f t="shared" si="4"/>
        <v>-2873301</v>
      </c>
      <c r="Z39" s="140">
        <f t="shared" si="5"/>
        <v>-14.29090468512522</v>
      </c>
      <c r="AA39" s="155">
        <f>AA9+AA24</f>
        <v>20105802</v>
      </c>
    </row>
    <row r="40" spans="1:27" ht="13.5">
      <c r="A40" s="291" t="s">
        <v>208</v>
      </c>
      <c r="B40" s="142"/>
      <c r="C40" s="62">
        <f t="shared" si="4"/>
        <v>503258</v>
      </c>
      <c r="D40" s="156">
        <f t="shared" si="4"/>
        <v>0</v>
      </c>
      <c r="E40" s="60">
        <f t="shared" si="4"/>
        <v>100000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25000</v>
      </c>
      <c r="J40" s="60">
        <f t="shared" si="4"/>
        <v>25000</v>
      </c>
      <c r="K40" s="60">
        <f t="shared" si="4"/>
        <v>5000</v>
      </c>
      <c r="L40" s="60">
        <f t="shared" si="4"/>
        <v>0</v>
      </c>
      <c r="M40" s="60">
        <f t="shared" si="4"/>
        <v>0</v>
      </c>
      <c r="N40" s="60">
        <f t="shared" si="4"/>
        <v>5000</v>
      </c>
      <c r="O40" s="60">
        <f t="shared" si="4"/>
        <v>-30000</v>
      </c>
      <c r="P40" s="60">
        <f t="shared" si="4"/>
        <v>0</v>
      </c>
      <c r="Q40" s="60">
        <f t="shared" si="4"/>
        <v>0</v>
      </c>
      <c r="R40" s="60">
        <f t="shared" si="4"/>
        <v>-30000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63788051</v>
      </c>
      <c r="D41" s="294">
        <f t="shared" si="6"/>
        <v>0</v>
      </c>
      <c r="E41" s="295">
        <f t="shared" si="6"/>
        <v>74185481</v>
      </c>
      <c r="F41" s="295">
        <f t="shared" si="6"/>
        <v>122737422</v>
      </c>
      <c r="G41" s="295">
        <f t="shared" si="6"/>
        <v>1716866</v>
      </c>
      <c r="H41" s="295">
        <f t="shared" si="6"/>
        <v>7886220</v>
      </c>
      <c r="I41" s="295">
        <f t="shared" si="6"/>
        <v>4149171</v>
      </c>
      <c r="J41" s="295">
        <f t="shared" si="6"/>
        <v>13752257</v>
      </c>
      <c r="K41" s="295">
        <f t="shared" si="6"/>
        <v>12514877</v>
      </c>
      <c r="L41" s="295">
        <f t="shared" si="6"/>
        <v>13305079</v>
      </c>
      <c r="M41" s="295">
        <f t="shared" si="6"/>
        <v>7915916</v>
      </c>
      <c r="N41" s="295">
        <f t="shared" si="6"/>
        <v>33735872</v>
      </c>
      <c r="O41" s="295">
        <f t="shared" si="6"/>
        <v>3115337</v>
      </c>
      <c r="P41" s="295">
        <f t="shared" si="6"/>
        <v>3073763</v>
      </c>
      <c r="Q41" s="295">
        <f t="shared" si="6"/>
        <v>9195373</v>
      </c>
      <c r="R41" s="295">
        <f t="shared" si="6"/>
        <v>15384473</v>
      </c>
      <c r="S41" s="295">
        <f t="shared" si="6"/>
        <v>6055902</v>
      </c>
      <c r="T41" s="295">
        <f t="shared" si="6"/>
        <v>12285600</v>
      </c>
      <c r="U41" s="295">
        <f t="shared" si="6"/>
        <v>15960842</v>
      </c>
      <c r="V41" s="295">
        <f t="shared" si="6"/>
        <v>34302344</v>
      </c>
      <c r="W41" s="295">
        <f t="shared" si="6"/>
        <v>97174946</v>
      </c>
      <c r="X41" s="295">
        <f t="shared" si="6"/>
        <v>122737422</v>
      </c>
      <c r="Y41" s="295">
        <f t="shared" si="6"/>
        <v>-25562476</v>
      </c>
      <c r="Z41" s="296">
        <f t="shared" si="5"/>
        <v>-20.826961804689038</v>
      </c>
      <c r="AA41" s="297">
        <f>SUM(AA36:AA40)</f>
        <v>122737422</v>
      </c>
    </row>
    <row r="42" spans="1:27" ht="13.5">
      <c r="A42" s="298" t="s">
        <v>210</v>
      </c>
      <c r="B42" s="136"/>
      <c r="C42" s="95">
        <f aca="true" t="shared" si="7" ref="C42:Y48">C12+C27</f>
        <v>566927</v>
      </c>
      <c r="D42" s="129">
        <f t="shared" si="7"/>
        <v>0</v>
      </c>
      <c r="E42" s="54">
        <f t="shared" si="7"/>
        <v>8200315</v>
      </c>
      <c r="F42" s="54">
        <f t="shared" si="7"/>
        <v>7819282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153450</v>
      </c>
      <c r="M42" s="54">
        <f t="shared" si="7"/>
        <v>83601</v>
      </c>
      <c r="N42" s="54">
        <f t="shared" si="7"/>
        <v>237051</v>
      </c>
      <c r="O42" s="54">
        <f t="shared" si="7"/>
        <v>299829</v>
      </c>
      <c r="P42" s="54">
        <f t="shared" si="7"/>
        <v>674856</v>
      </c>
      <c r="Q42" s="54">
        <f t="shared" si="7"/>
        <v>96094</v>
      </c>
      <c r="R42" s="54">
        <f t="shared" si="7"/>
        <v>1070779</v>
      </c>
      <c r="S42" s="54">
        <f t="shared" si="7"/>
        <v>2333095</v>
      </c>
      <c r="T42" s="54">
        <f t="shared" si="7"/>
        <v>486663</v>
      </c>
      <c r="U42" s="54">
        <f t="shared" si="7"/>
        <v>424803</v>
      </c>
      <c r="V42" s="54">
        <f t="shared" si="7"/>
        <v>3244561</v>
      </c>
      <c r="W42" s="54">
        <f t="shared" si="7"/>
        <v>4552391</v>
      </c>
      <c r="X42" s="54">
        <f t="shared" si="7"/>
        <v>7819282</v>
      </c>
      <c r="Y42" s="54">
        <f t="shared" si="7"/>
        <v>-3266891</v>
      </c>
      <c r="Z42" s="184">
        <f t="shared" si="5"/>
        <v>-41.779935804847554</v>
      </c>
      <c r="AA42" s="130">
        <f aca="true" t="shared" si="8" ref="AA42:AA48">AA12+AA27</f>
        <v>7819282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9465630</v>
      </c>
      <c r="D45" s="129">
        <f t="shared" si="7"/>
        <v>0</v>
      </c>
      <c r="E45" s="54">
        <f t="shared" si="7"/>
        <v>7625859</v>
      </c>
      <c r="F45" s="54">
        <f t="shared" si="7"/>
        <v>6691419</v>
      </c>
      <c r="G45" s="54">
        <f t="shared" si="7"/>
        <v>0</v>
      </c>
      <c r="H45" s="54">
        <f t="shared" si="7"/>
        <v>9536</v>
      </c>
      <c r="I45" s="54">
        <f t="shared" si="7"/>
        <v>165969</v>
      </c>
      <c r="J45" s="54">
        <f t="shared" si="7"/>
        <v>175505</v>
      </c>
      <c r="K45" s="54">
        <f t="shared" si="7"/>
        <v>237462</v>
      </c>
      <c r="L45" s="54">
        <f t="shared" si="7"/>
        <v>134298</v>
      </c>
      <c r="M45" s="54">
        <f t="shared" si="7"/>
        <v>376170</v>
      </c>
      <c r="N45" s="54">
        <f t="shared" si="7"/>
        <v>747930</v>
      </c>
      <c r="O45" s="54">
        <f t="shared" si="7"/>
        <v>343941</v>
      </c>
      <c r="P45" s="54">
        <f t="shared" si="7"/>
        <v>32342</v>
      </c>
      <c r="Q45" s="54">
        <f t="shared" si="7"/>
        <v>1309990</v>
      </c>
      <c r="R45" s="54">
        <f t="shared" si="7"/>
        <v>1686273</v>
      </c>
      <c r="S45" s="54">
        <f t="shared" si="7"/>
        <v>326572</v>
      </c>
      <c r="T45" s="54">
        <f t="shared" si="7"/>
        <v>815895</v>
      </c>
      <c r="U45" s="54">
        <f t="shared" si="7"/>
        <v>777871</v>
      </c>
      <c r="V45" s="54">
        <f t="shared" si="7"/>
        <v>1920338</v>
      </c>
      <c r="W45" s="54">
        <f t="shared" si="7"/>
        <v>4530046</v>
      </c>
      <c r="X45" s="54">
        <f t="shared" si="7"/>
        <v>6691419</v>
      </c>
      <c r="Y45" s="54">
        <f t="shared" si="7"/>
        <v>-2161373</v>
      </c>
      <c r="Z45" s="184">
        <f t="shared" si="5"/>
        <v>-32.30066746679591</v>
      </c>
      <c r="AA45" s="130">
        <f t="shared" si="8"/>
        <v>6691419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156927</v>
      </c>
      <c r="D48" s="129">
        <f t="shared" si="7"/>
        <v>0</v>
      </c>
      <c r="E48" s="54">
        <f t="shared" si="7"/>
        <v>335000</v>
      </c>
      <c r="F48" s="54">
        <f t="shared" si="7"/>
        <v>569000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299997</v>
      </c>
      <c r="N48" s="54">
        <f t="shared" si="7"/>
        <v>299997</v>
      </c>
      <c r="O48" s="54">
        <f t="shared" si="7"/>
        <v>20390</v>
      </c>
      <c r="P48" s="54">
        <f t="shared" si="7"/>
        <v>0</v>
      </c>
      <c r="Q48" s="54">
        <f t="shared" si="7"/>
        <v>0</v>
      </c>
      <c r="R48" s="54">
        <f t="shared" si="7"/>
        <v>20390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320387</v>
      </c>
      <c r="X48" s="54">
        <f t="shared" si="7"/>
        <v>569000</v>
      </c>
      <c r="Y48" s="54">
        <f t="shared" si="7"/>
        <v>-248613</v>
      </c>
      <c r="Z48" s="184">
        <f t="shared" si="5"/>
        <v>-43.692970123022846</v>
      </c>
      <c r="AA48" s="130">
        <f t="shared" si="8"/>
        <v>569000</v>
      </c>
    </row>
    <row r="49" spans="1:27" ht="13.5">
      <c r="A49" s="308" t="s">
        <v>219</v>
      </c>
      <c r="B49" s="149"/>
      <c r="C49" s="239">
        <f aca="true" t="shared" si="9" ref="C49:Y49">SUM(C41:C48)</f>
        <v>73977535</v>
      </c>
      <c r="D49" s="218">
        <f t="shared" si="9"/>
        <v>0</v>
      </c>
      <c r="E49" s="220">
        <f t="shared" si="9"/>
        <v>90346655</v>
      </c>
      <c r="F49" s="220">
        <f t="shared" si="9"/>
        <v>137817123</v>
      </c>
      <c r="G49" s="220">
        <f t="shared" si="9"/>
        <v>1716866</v>
      </c>
      <c r="H49" s="220">
        <f t="shared" si="9"/>
        <v>7895756</v>
      </c>
      <c r="I49" s="220">
        <f t="shared" si="9"/>
        <v>4315140</v>
      </c>
      <c r="J49" s="220">
        <f t="shared" si="9"/>
        <v>13927762</v>
      </c>
      <c r="K49" s="220">
        <f t="shared" si="9"/>
        <v>12752339</v>
      </c>
      <c r="L49" s="220">
        <f t="shared" si="9"/>
        <v>13592827</v>
      </c>
      <c r="M49" s="220">
        <f t="shared" si="9"/>
        <v>8675684</v>
      </c>
      <c r="N49" s="220">
        <f t="shared" si="9"/>
        <v>35020850</v>
      </c>
      <c r="O49" s="220">
        <f t="shared" si="9"/>
        <v>3779497</v>
      </c>
      <c r="P49" s="220">
        <f t="shared" si="9"/>
        <v>3780961</v>
      </c>
      <c r="Q49" s="220">
        <f t="shared" si="9"/>
        <v>10601457</v>
      </c>
      <c r="R49" s="220">
        <f t="shared" si="9"/>
        <v>18161915</v>
      </c>
      <c r="S49" s="220">
        <f t="shared" si="9"/>
        <v>8715569</v>
      </c>
      <c r="T49" s="220">
        <f t="shared" si="9"/>
        <v>13588158</v>
      </c>
      <c r="U49" s="220">
        <f t="shared" si="9"/>
        <v>17163516</v>
      </c>
      <c r="V49" s="220">
        <f t="shared" si="9"/>
        <v>39467243</v>
      </c>
      <c r="W49" s="220">
        <f t="shared" si="9"/>
        <v>106577770</v>
      </c>
      <c r="X49" s="220">
        <f t="shared" si="9"/>
        <v>137817123</v>
      </c>
      <c r="Y49" s="220">
        <f t="shared" si="9"/>
        <v>-31239353</v>
      </c>
      <c r="Z49" s="221">
        <f t="shared" si="5"/>
        <v>-22.667250861128483</v>
      </c>
      <c r="AA49" s="222">
        <f>SUM(AA41:AA48)</f>
        <v>137817123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37587513</v>
      </c>
      <c r="D66" s="274">
        <v>42295355</v>
      </c>
      <c r="E66" s="275">
        <v>40915171</v>
      </c>
      <c r="F66" s="275">
        <v>42295355</v>
      </c>
      <c r="G66" s="275">
        <v>493565</v>
      </c>
      <c r="H66" s="275">
        <v>1571762</v>
      </c>
      <c r="I66" s="275">
        <v>2440035</v>
      </c>
      <c r="J66" s="275">
        <v>4505362</v>
      </c>
      <c r="K66" s="275">
        <v>3198834</v>
      </c>
      <c r="L66" s="275">
        <v>3628817</v>
      </c>
      <c r="M66" s="275">
        <v>3053745</v>
      </c>
      <c r="N66" s="275">
        <v>9881396</v>
      </c>
      <c r="O66" s="275">
        <v>3904954</v>
      </c>
      <c r="P66" s="275">
        <v>3924187</v>
      </c>
      <c r="Q66" s="275">
        <v>4280537</v>
      </c>
      <c r="R66" s="275">
        <v>12109678</v>
      </c>
      <c r="S66" s="275">
        <v>3319666</v>
      </c>
      <c r="T66" s="275">
        <v>3455122</v>
      </c>
      <c r="U66" s="275">
        <v>9929872</v>
      </c>
      <c r="V66" s="275">
        <v>16704660</v>
      </c>
      <c r="W66" s="275">
        <v>43201096</v>
      </c>
      <c r="X66" s="275">
        <v>42295355</v>
      </c>
      <c r="Y66" s="275">
        <v>905741</v>
      </c>
      <c r="Z66" s="140">
        <v>2.14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37587513</v>
      </c>
      <c r="D69" s="218">
        <f t="shared" si="12"/>
        <v>42295355</v>
      </c>
      <c r="E69" s="220">
        <f t="shared" si="12"/>
        <v>40915171</v>
      </c>
      <c r="F69" s="220">
        <f t="shared" si="12"/>
        <v>42295355</v>
      </c>
      <c r="G69" s="220">
        <f t="shared" si="12"/>
        <v>493565</v>
      </c>
      <c r="H69" s="220">
        <f t="shared" si="12"/>
        <v>1571762</v>
      </c>
      <c r="I69" s="220">
        <f t="shared" si="12"/>
        <v>2440035</v>
      </c>
      <c r="J69" s="220">
        <f t="shared" si="12"/>
        <v>4505362</v>
      </c>
      <c r="K69" s="220">
        <f t="shared" si="12"/>
        <v>3198834</v>
      </c>
      <c r="L69" s="220">
        <f t="shared" si="12"/>
        <v>3628817</v>
      </c>
      <c r="M69" s="220">
        <f t="shared" si="12"/>
        <v>3053745</v>
      </c>
      <c r="N69" s="220">
        <f t="shared" si="12"/>
        <v>9881396</v>
      </c>
      <c r="O69" s="220">
        <f t="shared" si="12"/>
        <v>3904954</v>
      </c>
      <c r="P69" s="220">
        <f t="shared" si="12"/>
        <v>3924187</v>
      </c>
      <c r="Q69" s="220">
        <f t="shared" si="12"/>
        <v>4280537</v>
      </c>
      <c r="R69" s="220">
        <f t="shared" si="12"/>
        <v>12109678</v>
      </c>
      <c r="S69" s="220">
        <f t="shared" si="12"/>
        <v>3319666</v>
      </c>
      <c r="T69" s="220">
        <f t="shared" si="12"/>
        <v>3455122</v>
      </c>
      <c r="U69" s="220">
        <f t="shared" si="12"/>
        <v>9929872</v>
      </c>
      <c r="V69" s="220">
        <f t="shared" si="12"/>
        <v>16704660</v>
      </c>
      <c r="W69" s="220">
        <f t="shared" si="12"/>
        <v>43201096</v>
      </c>
      <c r="X69" s="220">
        <f t="shared" si="12"/>
        <v>42295355</v>
      </c>
      <c r="Y69" s="220">
        <f t="shared" si="12"/>
        <v>905741</v>
      </c>
      <c r="Z69" s="221">
        <f>+IF(X69&lt;&gt;0,+(Y69/X69)*100,0)</f>
        <v>2.141466834833281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63788051</v>
      </c>
      <c r="D5" s="357">
        <f t="shared" si="0"/>
        <v>0</v>
      </c>
      <c r="E5" s="356">
        <f t="shared" si="0"/>
        <v>74185481</v>
      </c>
      <c r="F5" s="358">
        <f t="shared" si="0"/>
        <v>122737422</v>
      </c>
      <c r="G5" s="358">
        <f t="shared" si="0"/>
        <v>1716866</v>
      </c>
      <c r="H5" s="356">
        <f t="shared" si="0"/>
        <v>7886220</v>
      </c>
      <c r="I5" s="356">
        <f t="shared" si="0"/>
        <v>4149171</v>
      </c>
      <c r="J5" s="358">
        <f t="shared" si="0"/>
        <v>10783737</v>
      </c>
      <c r="K5" s="358">
        <f t="shared" si="0"/>
        <v>12514877</v>
      </c>
      <c r="L5" s="356">
        <f t="shared" si="0"/>
        <v>13305079</v>
      </c>
      <c r="M5" s="356">
        <f t="shared" si="0"/>
        <v>7915916</v>
      </c>
      <c r="N5" s="358">
        <f t="shared" si="0"/>
        <v>28341766</v>
      </c>
      <c r="O5" s="358">
        <f t="shared" si="0"/>
        <v>3115337</v>
      </c>
      <c r="P5" s="356">
        <f t="shared" si="0"/>
        <v>3073763</v>
      </c>
      <c r="Q5" s="356">
        <f t="shared" si="0"/>
        <v>9195373</v>
      </c>
      <c r="R5" s="358">
        <f t="shared" si="0"/>
        <v>13257135</v>
      </c>
      <c r="S5" s="358">
        <f t="shared" si="0"/>
        <v>6055902</v>
      </c>
      <c r="T5" s="356">
        <f t="shared" si="0"/>
        <v>12285600</v>
      </c>
      <c r="U5" s="356">
        <f t="shared" si="0"/>
        <v>15960842</v>
      </c>
      <c r="V5" s="358">
        <f t="shared" si="0"/>
        <v>34302344</v>
      </c>
      <c r="W5" s="358">
        <f t="shared" si="0"/>
        <v>64185327</v>
      </c>
      <c r="X5" s="356">
        <f t="shared" si="0"/>
        <v>122737422</v>
      </c>
      <c r="Y5" s="358">
        <f t="shared" si="0"/>
        <v>-58552095</v>
      </c>
      <c r="Z5" s="359">
        <f>+IF(X5&lt;&gt;0,+(Y5/X5)*100,0)</f>
        <v>-47.705169332952096</v>
      </c>
      <c r="AA5" s="360">
        <f>+AA6+AA8+AA11+AA13+AA15</f>
        <v>122737422</v>
      </c>
    </row>
    <row r="6" spans="1:27" ht="13.5">
      <c r="A6" s="361" t="s">
        <v>204</v>
      </c>
      <c r="B6" s="142"/>
      <c r="C6" s="60">
        <f>+C7</f>
        <v>7493263</v>
      </c>
      <c r="D6" s="340">
        <f aca="true" t="shared" si="1" ref="D6:AA6">+D7</f>
        <v>0</v>
      </c>
      <c r="E6" s="60">
        <f t="shared" si="1"/>
        <v>6921537</v>
      </c>
      <c r="F6" s="59">
        <f t="shared" si="1"/>
        <v>13330842</v>
      </c>
      <c r="G6" s="59">
        <f t="shared" si="1"/>
        <v>190708</v>
      </c>
      <c r="H6" s="60">
        <f t="shared" si="1"/>
        <v>18828</v>
      </c>
      <c r="I6" s="60">
        <f t="shared" si="1"/>
        <v>858026</v>
      </c>
      <c r="J6" s="59">
        <f t="shared" si="1"/>
        <v>1067562</v>
      </c>
      <c r="K6" s="59">
        <f t="shared" si="1"/>
        <v>4355120</v>
      </c>
      <c r="L6" s="60">
        <f t="shared" si="1"/>
        <v>0</v>
      </c>
      <c r="M6" s="60">
        <f t="shared" si="1"/>
        <v>1033986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2157338</v>
      </c>
      <c r="R6" s="59">
        <f t="shared" si="1"/>
        <v>0</v>
      </c>
      <c r="S6" s="59">
        <f t="shared" si="1"/>
        <v>772220</v>
      </c>
      <c r="T6" s="60">
        <f t="shared" si="1"/>
        <v>2278355</v>
      </c>
      <c r="U6" s="60">
        <f t="shared" si="1"/>
        <v>103147</v>
      </c>
      <c r="V6" s="59">
        <f t="shared" si="1"/>
        <v>3153722</v>
      </c>
      <c r="W6" s="59">
        <f t="shared" si="1"/>
        <v>0</v>
      </c>
      <c r="X6" s="60">
        <f t="shared" si="1"/>
        <v>13330842</v>
      </c>
      <c r="Y6" s="59">
        <f t="shared" si="1"/>
        <v>-13330842</v>
      </c>
      <c r="Z6" s="61">
        <f>+IF(X6&lt;&gt;0,+(Y6/X6)*100,0)</f>
        <v>-100</v>
      </c>
      <c r="AA6" s="62">
        <f t="shared" si="1"/>
        <v>13330842</v>
      </c>
    </row>
    <row r="7" spans="1:27" ht="13.5">
      <c r="A7" s="291" t="s">
        <v>228</v>
      </c>
      <c r="B7" s="142"/>
      <c r="C7" s="60">
        <v>7493263</v>
      </c>
      <c r="D7" s="340"/>
      <c r="E7" s="60">
        <v>6921537</v>
      </c>
      <c r="F7" s="59">
        <v>13330842</v>
      </c>
      <c r="G7" s="59">
        <v>190708</v>
      </c>
      <c r="H7" s="60">
        <v>18828</v>
      </c>
      <c r="I7" s="60">
        <v>858026</v>
      </c>
      <c r="J7" s="59">
        <v>1067562</v>
      </c>
      <c r="K7" s="59">
        <v>4355120</v>
      </c>
      <c r="L7" s="60"/>
      <c r="M7" s="60">
        <v>1033986</v>
      </c>
      <c r="N7" s="59"/>
      <c r="O7" s="59"/>
      <c r="P7" s="60"/>
      <c r="Q7" s="60">
        <v>2157338</v>
      </c>
      <c r="R7" s="59"/>
      <c r="S7" s="59">
        <v>772220</v>
      </c>
      <c r="T7" s="60">
        <v>2278355</v>
      </c>
      <c r="U7" s="60">
        <v>103147</v>
      </c>
      <c r="V7" s="59">
        <v>3153722</v>
      </c>
      <c r="W7" s="59"/>
      <c r="X7" s="60">
        <v>13330842</v>
      </c>
      <c r="Y7" s="59">
        <v>-13330842</v>
      </c>
      <c r="Z7" s="61">
        <v>-100</v>
      </c>
      <c r="AA7" s="62">
        <v>13330842</v>
      </c>
    </row>
    <row r="8" spans="1:27" ht="13.5">
      <c r="A8" s="361" t="s">
        <v>205</v>
      </c>
      <c r="B8" s="142"/>
      <c r="C8" s="60">
        <f aca="true" t="shared" si="2" ref="C8:Y8">SUM(C9:C10)</f>
        <v>15592894</v>
      </c>
      <c r="D8" s="340">
        <f t="shared" si="2"/>
        <v>0</v>
      </c>
      <c r="E8" s="60">
        <f t="shared" si="2"/>
        <v>11842413</v>
      </c>
      <c r="F8" s="59">
        <f t="shared" si="2"/>
        <v>33809701</v>
      </c>
      <c r="G8" s="59">
        <f t="shared" si="2"/>
        <v>207879</v>
      </c>
      <c r="H8" s="60">
        <f t="shared" si="2"/>
        <v>6893642</v>
      </c>
      <c r="I8" s="60">
        <f t="shared" si="2"/>
        <v>156413</v>
      </c>
      <c r="J8" s="59">
        <f t="shared" si="2"/>
        <v>7226429</v>
      </c>
      <c r="K8" s="59">
        <f t="shared" si="2"/>
        <v>4382257</v>
      </c>
      <c r="L8" s="60">
        <f t="shared" si="2"/>
        <v>1564476</v>
      </c>
      <c r="M8" s="60">
        <f t="shared" si="2"/>
        <v>3272349</v>
      </c>
      <c r="N8" s="59">
        <f t="shared" si="2"/>
        <v>9219082</v>
      </c>
      <c r="O8" s="59">
        <f t="shared" si="2"/>
        <v>150362</v>
      </c>
      <c r="P8" s="60">
        <f t="shared" si="2"/>
        <v>651705</v>
      </c>
      <c r="Q8" s="60">
        <f t="shared" si="2"/>
        <v>644486</v>
      </c>
      <c r="R8" s="59">
        <f t="shared" si="2"/>
        <v>1446553</v>
      </c>
      <c r="S8" s="59">
        <f t="shared" si="2"/>
        <v>295184</v>
      </c>
      <c r="T8" s="60">
        <f t="shared" si="2"/>
        <v>3271185</v>
      </c>
      <c r="U8" s="60">
        <f t="shared" si="2"/>
        <v>6450173</v>
      </c>
      <c r="V8" s="59">
        <f t="shared" si="2"/>
        <v>10016542</v>
      </c>
      <c r="W8" s="59">
        <f t="shared" si="2"/>
        <v>23950721</v>
      </c>
      <c r="X8" s="60">
        <f t="shared" si="2"/>
        <v>33809701</v>
      </c>
      <c r="Y8" s="59">
        <f t="shared" si="2"/>
        <v>-9858980</v>
      </c>
      <c r="Z8" s="61">
        <f>+IF(X8&lt;&gt;0,+(Y8/X8)*100,0)</f>
        <v>-29.160210556135947</v>
      </c>
      <c r="AA8" s="62">
        <f>SUM(AA9:AA10)</f>
        <v>33809701</v>
      </c>
    </row>
    <row r="9" spans="1:27" ht="13.5">
      <c r="A9" s="291" t="s">
        <v>229</v>
      </c>
      <c r="B9" s="142"/>
      <c r="C9" s="60">
        <v>15293175</v>
      </c>
      <c r="D9" s="340"/>
      <c r="E9" s="60">
        <v>3540000</v>
      </c>
      <c r="F9" s="59">
        <v>27677288</v>
      </c>
      <c r="G9" s="59">
        <v>207879</v>
      </c>
      <c r="H9" s="60">
        <v>6893642</v>
      </c>
      <c r="I9" s="60">
        <v>124908</v>
      </c>
      <c r="J9" s="59">
        <v>7226429</v>
      </c>
      <c r="K9" s="59">
        <v>4379582</v>
      </c>
      <c r="L9" s="60">
        <v>1544124</v>
      </c>
      <c r="M9" s="60">
        <v>3267684</v>
      </c>
      <c r="N9" s="59">
        <v>9191390</v>
      </c>
      <c r="O9" s="59">
        <v>54793</v>
      </c>
      <c r="P9" s="60">
        <v>265055</v>
      </c>
      <c r="Q9" s="60">
        <v>580744</v>
      </c>
      <c r="R9" s="59">
        <v>900592</v>
      </c>
      <c r="S9" s="59">
        <v>214906</v>
      </c>
      <c r="T9" s="60">
        <v>2227677</v>
      </c>
      <c r="U9" s="60">
        <v>4189727</v>
      </c>
      <c r="V9" s="59">
        <v>6632310</v>
      </c>
      <c r="W9" s="59">
        <v>23950721</v>
      </c>
      <c r="X9" s="60">
        <v>27677288</v>
      </c>
      <c r="Y9" s="59">
        <v>-3726567</v>
      </c>
      <c r="Z9" s="61">
        <v>-13.46</v>
      </c>
      <c r="AA9" s="62">
        <v>27677288</v>
      </c>
    </row>
    <row r="10" spans="1:27" ht="13.5">
      <c r="A10" s="291" t="s">
        <v>230</v>
      </c>
      <c r="B10" s="142"/>
      <c r="C10" s="60">
        <v>299719</v>
      </c>
      <c r="D10" s="340"/>
      <c r="E10" s="60">
        <v>8302413</v>
      </c>
      <c r="F10" s="59">
        <v>6132413</v>
      </c>
      <c r="G10" s="59"/>
      <c r="H10" s="60"/>
      <c r="I10" s="60">
        <v>31505</v>
      </c>
      <c r="J10" s="59"/>
      <c r="K10" s="59">
        <v>2675</v>
      </c>
      <c r="L10" s="60">
        <v>20352</v>
      </c>
      <c r="M10" s="60">
        <v>4665</v>
      </c>
      <c r="N10" s="59">
        <v>27692</v>
      </c>
      <c r="O10" s="59">
        <v>95569</v>
      </c>
      <c r="P10" s="60">
        <v>386650</v>
      </c>
      <c r="Q10" s="60">
        <v>63742</v>
      </c>
      <c r="R10" s="59">
        <v>545961</v>
      </c>
      <c r="S10" s="59">
        <v>80278</v>
      </c>
      <c r="T10" s="60">
        <v>1043508</v>
      </c>
      <c r="U10" s="60">
        <v>2260446</v>
      </c>
      <c r="V10" s="59">
        <v>3384232</v>
      </c>
      <c r="W10" s="59"/>
      <c r="X10" s="60">
        <v>6132413</v>
      </c>
      <c r="Y10" s="59">
        <v>-6132413</v>
      </c>
      <c r="Z10" s="61">
        <v>-100</v>
      </c>
      <c r="AA10" s="62">
        <v>6132413</v>
      </c>
    </row>
    <row r="11" spans="1:27" ht="13.5">
      <c r="A11" s="361" t="s">
        <v>206</v>
      </c>
      <c r="B11" s="142"/>
      <c r="C11" s="362">
        <f>+C12</f>
        <v>3951601</v>
      </c>
      <c r="D11" s="363">
        <f aca="true" t="shared" si="3" ref="D11:AA11">+D12</f>
        <v>0</v>
      </c>
      <c r="E11" s="362">
        <f t="shared" si="3"/>
        <v>49777895</v>
      </c>
      <c r="F11" s="364">
        <f t="shared" si="3"/>
        <v>55491077</v>
      </c>
      <c r="G11" s="364">
        <f t="shared" si="3"/>
        <v>1318279</v>
      </c>
      <c r="H11" s="362">
        <f t="shared" si="3"/>
        <v>634238</v>
      </c>
      <c r="I11" s="362">
        <f t="shared" si="3"/>
        <v>537229</v>
      </c>
      <c r="J11" s="364">
        <f t="shared" si="3"/>
        <v>2489746</v>
      </c>
      <c r="K11" s="364">
        <f t="shared" si="3"/>
        <v>2813169</v>
      </c>
      <c r="L11" s="362">
        <f t="shared" si="3"/>
        <v>9923610</v>
      </c>
      <c r="M11" s="362">
        <f t="shared" si="3"/>
        <v>3428768</v>
      </c>
      <c r="N11" s="364">
        <f t="shared" si="3"/>
        <v>16165547</v>
      </c>
      <c r="O11" s="364">
        <f t="shared" si="3"/>
        <v>2994132</v>
      </c>
      <c r="P11" s="362">
        <f t="shared" si="3"/>
        <v>1939617</v>
      </c>
      <c r="Q11" s="362">
        <f t="shared" si="3"/>
        <v>3787144</v>
      </c>
      <c r="R11" s="364">
        <f t="shared" si="3"/>
        <v>8720893</v>
      </c>
      <c r="S11" s="364">
        <f t="shared" si="3"/>
        <v>4299446</v>
      </c>
      <c r="T11" s="362">
        <f t="shared" si="3"/>
        <v>4311094</v>
      </c>
      <c r="U11" s="362">
        <f t="shared" si="3"/>
        <v>4247880</v>
      </c>
      <c r="V11" s="364">
        <f t="shared" si="3"/>
        <v>12858420</v>
      </c>
      <c r="W11" s="364">
        <f t="shared" si="3"/>
        <v>40234606</v>
      </c>
      <c r="X11" s="362">
        <f t="shared" si="3"/>
        <v>55491077</v>
      </c>
      <c r="Y11" s="364">
        <f t="shared" si="3"/>
        <v>-15256471</v>
      </c>
      <c r="Z11" s="365">
        <f>+IF(X11&lt;&gt;0,+(Y11/X11)*100,0)</f>
        <v>-27.493557207404717</v>
      </c>
      <c r="AA11" s="366">
        <f t="shared" si="3"/>
        <v>55491077</v>
      </c>
    </row>
    <row r="12" spans="1:27" ht="13.5">
      <c r="A12" s="291" t="s">
        <v>231</v>
      </c>
      <c r="B12" s="136"/>
      <c r="C12" s="60">
        <v>3951601</v>
      </c>
      <c r="D12" s="340"/>
      <c r="E12" s="60">
        <v>49777895</v>
      </c>
      <c r="F12" s="59">
        <v>55491077</v>
      </c>
      <c r="G12" s="59">
        <v>1318279</v>
      </c>
      <c r="H12" s="60">
        <v>634238</v>
      </c>
      <c r="I12" s="60">
        <v>537229</v>
      </c>
      <c r="J12" s="59">
        <v>2489746</v>
      </c>
      <c r="K12" s="59">
        <v>2813169</v>
      </c>
      <c r="L12" s="60">
        <v>9923610</v>
      </c>
      <c r="M12" s="60">
        <v>3428768</v>
      </c>
      <c r="N12" s="59">
        <v>16165547</v>
      </c>
      <c r="O12" s="59">
        <v>2994132</v>
      </c>
      <c r="P12" s="60">
        <v>1939617</v>
      </c>
      <c r="Q12" s="60">
        <v>3787144</v>
      </c>
      <c r="R12" s="59">
        <v>8720893</v>
      </c>
      <c r="S12" s="59">
        <v>4299446</v>
      </c>
      <c r="T12" s="60">
        <v>4311094</v>
      </c>
      <c r="U12" s="60">
        <v>4247880</v>
      </c>
      <c r="V12" s="59">
        <v>12858420</v>
      </c>
      <c r="W12" s="59">
        <v>40234606</v>
      </c>
      <c r="X12" s="60">
        <v>55491077</v>
      </c>
      <c r="Y12" s="59">
        <v>-15256471</v>
      </c>
      <c r="Z12" s="61">
        <v>-27.49</v>
      </c>
      <c r="AA12" s="62">
        <v>55491077</v>
      </c>
    </row>
    <row r="13" spans="1:27" ht="13.5">
      <c r="A13" s="361" t="s">
        <v>207</v>
      </c>
      <c r="B13" s="136"/>
      <c r="C13" s="275">
        <f>+C14</f>
        <v>36247035</v>
      </c>
      <c r="D13" s="341">
        <f aca="true" t="shared" si="4" ref="D13:AA13">+D14</f>
        <v>0</v>
      </c>
      <c r="E13" s="275">
        <f t="shared" si="4"/>
        <v>5543636</v>
      </c>
      <c r="F13" s="342">
        <f t="shared" si="4"/>
        <v>20105802</v>
      </c>
      <c r="G13" s="342">
        <f t="shared" si="4"/>
        <v>0</v>
      </c>
      <c r="H13" s="275">
        <f t="shared" si="4"/>
        <v>339512</v>
      </c>
      <c r="I13" s="275">
        <f t="shared" si="4"/>
        <v>2572503</v>
      </c>
      <c r="J13" s="342">
        <f t="shared" si="4"/>
        <v>0</v>
      </c>
      <c r="K13" s="342">
        <f t="shared" si="4"/>
        <v>959331</v>
      </c>
      <c r="L13" s="275">
        <f t="shared" si="4"/>
        <v>1816993</v>
      </c>
      <c r="M13" s="275">
        <f t="shared" si="4"/>
        <v>180813</v>
      </c>
      <c r="N13" s="342">
        <f t="shared" si="4"/>
        <v>2957137</v>
      </c>
      <c r="O13" s="342">
        <f t="shared" si="4"/>
        <v>843</v>
      </c>
      <c r="P13" s="275">
        <f t="shared" si="4"/>
        <v>482441</v>
      </c>
      <c r="Q13" s="275">
        <f t="shared" si="4"/>
        <v>2606405</v>
      </c>
      <c r="R13" s="342">
        <f t="shared" si="4"/>
        <v>3089689</v>
      </c>
      <c r="S13" s="342">
        <f t="shared" si="4"/>
        <v>689052</v>
      </c>
      <c r="T13" s="275">
        <f t="shared" si="4"/>
        <v>2424966</v>
      </c>
      <c r="U13" s="275">
        <f t="shared" si="4"/>
        <v>5159642</v>
      </c>
      <c r="V13" s="342">
        <f t="shared" si="4"/>
        <v>8273660</v>
      </c>
      <c r="W13" s="342">
        <f t="shared" si="4"/>
        <v>0</v>
      </c>
      <c r="X13" s="275">
        <f t="shared" si="4"/>
        <v>20105802</v>
      </c>
      <c r="Y13" s="342">
        <f t="shared" si="4"/>
        <v>-20105802</v>
      </c>
      <c r="Z13" s="335">
        <f>+IF(X13&lt;&gt;0,+(Y13/X13)*100,0)</f>
        <v>-100</v>
      </c>
      <c r="AA13" s="273">
        <f t="shared" si="4"/>
        <v>20105802</v>
      </c>
    </row>
    <row r="14" spans="1:27" ht="13.5">
      <c r="A14" s="291" t="s">
        <v>232</v>
      </c>
      <c r="B14" s="136"/>
      <c r="C14" s="60">
        <v>36247035</v>
      </c>
      <c r="D14" s="340"/>
      <c r="E14" s="60">
        <v>5543636</v>
      </c>
      <c r="F14" s="59">
        <v>20105802</v>
      </c>
      <c r="G14" s="59"/>
      <c r="H14" s="60">
        <v>339512</v>
      </c>
      <c r="I14" s="60">
        <v>2572503</v>
      </c>
      <c r="J14" s="59"/>
      <c r="K14" s="59">
        <v>959331</v>
      </c>
      <c r="L14" s="60">
        <v>1816993</v>
      </c>
      <c r="M14" s="60">
        <v>180813</v>
      </c>
      <c r="N14" s="59">
        <v>2957137</v>
      </c>
      <c r="O14" s="59">
        <v>843</v>
      </c>
      <c r="P14" s="60">
        <v>482441</v>
      </c>
      <c r="Q14" s="60">
        <v>2606405</v>
      </c>
      <c r="R14" s="59">
        <v>3089689</v>
      </c>
      <c r="S14" s="59">
        <v>689052</v>
      </c>
      <c r="T14" s="60">
        <v>2424966</v>
      </c>
      <c r="U14" s="60">
        <v>5159642</v>
      </c>
      <c r="V14" s="59">
        <v>8273660</v>
      </c>
      <c r="W14" s="59"/>
      <c r="X14" s="60">
        <v>20105802</v>
      </c>
      <c r="Y14" s="59">
        <v>-20105802</v>
      </c>
      <c r="Z14" s="61">
        <v>-100</v>
      </c>
      <c r="AA14" s="62">
        <v>20105802</v>
      </c>
    </row>
    <row r="15" spans="1:27" ht="13.5">
      <c r="A15" s="361" t="s">
        <v>208</v>
      </c>
      <c r="B15" s="136"/>
      <c r="C15" s="60">
        <f aca="true" t="shared" si="5" ref="C15:Y15">SUM(C16:C20)</f>
        <v>503258</v>
      </c>
      <c r="D15" s="340">
        <f t="shared" si="5"/>
        <v>0</v>
      </c>
      <c r="E15" s="60">
        <f t="shared" si="5"/>
        <v>100000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25000</v>
      </c>
      <c r="J15" s="59">
        <f t="shared" si="5"/>
        <v>0</v>
      </c>
      <c r="K15" s="59">
        <f t="shared" si="5"/>
        <v>5000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-30000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503258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/>
      <c r="G20" s="59"/>
      <c r="H20" s="60"/>
      <c r="I20" s="60">
        <v>25000</v>
      </c>
      <c r="J20" s="59"/>
      <c r="K20" s="59">
        <v>5000</v>
      </c>
      <c r="L20" s="60"/>
      <c r="M20" s="60"/>
      <c r="N20" s="59"/>
      <c r="O20" s="59">
        <v>-30000</v>
      </c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566927</v>
      </c>
      <c r="D22" s="344">
        <f t="shared" si="6"/>
        <v>0</v>
      </c>
      <c r="E22" s="343">
        <f t="shared" si="6"/>
        <v>8200315</v>
      </c>
      <c r="F22" s="345">
        <f t="shared" si="6"/>
        <v>7819282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153450</v>
      </c>
      <c r="M22" s="343">
        <f t="shared" si="6"/>
        <v>83601</v>
      </c>
      <c r="N22" s="345">
        <f t="shared" si="6"/>
        <v>0</v>
      </c>
      <c r="O22" s="345">
        <f t="shared" si="6"/>
        <v>299829</v>
      </c>
      <c r="P22" s="343">
        <f t="shared" si="6"/>
        <v>674856</v>
      </c>
      <c r="Q22" s="343">
        <f t="shared" si="6"/>
        <v>96094</v>
      </c>
      <c r="R22" s="345">
        <f t="shared" si="6"/>
        <v>1013965</v>
      </c>
      <c r="S22" s="345">
        <f t="shared" si="6"/>
        <v>2333095</v>
      </c>
      <c r="T22" s="343">
        <f t="shared" si="6"/>
        <v>486663</v>
      </c>
      <c r="U22" s="343">
        <f t="shared" si="6"/>
        <v>424803</v>
      </c>
      <c r="V22" s="345">
        <f t="shared" si="6"/>
        <v>2971062</v>
      </c>
      <c r="W22" s="345">
        <f t="shared" si="6"/>
        <v>0</v>
      </c>
      <c r="X22" s="343">
        <f t="shared" si="6"/>
        <v>7819282</v>
      </c>
      <c r="Y22" s="345">
        <f t="shared" si="6"/>
        <v>-7819282</v>
      </c>
      <c r="Z22" s="336">
        <f>+IF(X22&lt;&gt;0,+(Y22/X22)*100,0)</f>
        <v>-100</v>
      </c>
      <c r="AA22" s="350">
        <f>SUM(AA23:AA32)</f>
        <v>7819282</v>
      </c>
    </row>
    <row r="23" spans="1:27" ht="13.5">
      <c r="A23" s="361" t="s">
        <v>236</v>
      </c>
      <c r="B23" s="142"/>
      <c r="C23" s="60"/>
      <c r="D23" s="340"/>
      <c r="E23" s="60">
        <v>316000</v>
      </c>
      <c r="F23" s="59">
        <v>673315</v>
      </c>
      <c r="G23" s="59"/>
      <c r="H23" s="60"/>
      <c r="I23" s="60"/>
      <c r="J23" s="59"/>
      <c r="K23" s="59"/>
      <c r="L23" s="60"/>
      <c r="M23" s="60"/>
      <c r="N23" s="59"/>
      <c r="O23" s="59">
        <v>50636</v>
      </c>
      <c r="P23" s="60">
        <v>227517</v>
      </c>
      <c r="Q23" s="60">
        <v>76320</v>
      </c>
      <c r="R23" s="59">
        <v>354473</v>
      </c>
      <c r="S23" s="59">
        <v>18299</v>
      </c>
      <c r="T23" s="60">
        <v>185838</v>
      </c>
      <c r="U23" s="60">
        <v>84065</v>
      </c>
      <c r="V23" s="59">
        <v>288202</v>
      </c>
      <c r="W23" s="59"/>
      <c r="X23" s="60">
        <v>673315</v>
      </c>
      <c r="Y23" s="59">
        <v>-673315</v>
      </c>
      <c r="Z23" s="61">
        <v>-100</v>
      </c>
      <c r="AA23" s="62">
        <v>673315</v>
      </c>
    </row>
    <row r="24" spans="1:27" ht="13.5">
      <c r="A24" s="361" t="s">
        <v>237</v>
      </c>
      <c r="B24" s="142"/>
      <c r="C24" s="60"/>
      <c r="D24" s="340"/>
      <c r="E24" s="60">
        <v>274000</v>
      </c>
      <c r="F24" s="59">
        <v>1759739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157926</v>
      </c>
      <c r="U24" s="60">
        <v>32509</v>
      </c>
      <c r="V24" s="59"/>
      <c r="W24" s="59"/>
      <c r="X24" s="60">
        <v>1759739</v>
      </c>
      <c r="Y24" s="59">
        <v>-1759739</v>
      </c>
      <c r="Z24" s="61">
        <v>-100</v>
      </c>
      <c r="AA24" s="62">
        <v>1759739</v>
      </c>
    </row>
    <row r="25" spans="1:27" ht="13.5">
      <c r="A25" s="361" t="s">
        <v>238</v>
      </c>
      <c r="B25" s="142"/>
      <c r="C25" s="60"/>
      <c r="D25" s="340"/>
      <c r="E25" s="60">
        <v>670000</v>
      </c>
      <c r="F25" s="59">
        <v>750000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16375</v>
      </c>
      <c r="Q25" s="60">
        <v>26516</v>
      </c>
      <c r="R25" s="59"/>
      <c r="S25" s="59"/>
      <c r="T25" s="60">
        <v>2077</v>
      </c>
      <c r="U25" s="60">
        <v>80851</v>
      </c>
      <c r="V25" s="59"/>
      <c r="W25" s="59"/>
      <c r="X25" s="60">
        <v>750000</v>
      </c>
      <c r="Y25" s="59">
        <v>-750000</v>
      </c>
      <c r="Z25" s="61">
        <v>-100</v>
      </c>
      <c r="AA25" s="62">
        <v>750000</v>
      </c>
    </row>
    <row r="26" spans="1:27" ht="13.5">
      <c r="A26" s="361" t="s">
        <v>239</v>
      </c>
      <c r="B26" s="302"/>
      <c r="C26" s="362">
        <v>8700</v>
      </c>
      <c r="D26" s="363"/>
      <c r="E26" s="362"/>
      <c r="F26" s="364">
        <v>1118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980</v>
      </c>
      <c r="R26" s="364"/>
      <c r="S26" s="364"/>
      <c r="T26" s="362"/>
      <c r="U26" s="362">
        <v>136</v>
      </c>
      <c r="V26" s="364"/>
      <c r="W26" s="364"/>
      <c r="X26" s="362">
        <v>1118</v>
      </c>
      <c r="Y26" s="364">
        <v>-1118</v>
      </c>
      <c r="Z26" s="365">
        <v>-100</v>
      </c>
      <c r="AA26" s="366">
        <v>1118</v>
      </c>
    </row>
    <row r="27" spans="1:27" ht="13.5">
      <c r="A27" s="361" t="s">
        <v>240</v>
      </c>
      <c r="B27" s="147"/>
      <c r="C27" s="60">
        <v>299949</v>
      </c>
      <c r="D27" s="340"/>
      <c r="E27" s="60">
        <v>497315</v>
      </c>
      <c r="F27" s="59">
        <v>240050</v>
      </c>
      <c r="G27" s="59"/>
      <c r="H27" s="60"/>
      <c r="I27" s="60"/>
      <c r="J27" s="59"/>
      <c r="K27" s="59"/>
      <c r="L27" s="60">
        <v>1890</v>
      </c>
      <c r="M27" s="60">
        <v>77301</v>
      </c>
      <c r="N27" s="59"/>
      <c r="O27" s="59">
        <v>12943</v>
      </c>
      <c r="P27" s="60"/>
      <c r="Q27" s="60"/>
      <c r="R27" s="59"/>
      <c r="S27" s="59"/>
      <c r="T27" s="60"/>
      <c r="U27" s="60"/>
      <c r="V27" s="59"/>
      <c r="W27" s="59"/>
      <c r="X27" s="60">
        <v>240050</v>
      </c>
      <c r="Y27" s="59">
        <v>-240050</v>
      </c>
      <c r="Z27" s="61">
        <v>-100</v>
      </c>
      <c r="AA27" s="62">
        <v>240050</v>
      </c>
    </row>
    <row r="28" spans="1:27" ht="13.5">
      <c r="A28" s="361" t="s">
        <v>241</v>
      </c>
      <c r="B28" s="147"/>
      <c r="C28" s="275">
        <v>258278</v>
      </c>
      <c r="D28" s="341"/>
      <c r="E28" s="275">
        <v>6403000</v>
      </c>
      <c r="F28" s="342">
        <v>4395060</v>
      </c>
      <c r="G28" s="342"/>
      <c r="H28" s="275"/>
      <c r="I28" s="275"/>
      <c r="J28" s="342"/>
      <c r="K28" s="342"/>
      <c r="L28" s="275">
        <v>151560</v>
      </c>
      <c r="M28" s="275">
        <v>6300</v>
      </c>
      <c r="N28" s="342"/>
      <c r="O28" s="342">
        <v>236250</v>
      </c>
      <c r="P28" s="275">
        <v>430964</v>
      </c>
      <c r="Q28" s="275">
        <v>-7722</v>
      </c>
      <c r="R28" s="342">
        <v>659492</v>
      </c>
      <c r="S28" s="342">
        <v>2314796</v>
      </c>
      <c r="T28" s="275">
        <v>140822</v>
      </c>
      <c r="U28" s="275">
        <v>227242</v>
      </c>
      <c r="V28" s="342">
        <v>2682860</v>
      </c>
      <c r="W28" s="342"/>
      <c r="X28" s="275">
        <v>4395060</v>
      </c>
      <c r="Y28" s="342">
        <v>-4395060</v>
      </c>
      <c r="Z28" s="335">
        <v>-100</v>
      </c>
      <c r="AA28" s="273">
        <v>4395060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9465630</v>
      </c>
      <c r="D40" s="344">
        <f t="shared" si="9"/>
        <v>0</v>
      </c>
      <c r="E40" s="343">
        <f t="shared" si="9"/>
        <v>7625859</v>
      </c>
      <c r="F40" s="345">
        <f t="shared" si="9"/>
        <v>6691419</v>
      </c>
      <c r="G40" s="345">
        <f t="shared" si="9"/>
        <v>0</v>
      </c>
      <c r="H40" s="343">
        <f t="shared" si="9"/>
        <v>9536</v>
      </c>
      <c r="I40" s="343">
        <f t="shared" si="9"/>
        <v>165969</v>
      </c>
      <c r="J40" s="345">
        <f t="shared" si="9"/>
        <v>0</v>
      </c>
      <c r="K40" s="345">
        <f t="shared" si="9"/>
        <v>237462</v>
      </c>
      <c r="L40" s="343">
        <f t="shared" si="9"/>
        <v>134298</v>
      </c>
      <c r="M40" s="343">
        <f t="shared" si="9"/>
        <v>376170</v>
      </c>
      <c r="N40" s="345">
        <f t="shared" si="9"/>
        <v>747930</v>
      </c>
      <c r="O40" s="345">
        <f t="shared" si="9"/>
        <v>343941</v>
      </c>
      <c r="P40" s="343">
        <f t="shared" si="9"/>
        <v>32342</v>
      </c>
      <c r="Q40" s="343">
        <f t="shared" si="9"/>
        <v>1309990</v>
      </c>
      <c r="R40" s="345">
        <f t="shared" si="9"/>
        <v>1373829</v>
      </c>
      <c r="S40" s="345">
        <f t="shared" si="9"/>
        <v>326572</v>
      </c>
      <c r="T40" s="343">
        <f t="shared" si="9"/>
        <v>815895</v>
      </c>
      <c r="U40" s="343">
        <f t="shared" si="9"/>
        <v>777871</v>
      </c>
      <c r="V40" s="345">
        <f t="shared" si="9"/>
        <v>1910958</v>
      </c>
      <c r="W40" s="345">
        <f t="shared" si="9"/>
        <v>0</v>
      </c>
      <c r="X40" s="343">
        <f t="shared" si="9"/>
        <v>6691419</v>
      </c>
      <c r="Y40" s="345">
        <f t="shared" si="9"/>
        <v>-6691419</v>
      </c>
      <c r="Z40" s="336">
        <f>+IF(X40&lt;&gt;0,+(Y40/X40)*100,0)</f>
        <v>-100</v>
      </c>
      <c r="AA40" s="350">
        <f>SUM(AA41:AA49)</f>
        <v>6691419</v>
      </c>
    </row>
    <row r="41" spans="1:27" ht="13.5">
      <c r="A41" s="361" t="s">
        <v>247</v>
      </c>
      <c r="B41" s="142"/>
      <c r="C41" s="362">
        <v>3074746</v>
      </c>
      <c r="D41" s="363"/>
      <c r="E41" s="362">
        <v>2300000</v>
      </c>
      <c r="F41" s="364">
        <v>1419220</v>
      </c>
      <c r="G41" s="364"/>
      <c r="H41" s="362"/>
      <c r="I41" s="362">
        <v>161379</v>
      </c>
      <c r="J41" s="364"/>
      <c r="K41" s="364">
        <v>20940</v>
      </c>
      <c r="L41" s="362">
        <v>5352</v>
      </c>
      <c r="M41" s="362">
        <v>46750</v>
      </c>
      <c r="N41" s="364">
        <v>73042</v>
      </c>
      <c r="O41" s="364">
        <v>294074</v>
      </c>
      <c r="P41" s="362"/>
      <c r="Q41" s="362">
        <v>18370</v>
      </c>
      <c r="R41" s="364"/>
      <c r="S41" s="364"/>
      <c r="T41" s="362"/>
      <c r="U41" s="362">
        <v>9380</v>
      </c>
      <c r="V41" s="364"/>
      <c r="W41" s="364"/>
      <c r="X41" s="362">
        <v>1419220</v>
      </c>
      <c r="Y41" s="364">
        <v>-1419220</v>
      </c>
      <c r="Z41" s="365">
        <v>-100</v>
      </c>
      <c r="AA41" s="366">
        <v>1419220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1400000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5678612</v>
      </c>
      <c r="D43" s="369"/>
      <c r="E43" s="305">
        <v>2442860</v>
      </c>
      <c r="F43" s="370">
        <v>3152564</v>
      </c>
      <c r="G43" s="370"/>
      <c r="H43" s="305">
        <v>7958</v>
      </c>
      <c r="I43" s="305"/>
      <c r="J43" s="370"/>
      <c r="K43" s="370">
        <v>153857</v>
      </c>
      <c r="L43" s="305">
        <v>29380</v>
      </c>
      <c r="M43" s="305">
        <v>169344</v>
      </c>
      <c r="N43" s="370">
        <v>352581</v>
      </c>
      <c r="O43" s="370">
        <v>25057</v>
      </c>
      <c r="P43" s="305">
        <v>7129</v>
      </c>
      <c r="Q43" s="305">
        <v>1257288</v>
      </c>
      <c r="R43" s="370">
        <v>1289474</v>
      </c>
      <c r="S43" s="370">
        <v>9544</v>
      </c>
      <c r="T43" s="305">
        <v>528002</v>
      </c>
      <c r="U43" s="305">
        <v>552152</v>
      </c>
      <c r="V43" s="370">
        <v>1089698</v>
      </c>
      <c r="W43" s="370"/>
      <c r="X43" s="305">
        <v>3152564</v>
      </c>
      <c r="Y43" s="370">
        <v>-3152564</v>
      </c>
      <c r="Z43" s="371">
        <v>-100</v>
      </c>
      <c r="AA43" s="303">
        <v>3152564</v>
      </c>
    </row>
    <row r="44" spans="1:27" ht="13.5">
      <c r="A44" s="361" t="s">
        <v>250</v>
      </c>
      <c r="B44" s="136"/>
      <c r="C44" s="60">
        <v>349418</v>
      </c>
      <c r="D44" s="368"/>
      <c r="E44" s="54">
        <v>425200</v>
      </c>
      <c r="F44" s="53">
        <v>520003</v>
      </c>
      <c r="G44" s="53"/>
      <c r="H44" s="54">
        <v>1578</v>
      </c>
      <c r="I44" s="54">
        <v>4590</v>
      </c>
      <c r="J44" s="53"/>
      <c r="K44" s="53">
        <v>58728</v>
      </c>
      <c r="L44" s="54">
        <v>61358</v>
      </c>
      <c r="M44" s="54">
        <v>158113</v>
      </c>
      <c r="N44" s="53">
        <v>278199</v>
      </c>
      <c r="O44" s="53">
        <v>3453</v>
      </c>
      <c r="P44" s="54">
        <v>-31977</v>
      </c>
      <c r="Q44" s="54">
        <v>15832</v>
      </c>
      <c r="R44" s="53">
        <v>-12692</v>
      </c>
      <c r="S44" s="53">
        <v>58022</v>
      </c>
      <c r="T44" s="54">
        <v>15602</v>
      </c>
      <c r="U44" s="54">
        <v>46004</v>
      </c>
      <c r="V44" s="53">
        <v>119628</v>
      </c>
      <c r="W44" s="53"/>
      <c r="X44" s="54">
        <v>520003</v>
      </c>
      <c r="Y44" s="53">
        <v>-520003</v>
      </c>
      <c r="Z44" s="94">
        <v>-100</v>
      </c>
      <c r="AA44" s="95">
        <v>520003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357914</v>
      </c>
      <c r="D48" s="368"/>
      <c r="E48" s="54">
        <v>1057799</v>
      </c>
      <c r="F48" s="53">
        <v>1599632</v>
      </c>
      <c r="G48" s="53"/>
      <c r="H48" s="54"/>
      <c r="I48" s="54"/>
      <c r="J48" s="53"/>
      <c r="K48" s="53">
        <v>3937</v>
      </c>
      <c r="L48" s="54">
        <v>38208</v>
      </c>
      <c r="M48" s="54">
        <v>1963</v>
      </c>
      <c r="N48" s="53">
        <v>44108</v>
      </c>
      <c r="O48" s="53">
        <v>21357</v>
      </c>
      <c r="P48" s="54">
        <v>57190</v>
      </c>
      <c r="Q48" s="54">
        <v>18500</v>
      </c>
      <c r="R48" s="53">
        <v>97047</v>
      </c>
      <c r="S48" s="53">
        <v>259006</v>
      </c>
      <c r="T48" s="54">
        <v>272291</v>
      </c>
      <c r="U48" s="54">
        <v>170335</v>
      </c>
      <c r="V48" s="53">
        <v>701632</v>
      </c>
      <c r="W48" s="53"/>
      <c r="X48" s="54">
        <v>1599632</v>
      </c>
      <c r="Y48" s="53">
        <v>-1599632</v>
      </c>
      <c r="Z48" s="94">
        <v>-100</v>
      </c>
      <c r="AA48" s="95">
        <v>1599632</v>
      </c>
    </row>
    <row r="49" spans="1:27" ht="13.5">
      <c r="A49" s="361" t="s">
        <v>93</v>
      </c>
      <c r="B49" s="136"/>
      <c r="C49" s="54">
        <v>4940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156927</v>
      </c>
      <c r="D57" s="344">
        <f aca="true" t="shared" si="13" ref="D57:AA57">+D58</f>
        <v>0</v>
      </c>
      <c r="E57" s="343">
        <f t="shared" si="13"/>
        <v>335000</v>
      </c>
      <c r="F57" s="345">
        <f t="shared" si="13"/>
        <v>569000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299997</v>
      </c>
      <c r="N57" s="345">
        <f t="shared" si="13"/>
        <v>0</v>
      </c>
      <c r="O57" s="345">
        <f t="shared" si="13"/>
        <v>20390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569000</v>
      </c>
      <c r="Y57" s="345">
        <f t="shared" si="13"/>
        <v>-569000</v>
      </c>
      <c r="Z57" s="336">
        <f>+IF(X57&lt;&gt;0,+(Y57/X57)*100,0)</f>
        <v>-100</v>
      </c>
      <c r="AA57" s="350">
        <f t="shared" si="13"/>
        <v>569000</v>
      </c>
    </row>
    <row r="58" spans="1:27" ht="13.5">
      <c r="A58" s="361" t="s">
        <v>216</v>
      </c>
      <c r="B58" s="136"/>
      <c r="C58" s="60">
        <v>156927</v>
      </c>
      <c r="D58" s="340"/>
      <c r="E58" s="60">
        <v>335000</v>
      </c>
      <c r="F58" s="59">
        <v>569000</v>
      </c>
      <c r="G58" s="59"/>
      <c r="H58" s="60"/>
      <c r="I58" s="60"/>
      <c r="J58" s="59"/>
      <c r="K58" s="59"/>
      <c r="L58" s="60"/>
      <c r="M58" s="60">
        <v>299997</v>
      </c>
      <c r="N58" s="59"/>
      <c r="O58" s="59">
        <v>20390</v>
      </c>
      <c r="P58" s="60"/>
      <c r="Q58" s="60"/>
      <c r="R58" s="59"/>
      <c r="S58" s="59"/>
      <c r="T58" s="60"/>
      <c r="U58" s="60"/>
      <c r="V58" s="59"/>
      <c r="W58" s="59"/>
      <c r="X58" s="60">
        <v>569000</v>
      </c>
      <c r="Y58" s="59">
        <v>-569000</v>
      </c>
      <c r="Z58" s="61">
        <v>-100</v>
      </c>
      <c r="AA58" s="62">
        <v>569000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73977535</v>
      </c>
      <c r="D60" s="346">
        <f t="shared" si="14"/>
        <v>0</v>
      </c>
      <c r="E60" s="219">
        <f t="shared" si="14"/>
        <v>90346655</v>
      </c>
      <c r="F60" s="264">
        <f t="shared" si="14"/>
        <v>137817123</v>
      </c>
      <c r="G60" s="264">
        <f t="shared" si="14"/>
        <v>1716866</v>
      </c>
      <c r="H60" s="219">
        <f t="shared" si="14"/>
        <v>7895756</v>
      </c>
      <c r="I60" s="219">
        <f t="shared" si="14"/>
        <v>4315140</v>
      </c>
      <c r="J60" s="264">
        <f t="shared" si="14"/>
        <v>10783737</v>
      </c>
      <c r="K60" s="264">
        <f t="shared" si="14"/>
        <v>12752339</v>
      </c>
      <c r="L60" s="219">
        <f t="shared" si="14"/>
        <v>13592827</v>
      </c>
      <c r="M60" s="219">
        <f t="shared" si="14"/>
        <v>8675684</v>
      </c>
      <c r="N60" s="264">
        <f t="shared" si="14"/>
        <v>29089696</v>
      </c>
      <c r="O60" s="264">
        <f t="shared" si="14"/>
        <v>3779497</v>
      </c>
      <c r="P60" s="219">
        <f t="shared" si="14"/>
        <v>3780961</v>
      </c>
      <c r="Q60" s="219">
        <f t="shared" si="14"/>
        <v>10601457</v>
      </c>
      <c r="R60" s="264">
        <f t="shared" si="14"/>
        <v>15644929</v>
      </c>
      <c r="S60" s="264">
        <f t="shared" si="14"/>
        <v>8715569</v>
      </c>
      <c r="T60" s="219">
        <f t="shared" si="14"/>
        <v>13588158</v>
      </c>
      <c r="U60" s="219">
        <f t="shared" si="14"/>
        <v>17163516</v>
      </c>
      <c r="V60" s="264">
        <f t="shared" si="14"/>
        <v>39184364</v>
      </c>
      <c r="W60" s="264">
        <f t="shared" si="14"/>
        <v>64185327</v>
      </c>
      <c r="X60" s="219">
        <f t="shared" si="14"/>
        <v>137817123</v>
      </c>
      <c r="Y60" s="264">
        <f t="shared" si="14"/>
        <v>-73631796</v>
      </c>
      <c r="Z60" s="337">
        <f>+IF(X60&lt;&gt;0,+(Y60/X60)*100,0)</f>
        <v>-53.427175373556445</v>
      </c>
      <c r="AA60" s="232">
        <f>+AA57+AA54+AA51+AA40+AA37+AA34+AA22+AA5</f>
        <v>137817123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1400000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>
        <v>1400000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2013-08-02T12:58:03Z</dcterms:created>
  <dcterms:modified xsi:type="dcterms:W3CDTF">2013-08-02T12:58:06Z</dcterms:modified>
  <cp:category/>
  <cp:version/>
  <cp:contentType/>
  <cp:contentStatus/>
</cp:coreProperties>
</file>