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<sst xmlns="http://schemas.openxmlformats.org/spreadsheetml/2006/main" count="855" uniqueCount="302">
  <si>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Theewaterskloof(WC031)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</si>
  <si>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</si>
  <si>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</si>
  <si>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</si>
  <si>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</si>
  <si>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</si>
  <si>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</si>
  <si>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</si>
  <si>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</si>
  <si>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</si>
  <si>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</si>
  <si>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</si>
  <si>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</si>
  <si>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</si>
  <si>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</si>
  <si>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</si>
  <si>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</si>
  <si>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</si>
  <si>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</si>
  <si>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</si>
  <si>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</si>
  <si>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</si>
  <si>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</si>
  <si>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</si>
  <si>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</si>
  <si>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</si>
  <si>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</si>
  <si>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</si>
  <si>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</si>
  <si>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</si>
  <si>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</si>
  <si>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</si>
  <si>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</si>
  <si>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</si>
  <si>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</si>
  <si>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</si>
  <si>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</si>
  <si>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</si>
  <si>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</si>
  <si>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</si>
  <si>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</si>
  <si>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</si>
  <si>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</si>
  <si>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</si>
  <si>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</si>
  <si>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</si>
  <si>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</si>
  <si>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</si>
  <si>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</si>
  <si>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</si>
  <si>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</si>
  <si>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</si>
  <si>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</si>
  <si>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</si>
  <si>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</si>
  <si>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</si>
  <si>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</si>
  <si>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</si>
  <si>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</si>
  <si>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</si>
  <si>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</si>
  <si>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</si>
  <si>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</si>
  <si>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</si>
  <si>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</si>
  <si>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</si>
  <si>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</si>
  <si>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</si>
  <si>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</si>
  <si>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</si>
  <si>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Theewaterskloof(WC031)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</si>
  <si>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</si>
  <si>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</si>
  <si>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</si>
  <si>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</si>
  <si>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</si>
  <si>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</si>
  <si>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</si>
  <si>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</si>
  <si>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</si>
  <si>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</si>
  <si>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</si>
  <si>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</si>
  <si>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</si>
  <si>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</si>
  <si>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</si>
  <si>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</si>
  <si>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</si>
  <si>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</si>
  <si>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</si>
  <si>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</si>
  <si>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</si>
  <si>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</si>
  <si>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</si>
  <si>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</si>
  <si>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</si>
  <si>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</si>
  <si>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</si>
  <si>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</si>
  <si>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</si>
  <si>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Theewaterskloof(WC031)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</si>
  <si>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</si>
  <si>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</si>
  <si>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</si>
  <si>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</si>
  <si>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</si>
  <si>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</si>
  <si>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</si>
  <si>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</si>
  <si>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</si>
  <si>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</si>
  <si>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</si>
  <si>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</si>
  <si>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</si>
  <si>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</si>
  <si>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</si>
  <si>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</si>
  <si>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</si>
  <si>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</si>
  <si>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</si>
  <si>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</si>
  <si>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</si>
  <si>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</si>
  <si>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</si>
  <si>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</si>
  <si>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</si>
  <si>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</si>
  <si>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</si>
  <si>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</si>
  <si>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Theewaterskloof(WC031)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</si>
  <si>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</si>
  <si>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</si>
  <si>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</si>
  <si>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</si>
  <si>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</si>
  <si>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</si>
  <si>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</si>
  <si>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</si>
  <si>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</si>
  <si>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</si>
  <si>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Theewaterskloof(WC031)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</si>
  <si>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</si>
  <si>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</si>
  <si>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</si>
  <si>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</si>
  <si>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</si>
  <si>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</si>
  <si>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</si>
  <si>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</si>
  <si>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</si>
  <si>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</si>
  <si>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</si>
  <si>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</si>
  <si>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</si>
  <si>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</si>
  <si>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</si>
  <si>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</si>
  <si>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</si>
  <si>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</si>
  <si>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</si>
  <si>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</si>
  <si>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</si>
  <si>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</si>
  <si>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</si>
  <si>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</si>
  <si>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</si>
  <si>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</si>
  <si>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</si>
  <si>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</si>
  <si>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</si>
  <si>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</si>
  <si>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</si>
  <si>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</si>
  <si>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</si>
  <si>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Theewaterskloof(WC031)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</si>
  <si>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</si>
  <si>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</si>
  <si>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</si>
  <si>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</si>
  <si>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</si>
  <si>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</si>
  <si>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</si>
  <si>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</si>
  <si>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</si>
  <si>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</si>
  <si>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</si>
  <si>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</si>
  <si>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</si>
  <si>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</si>
  <si>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</si>
  <si>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</si>
  <si>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</si>
  <si>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</si>
  <si>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</si>
  <si>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</si>
  <si>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</si>
  <si>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</si>
  <si>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</si>
  <si>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</si>
  <si>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</si>
  <si>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</si>
  <si>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Theewaterskloof(WC031)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</si>
  <si>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</si>
  <si>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</si>
  <si>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</si>
  <si>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</si>
  <si>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</si>
  <si>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</si>
  <si>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</si>
  <si>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</si>
  <si>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</si>
  <si>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</si>
  <si>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</si>
  <si>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</si>
  <si>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</si>
  <si>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</si>
  <si>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</si>
  <si>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</si>
  <si>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</si>
  <si>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</si>
  <si>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</si>
  <si>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</si>
  <si>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</si>
  <si>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</si>
  <si>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</si>
  <si>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</si>
  <si>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Theewaterskloof(WC031)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</si>
  <si>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</si>
  <si>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</si>
  <si>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</si>
  <si>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</si>
  <si>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</si>
  <si>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</si>
  <si>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</si>
  <si>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</si>
  <si>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</si>
  <si>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</si>
  <si>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</si>
  <si>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</si>
  <si>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</si>
  <si>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</si>
  <si>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</si>
  <si>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</si>
  <si>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</si>
  <si>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</si>
  <si>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</si>
  <si>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</si>
  <si>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</si>
  <si>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</si>
  <si>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</si>
  <si>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</si>
  <si>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</si>
  <si>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</si>
  <si>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</si>
  <si>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</si>
  <si>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</si>
  <si>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</si>
  <si>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</si>
  <si>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</si>
  <si>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</si>
  <si>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</si>
  <si>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</si>
  <si>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Theewaterskloof(WC031)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</si>
  <si>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</si>
  <si>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</si>
  <si>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Theewaterskloof(WC031)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</si>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</sst>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45219179</v>
      </c>
      <c r="C5" s="19"/>
      <c r="D5" s="59">
        <v>50674224</v>
      </c>
      <c r="E5" s="60">
        <v>51900000</v>
      </c>
      <c r="F5" s="60">
        <v>24490536</v>
      </c>
      <c r="G5" s="60">
        <v>2539200</v>
      </c>
      <c r="H5" s="60">
        <v>2528899</v>
      </c>
      <c r="I5" s="60">
        <v>29558635</v>
      </c>
      <c r="J5" s="60">
        <v>2554708</v>
      </c>
      <c r="K5" s="60">
        <v>2497252</v>
      </c>
      <c r="L5" s="60">
        <v>2357710</v>
      </c>
      <c r="M5" s="60">
        <v>7409670</v>
      </c>
      <c r="N5" s="60">
        <v>2726402</v>
      </c>
      <c r="O5" s="60">
        <v>1297402</v>
      </c>
      <c r="P5" s="60">
        <v>2464750</v>
      </c>
      <c r="Q5" s="60">
        <v>6488554</v>
      </c>
      <c r="R5" s="60">
        <v>2252629</v>
      </c>
      <c r="S5" s="60">
        <v>2431319</v>
      </c>
      <c r="T5" s="60">
        <v>2346265</v>
      </c>
      <c r="U5" s="60">
        <v>7030213</v>
      </c>
      <c r="V5" s="60">
        <v>50487072</v>
      </c>
      <c r="W5" s="60">
        <v>51900000</v>
      </c>
      <c r="X5" s="60">
        <v>-1412928</v>
      </c>
      <c r="Y5" s="61">
        <v>-2.72</v>
      </c>
      <c r="Z5" s="62">
        <v>51900000</v>
      </c>
    </row>
    <row r="6" spans="1:26" ht="13.5">
      <c r="A6" s="58" t="s">
        <v>32</v>
      </c>
      <c r="B6" s="19">
        <v>116738780</v>
      </c>
      <c r="C6" s="19"/>
      <c r="D6" s="59">
        <v>137169768</v>
      </c>
      <c r="E6" s="60">
        <v>132667275</v>
      </c>
      <c r="F6" s="60">
        <v>11477110</v>
      </c>
      <c r="G6" s="60">
        <v>9010236</v>
      </c>
      <c r="H6" s="60">
        <v>22709893</v>
      </c>
      <c r="I6" s="60">
        <v>43197239</v>
      </c>
      <c r="J6" s="60">
        <v>-2285725</v>
      </c>
      <c r="K6" s="60">
        <v>10815353</v>
      </c>
      <c r="L6" s="60">
        <v>10226437</v>
      </c>
      <c r="M6" s="60">
        <v>18756065</v>
      </c>
      <c r="N6" s="60">
        <v>11069663</v>
      </c>
      <c r="O6" s="60">
        <v>10436283</v>
      </c>
      <c r="P6" s="60">
        <v>10938947</v>
      </c>
      <c r="Q6" s="60">
        <v>32444893</v>
      </c>
      <c r="R6" s="60">
        <v>9286630</v>
      </c>
      <c r="S6" s="60">
        <v>10100568</v>
      </c>
      <c r="T6" s="60">
        <v>10837115</v>
      </c>
      <c r="U6" s="60">
        <v>30224313</v>
      </c>
      <c r="V6" s="60">
        <v>124622510</v>
      </c>
      <c r="W6" s="60">
        <v>132667275</v>
      </c>
      <c r="X6" s="60">
        <v>-8044765</v>
      </c>
      <c r="Y6" s="61">
        <v>-6.06</v>
      </c>
      <c r="Z6" s="62">
        <v>132667275</v>
      </c>
    </row>
    <row r="7" spans="1:26" ht="13.5">
      <c r="A7" s="58" t="s">
        <v>33</v>
      </c>
      <c r="B7" s="19">
        <v>1738106</v>
      </c>
      <c r="C7" s="19"/>
      <c r="D7" s="59">
        <v>1800000</v>
      </c>
      <c r="E7" s="60">
        <v>2130000</v>
      </c>
      <c r="F7" s="60">
        <v>103527</v>
      </c>
      <c r="G7" s="60">
        <v>187791</v>
      </c>
      <c r="H7" s="60">
        <v>173429</v>
      </c>
      <c r="I7" s="60">
        <v>464747</v>
      </c>
      <c r="J7" s="60">
        <v>227456</v>
      </c>
      <c r="K7" s="60">
        <v>236585</v>
      </c>
      <c r="L7" s="60">
        <v>137516</v>
      </c>
      <c r="M7" s="60">
        <v>601557</v>
      </c>
      <c r="N7" s="60">
        <v>232017</v>
      </c>
      <c r="O7" s="60">
        <v>97545</v>
      </c>
      <c r="P7" s="60">
        <v>282918</v>
      </c>
      <c r="Q7" s="60">
        <v>612480</v>
      </c>
      <c r="R7" s="60">
        <v>184832</v>
      </c>
      <c r="S7" s="60">
        <v>199567</v>
      </c>
      <c r="T7" s="60">
        <v>344025</v>
      </c>
      <c r="U7" s="60">
        <v>728424</v>
      </c>
      <c r="V7" s="60">
        <v>2407208</v>
      </c>
      <c r="W7" s="60">
        <v>2130000</v>
      </c>
      <c r="X7" s="60">
        <v>277208</v>
      </c>
      <c r="Y7" s="61">
        <v>13.01</v>
      </c>
      <c r="Z7" s="62">
        <v>2130000</v>
      </c>
    </row>
    <row r="8" spans="1:26" ht="13.5">
      <c r="A8" s="58" t="s">
        <v>34</v>
      </c>
      <c r="B8" s="19">
        <v>55411442</v>
      </c>
      <c r="C8" s="19"/>
      <c r="D8" s="59">
        <v>79029000</v>
      </c>
      <c r="E8" s="60">
        <v>81841572</v>
      </c>
      <c r="F8" s="60">
        <v>1</v>
      </c>
      <c r="G8" s="60">
        <v>24724870</v>
      </c>
      <c r="H8" s="60">
        <v>607156</v>
      </c>
      <c r="I8" s="60">
        <v>25332027</v>
      </c>
      <c r="J8" s="60">
        <v>1829499</v>
      </c>
      <c r="K8" s="60">
        <v>18377483</v>
      </c>
      <c r="L8" s="60">
        <v>294174</v>
      </c>
      <c r="M8" s="60">
        <v>20501156</v>
      </c>
      <c r="N8" s="60">
        <v>972067</v>
      </c>
      <c r="O8" s="60">
        <v>2134681</v>
      </c>
      <c r="P8" s="60">
        <v>13907981</v>
      </c>
      <c r="Q8" s="60">
        <v>17014729</v>
      </c>
      <c r="R8" s="60">
        <v>362249</v>
      </c>
      <c r="S8" s="60">
        <v>671733</v>
      </c>
      <c r="T8" s="60">
        <v>606195</v>
      </c>
      <c r="U8" s="60">
        <v>1640177</v>
      </c>
      <c r="V8" s="60">
        <v>64488089</v>
      </c>
      <c r="W8" s="60">
        <v>81841572</v>
      </c>
      <c r="X8" s="60">
        <v>-17353483</v>
      </c>
      <c r="Y8" s="61">
        <v>-21.2</v>
      </c>
      <c r="Z8" s="62">
        <v>81841572</v>
      </c>
    </row>
    <row r="9" spans="1:26" ht="13.5">
      <c r="A9" s="58" t="s">
        <v>35</v>
      </c>
      <c r="B9" s="19">
        <v>28565414</v>
      </c>
      <c r="C9" s="19"/>
      <c r="D9" s="59">
        <v>29981514</v>
      </c>
      <c r="E9" s="60">
        <v>32892149</v>
      </c>
      <c r="F9" s="60">
        <v>1678177</v>
      </c>
      <c r="G9" s="60">
        <v>1675300</v>
      </c>
      <c r="H9" s="60">
        <v>1978621</v>
      </c>
      <c r="I9" s="60">
        <v>5332098</v>
      </c>
      <c r="J9" s="60">
        <v>5818885</v>
      </c>
      <c r="K9" s="60">
        <v>2596250</v>
      </c>
      <c r="L9" s="60">
        <v>1719871</v>
      </c>
      <c r="M9" s="60">
        <v>10135006</v>
      </c>
      <c r="N9" s="60">
        <v>1789109</v>
      </c>
      <c r="O9" s="60">
        <v>292090</v>
      </c>
      <c r="P9" s="60">
        <v>2324905</v>
      </c>
      <c r="Q9" s="60">
        <v>4406104</v>
      </c>
      <c r="R9" s="60">
        <v>1464887</v>
      </c>
      <c r="S9" s="60">
        <v>2952953</v>
      </c>
      <c r="T9" s="60">
        <v>6455871</v>
      </c>
      <c r="U9" s="60">
        <v>10873711</v>
      </c>
      <c r="V9" s="60">
        <v>30746919</v>
      </c>
      <c r="W9" s="60">
        <v>32892149</v>
      </c>
      <c r="X9" s="60">
        <v>-2145230</v>
      </c>
      <c r="Y9" s="61">
        <v>-6.52</v>
      </c>
      <c r="Z9" s="62">
        <v>32892149</v>
      </c>
    </row>
    <row r="10" spans="1:26" ht="25.5">
      <c r="A10" s="63" t="s">
        <v>277</v>
      </c>
      <c r="B10" s="64">
        <f>SUM(B5:B9)</f>
        <v>247672921</v>
      </c>
      <c r="C10" s="64">
        <f>SUM(C5:C9)</f>
        <v>0</v>
      </c>
      <c r="D10" s="65">
        <f aca="true" t="shared" si="0" ref="D10:Z10">SUM(D5:D9)</f>
        <v>298654506</v>
      </c>
      <c r="E10" s="66">
        <f t="shared" si="0"/>
        <v>301430996</v>
      </c>
      <c r="F10" s="66">
        <f t="shared" si="0"/>
        <v>37749351</v>
      </c>
      <c r="G10" s="66">
        <f t="shared" si="0"/>
        <v>38137397</v>
      </c>
      <c r="H10" s="66">
        <f t="shared" si="0"/>
        <v>27997998</v>
      </c>
      <c r="I10" s="66">
        <f t="shared" si="0"/>
        <v>103884746</v>
      </c>
      <c r="J10" s="66">
        <f t="shared" si="0"/>
        <v>8144823</v>
      </c>
      <c r="K10" s="66">
        <f t="shared" si="0"/>
        <v>34522923</v>
      </c>
      <c r="L10" s="66">
        <f t="shared" si="0"/>
        <v>14735708</v>
      </c>
      <c r="M10" s="66">
        <f t="shared" si="0"/>
        <v>57403454</v>
      </c>
      <c r="N10" s="66">
        <f t="shared" si="0"/>
        <v>16789258</v>
      </c>
      <c r="O10" s="66">
        <f t="shared" si="0"/>
        <v>14258001</v>
      </c>
      <c r="P10" s="66">
        <f t="shared" si="0"/>
        <v>29919501</v>
      </c>
      <c r="Q10" s="66">
        <f t="shared" si="0"/>
        <v>60966760</v>
      </c>
      <c r="R10" s="66">
        <f t="shared" si="0"/>
        <v>13551227</v>
      </c>
      <c r="S10" s="66">
        <f t="shared" si="0"/>
        <v>16356140</v>
      </c>
      <c r="T10" s="66">
        <f t="shared" si="0"/>
        <v>20589471</v>
      </c>
      <c r="U10" s="66">
        <f t="shared" si="0"/>
        <v>50496838</v>
      </c>
      <c r="V10" s="66">
        <f t="shared" si="0"/>
        <v>272751798</v>
      </c>
      <c r="W10" s="66">
        <f t="shared" si="0"/>
        <v>301430996</v>
      </c>
      <c r="X10" s="66">
        <f t="shared" si="0"/>
        <v>-28679198</v>
      </c>
      <c r="Y10" s="67">
        <f>+IF(W10&lt;&gt;0,(X10/W10)*100,0)</f>
        <v>-9.514349347138806</v>
      </c>
      <c r="Z10" s="68">
        <f t="shared" si="0"/>
        <v>301430996</v>
      </c>
    </row>
    <row r="11" spans="1:26" ht="13.5">
      <c r="A11" s="58" t="s">
        <v>37</v>
      </c>
      <c r="B11" s="19">
        <v>109178515</v>
      </c>
      <c r="C11" s="19"/>
      <c r="D11" s="59">
        <v>111274284</v>
      </c>
      <c r="E11" s="60">
        <v>110449912</v>
      </c>
      <c r="F11" s="60">
        <v>8428423</v>
      </c>
      <c r="G11" s="60">
        <v>9266235</v>
      </c>
      <c r="H11" s="60">
        <v>9309666</v>
      </c>
      <c r="I11" s="60">
        <v>27004324</v>
      </c>
      <c r="J11" s="60">
        <v>8514157</v>
      </c>
      <c r="K11" s="60">
        <v>9560052</v>
      </c>
      <c r="L11" s="60">
        <v>8955000</v>
      </c>
      <c r="M11" s="60">
        <v>27029209</v>
      </c>
      <c r="N11" s="60">
        <v>8394585</v>
      </c>
      <c r="O11" s="60">
        <v>8527711</v>
      </c>
      <c r="P11" s="60">
        <v>8440524</v>
      </c>
      <c r="Q11" s="60">
        <v>25362820</v>
      </c>
      <c r="R11" s="60">
        <v>8373182</v>
      </c>
      <c r="S11" s="60">
        <v>10038504</v>
      </c>
      <c r="T11" s="60">
        <v>9089562</v>
      </c>
      <c r="U11" s="60">
        <v>27501248</v>
      </c>
      <c r="V11" s="60">
        <v>106897601</v>
      </c>
      <c r="W11" s="60">
        <v>110449912</v>
      </c>
      <c r="X11" s="60">
        <v>-3552311</v>
      </c>
      <c r="Y11" s="61">
        <v>-3.22</v>
      </c>
      <c r="Z11" s="62">
        <v>110449912</v>
      </c>
    </row>
    <row r="12" spans="1:26" ht="13.5">
      <c r="A12" s="58" t="s">
        <v>38</v>
      </c>
      <c r="B12" s="19">
        <v>7167745</v>
      </c>
      <c r="C12" s="19"/>
      <c r="D12" s="59">
        <v>7871986</v>
      </c>
      <c r="E12" s="60">
        <v>7871986</v>
      </c>
      <c r="F12" s="60">
        <v>581903</v>
      </c>
      <c r="G12" s="60">
        <v>585319</v>
      </c>
      <c r="H12" s="60">
        <v>584927</v>
      </c>
      <c r="I12" s="60">
        <v>1752149</v>
      </c>
      <c r="J12" s="60">
        <v>584925</v>
      </c>
      <c r="K12" s="60">
        <v>584927</v>
      </c>
      <c r="L12" s="60">
        <v>584927</v>
      </c>
      <c r="M12" s="60">
        <v>1754779</v>
      </c>
      <c r="N12" s="60">
        <v>802985</v>
      </c>
      <c r="O12" s="60">
        <v>627232</v>
      </c>
      <c r="P12" s="60">
        <v>618217</v>
      </c>
      <c r="Q12" s="60">
        <v>2048434</v>
      </c>
      <c r="R12" s="60">
        <v>618217</v>
      </c>
      <c r="S12" s="60">
        <v>618217</v>
      </c>
      <c r="T12" s="60">
        <v>618217</v>
      </c>
      <c r="U12" s="60">
        <v>1854651</v>
      </c>
      <c r="V12" s="60">
        <v>7410013</v>
      </c>
      <c r="W12" s="60">
        <v>7871986</v>
      </c>
      <c r="X12" s="60">
        <v>-461973</v>
      </c>
      <c r="Y12" s="61">
        <v>-5.87</v>
      </c>
      <c r="Z12" s="62">
        <v>7871986</v>
      </c>
    </row>
    <row r="13" spans="1:26" ht="13.5">
      <c r="A13" s="58" t="s">
        <v>278</v>
      </c>
      <c r="B13" s="19">
        <v>49755370</v>
      </c>
      <c r="C13" s="19"/>
      <c r="D13" s="59">
        <v>14795787</v>
      </c>
      <c r="E13" s="60">
        <v>14795297</v>
      </c>
      <c r="F13" s="60">
        <v>156400</v>
      </c>
      <c r="G13" s="60">
        <v>0</v>
      </c>
      <c r="H13" s="60">
        <v>834024</v>
      </c>
      <c r="I13" s="60">
        <v>990424</v>
      </c>
      <c r="J13" s="60">
        <v>0</v>
      </c>
      <c r="K13" s="60">
        <v>0</v>
      </c>
      <c r="L13" s="60">
        <v>0</v>
      </c>
      <c r="M13" s="60">
        <v>0</v>
      </c>
      <c r="N13" s="60">
        <v>4382936</v>
      </c>
      <c r="O13" s="60">
        <v>1160989</v>
      </c>
      <c r="P13" s="60">
        <v>-362211</v>
      </c>
      <c r="Q13" s="60">
        <v>5181714</v>
      </c>
      <c r="R13" s="60">
        <v>675782</v>
      </c>
      <c r="S13" s="60">
        <v>698310</v>
      </c>
      <c r="T13" s="60">
        <v>0</v>
      </c>
      <c r="U13" s="60">
        <v>1374092</v>
      </c>
      <c r="V13" s="60">
        <v>7546230</v>
      </c>
      <c r="W13" s="60">
        <v>14795297</v>
      </c>
      <c r="X13" s="60">
        <v>-7249067</v>
      </c>
      <c r="Y13" s="61">
        <v>-49</v>
      </c>
      <c r="Z13" s="62">
        <v>14795297</v>
      </c>
    </row>
    <row r="14" spans="1:26" ht="13.5">
      <c r="A14" s="58" t="s">
        <v>40</v>
      </c>
      <c r="B14" s="19">
        <v>13857438</v>
      </c>
      <c r="C14" s="19"/>
      <c r="D14" s="59">
        <v>15010214</v>
      </c>
      <c r="E14" s="60">
        <v>14794451</v>
      </c>
      <c r="F14" s="60">
        <v>209872</v>
      </c>
      <c r="G14" s="60">
        <v>0</v>
      </c>
      <c r="H14" s="60">
        <v>2535039</v>
      </c>
      <c r="I14" s="60">
        <v>2744911</v>
      </c>
      <c r="J14" s="60">
        <v>0</v>
      </c>
      <c r="K14" s="60">
        <v>0</v>
      </c>
      <c r="L14" s="60">
        <v>3434946</v>
      </c>
      <c r="M14" s="60">
        <v>3434946</v>
      </c>
      <c r="N14" s="60">
        <v>-327308</v>
      </c>
      <c r="O14" s="60">
        <v>-530260</v>
      </c>
      <c r="P14" s="60">
        <v>3538639</v>
      </c>
      <c r="Q14" s="60">
        <v>2681071</v>
      </c>
      <c r="R14" s="60">
        <v>0</v>
      </c>
      <c r="S14" s="60">
        <v>0</v>
      </c>
      <c r="T14" s="60">
        <v>3285669</v>
      </c>
      <c r="U14" s="60">
        <v>3285669</v>
      </c>
      <c r="V14" s="60">
        <v>12146597</v>
      </c>
      <c r="W14" s="60">
        <v>14794451</v>
      </c>
      <c r="X14" s="60">
        <v>-2647854</v>
      </c>
      <c r="Y14" s="61">
        <v>-17.9</v>
      </c>
      <c r="Z14" s="62">
        <v>14794451</v>
      </c>
    </row>
    <row r="15" spans="1:26" ht="13.5">
      <c r="A15" s="58" t="s">
        <v>41</v>
      </c>
      <c r="B15" s="19">
        <v>41474697</v>
      </c>
      <c r="C15" s="19"/>
      <c r="D15" s="59">
        <v>47609471</v>
      </c>
      <c r="E15" s="60">
        <v>45932300</v>
      </c>
      <c r="F15" s="60">
        <v>583153</v>
      </c>
      <c r="G15" s="60">
        <v>5700516</v>
      </c>
      <c r="H15" s="60">
        <v>5599788</v>
      </c>
      <c r="I15" s="60">
        <v>11883457</v>
      </c>
      <c r="J15" s="60">
        <v>3316853</v>
      </c>
      <c r="K15" s="60">
        <v>3176973</v>
      </c>
      <c r="L15" s="60">
        <v>3039290</v>
      </c>
      <c r="M15" s="60">
        <v>9533116</v>
      </c>
      <c r="N15" s="60">
        <v>3008631</v>
      </c>
      <c r="O15" s="60">
        <v>3022744</v>
      </c>
      <c r="P15" s="60">
        <v>3118511</v>
      </c>
      <c r="Q15" s="60">
        <v>9149886</v>
      </c>
      <c r="R15" s="60">
        <v>3214845</v>
      </c>
      <c r="S15" s="60">
        <v>3163060</v>
      </c>
      <c r="T15" s="60">
        <v>3761680</v>
      </c>
      <c r="U15" s="60">
        <v>10139585</v>
      </c>
      <c r="V15" s="60">
        <v>40706044</v>
      </c>
      <c r="W15" s="60">
        <v>45932300</v>
      </c>
      <c r="X15" s="60">
        <v>-5226256</v>
      </c>
      <c r="Y15" s="61">
        <v>-11.38</v>
      </c>
      <c r="Z15" s="62">
        <v>45932300</v>
      </c>
    </row>
    <row r="16" spans="1:26" ht="13.5">
      <c r="A16" s="69" t="s">
        <v>42</v>
      </c>
      <c r="B16" s="19">
        <v>638395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101739226</v>
      </c>
      <c r="C17" s="19"/>
      <c r="D17" s="59">
        <v>86650785</v>
      </c>
      <c r="E17" s="60">
        <v>106821329</v>
      </c>
      <c r="F17" s="60">
        <v>3435825</v>
      </c>
      <c r="G17" s="60">
        <v>5915416</v>
      </c>
      <c r="H17" s="60">
        <v>5169560</v>
      </c>
      <c r="I17" s="60">
        <v>14520801</v>
      </c>
      <c r="J17" s="60">
        <v>4154085</v>
      </c>
      <c r="K17" s="60">
        <v>5909916</v>
      </c>
      <c r="L17" s="60">
        <v>7044003</v>
      </c>
      <c r="M17" s="60">
        <v>17108004</v>
      </c>
      <c r="N17" s="60">
        <v>4580272</v>
      </c>
      <c r="O17" s="60">
        <v>4310156</v>
      </c>
      <c r="P17" s="60">
        <v>5636011</v>
      </c>
      <c r="Q17" s="60">
        <v>14526439</v>
      </c>
      <c r="R17" s="60">
        <v>5941250</v>
      </c>
      <c r="S17" s="60">
        <v>6625481</v>
      </c>
      <c r="T17" s="60">
        <v>7859785</v>
      </c>
      <c r="U17" s="60">
        <v>20426516</v>
      </c>
      <c r="V17" s="60">
        <v>66581760</v>
      </c>
      <c r="W17" s="60">
        <v>106821329</v>
      </c>
      <c r="X17" s="60">
        <v>-40239569</v>
      </c>
      <c r="Y17" s="61">
        <v>-37.67</v>
      </c>
      <c r="Z17" s="62">
        <v>106821329</v>
      </c>
    </row>
    <row r="18" spans="1:26" ht="13.5">
      <c r="A18" s="70" t="s">
        <v>44</v>
      </c>
      <c r="B18" s="71">
        <f>SUM(B11:B17)</f>
        <v>323811386</v>
      </c>
      <c r="C18" s="71">
        <f>SUM(C11:C17)</f>
        <v>0</v>
      </c>
      <c r="D18" s="72">
        <f aca="true" t="shared" si="1" ref="D18:Z18">SUM(D11:D17)</f>
        <v>283212527</v>
      </c>
      <c r="E18" s="73">
        <f t="shared" si="1"/>
        <v>300665275</v>
      </c>
      <c r="F18" s="73">
        <f t="shared" si="1"/>
        <v>13395576</v>
      </c>
      <c r="G18" s="73">
        <f t="shared" si="1"/>
        <v>21467486</v>
      </c>
      <c r="H18" s="73">
        <f t="shared" si="1"/>
        <v>24033004</v>
      </c>
      <c r="I18" s="73">
        <f t="shared" si="1"/>
        <v>58896066</v>
      </c>
      <c r="J18" s="73">
        <f t="shared" si="1"/>
        <v>16570020</v>
      </c>
      <c r="K18" s="73">
        <f t="shared" si="1"/>
        <v>19231868</v>
      </c>
      <c r="L18" s="73">
        <f t="shared" si="1"/>
        <v>23058166</v>
      </c>
      <c r="M18" s="73">
        <f t="shared" si="1"/>
        <v>58860054</v>
      </c>
      <c r="N18" s="73">
        <f t="shared" si="1"/>
        <v>20842101</v>
      </c>
      <c r="O18" s="73">
        <f t="shared" si="1"/>
        <v>17118572</v>
      </c>
      <c r="P18" s="73">
        <f t="shared" si="1"/>
        <v>20989691</v>
      </c>
      <c r="Q18" s="73">
        <f t="shared" si="1"/>
        <v>58950364</v>
      </c>
      <c r="R18" s="73">
        <f t="shared" si="1"/>
        <v>18823276</v>
      </c>
      <c r="S18" s="73">
        <f t="shared" si="1"/>
        <v>21143572</v>
      </c>
      <c r="T18" s="73">
        <f t="shared" si="1"/>
        <v>24614913</v>
      </c>
      <c r="U18" s="73">
        <f t="shared" si="1"/>
        <v>64581761</v>
      </c>
      <c r="V18" s="73">
        <f t="shared" si="1"/>
        <v>241288245</v>
      </c>
      <c r="W18" s="73">
        <f t="shared" si="1"/>
        <v>300665275</v>
      </c>
      <c r="X18" s="73">
        <f t="shared" si="1"/>
        <v>-59377030</v>
      </c>
      <c r="Y18" s="67">
        <f>+IF(W18&lt;&gt;0,(X18/W18)*100,0)</f>
        <v>-19.748549279593394</v>
      </c>
      <c r="Z18" s="74">
        <f t="shared" si="1"/>
        <v>300665275</v>
      </c>
    </row>
    <row r="19" spans="1:26" ht="13.5">
      <c r="A19" s="70" t="s">
        <v>45</v>
      </c>
      <c r="B19" s="75">
        <f>+B10-B18</f>
        <v>-76138465</v>
      </c>
      <c r="C19" s="75">
        <f>+C10-C18</f>
        <v>0</v>
      </c>
      <c r="D19" s="76">
        <f aca="true" t="shared" si="2" ref="D19:Z19">+D10-D18</f>
        <v>15441979</v>
      </c>
      <c r="E19" s="77">
        <f t="shared" si="2"/>
        <v>765721</v>
      </c>
      <c r="F19" s="77">
        <f t="shared" si="2"/>
        <v>24353775</v>
      </c>
      <c r="G19" s="77">
        <f t="shared" si="2"/>
        <v>16669911</v>
      </c>
      <c r="H19" s="77">
        <f t="shared" si="2"/>
        <v>3964994</v>
      </c>
      <c r="I19" s="77">
        <f t="shared" si="2"/>
        <v>44988680</v>
      </c>
      <c r="J19" s="77">
        <f t="shared" si="2"/>
        <v>-8425197</v>
      </c>
      <c r="K19" s="77">
        <f t="shared" si="2"/>
        <v>15291055</v>
      </c>
      <c r="L19" s="77">
        <f t="shared" si="2"/>
        <v>-8322458</v>
      </c>
      <c r="M19" s="77">
        <f t="shared" si="2"/>
        <v>-1456600</v>
      </c>
      <c r="N19" s="77">
        <f t="shared" si="2"/>
        <v>-4052843</v>
      </c>
      <c r="O19" s="77">
        <f t="shared" si="2"/>
        <v>-2860571</v>
      </c>
      <c r="P19" s="77">
        <f t="shared" si="2"/>
        <v>8929810</v>
      </c>
      <c r="Q19" s="77">
        <f t="shared" si="2"/>
        <v>2016396</v>
      </c>
      <c r="R19" s="77">
        <f t="shared" si="2"/>
        <v>-5272049</v>
      </c>
      <c r="S19" s="77">
        <f t="shared" si="2"/>
        <v>-4787432</v>
      </c>
      <c r="T19" s="77">
        <f t="shared" si="2"/>
        <v>-4025442</v>
      </c>
      <c r="U19" s="77">
        <f t="shared" si="2"/>
        <v>-14084923</v>
      </c>
      <c r="V19" s="77">
        <f t="shared" si="2"/>
        <v>31463553</v>
      </c>
      <c r="W19" s="77">
        <f>IF(E10=E18,0,W10-W18)</f>
        <v>765721</v>
      </c>
      <c r="X19" s="77">
        <f t="shared" si="2"/>
        <v>30697832</v>
      </c>
      <c r="Y19" s="78">
        <f>+IF(W19&lt;&gt;0,(X19/W19)*100,0)</f>
        <v>4009.0100702475183</v>
      </c>
      <c r="Z19" s="79">
        <f t="shared" si="2"/>
        <v>765721</v>
      </c>
    </row>
    <row r="20" spans="1:26" ht="13.5">
      <c r="A20" s="58" t="s">
        <v>46</v>
      </c>
      <c r="B20" s="19">
        <v>55427756</v>
      </c>
      <c r="C20" s="19"/>
      <c r="D20" s="59">
        <v>60856000</v>
      </c>
      <c r="E20" s="60">
        <v>72740819</v>
      </c>
      <c r="F20" s="60">
        <v>0</v>
      </c>
      <c r="G20" s="60">
        <v>2504548</v>
      </c>
      <c r="H20" s="60">
        <v>2250328</v>
      </c>
      <c r="I20" s="60">
        <v>4754876</v>
      </c>
      <c r="J20" s="60">
        <v>4198711</v>
      </c>
      <c r="K20" s="60">
        <v>2731481</v>
      </c>
      <c r="L20" s="60">
        <v>4196306</v>
      </c>
      <c r="M20" s="60">
        <v>11126498</v>
      </c>
      <c r="N20" s="60">
        <v>8534658</v>
      </c>
      <c r="O20" s="60">
        <v>5392332</v>
      </c>
      <c r="P20" s="60">
        <v>5927394</v>
      </c>
      <c r="Q20" s="60">
        <v>19854384</v>
      </c>
      <c r="R20" s="60">
        <v>10140786</v>
      </c>
      <c r="S20" s="60">
        <v>12917645</v>
      </c>
      <c r="T20" s="60">
        <v>9224375</v>
      </c>
      <c r="U20" s="60">
        <v>32282806</v>
      </c>
      <c r="V20" s="60">
        <v>68018564</v>
      </c>
      <c r="W20" s="60">
        <v>72740819</v>
      </c>
      <c r="X20" s="60">
        <v>-4722255</v>
      </c>
      <c r="Y20" s="61">
        <v>-6.49</v>
      </c>
      <c r="Z20" s="62">
        <v>72740819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-20710709</v>
      </c>
      <c r="C22" s="86">
        <f>SUM(C19:C21)</f>
        <v>0</v>
      </c>
      <c r="D22" s="87">
        <f aca="true" t="shared" si="3" ref="D22:Z22">SUM(D19:D21)</f>
        <v>76297979</v>
      </c>
      <c r="E22" s="88">
        <f t="shared" si="3"/>
        <v>73506540</v>
      </c>
      <c r="F22" s="88">
        <f t="shared" si="3"/>
        <v>24353775</v>
      </c>
      <c r="G22" s="88">
        <f t="shared" si="3"/>
        <v>19174459</v>
      </c>
      <c r="H22" s="88">
        <f t="shared" si="3"/>
        <v>6215322</v>
      </c>
      <c r="I22" s="88">
        <f t="shared" si="3"/>
        <v>49743556</v>
      </c>
      <c r="J22" s="88">
        <f t="shared" si="3"/>
        <v>-4226486</v>
      </c>
      <c r="K22" s="88">
        <f t="shared" si="3"/>
        <v>18022536</v>
      </c>
      <c r="L22" s="88">
        <f t="shared" si="3"/>
        <v>-4126152</v>
      </c>
      <c r="M22" s="88">
        <f t="shared" si="3"/>
        <v>9669898</v>
      </c>
      <c r="N22" s="88">
        <f t="shared" si="3"/>
        <v>4481815</v>
      </c>
      <c r="O22" s="88">
        <f t="shared" si="3"/>
        <v>2531761</v>
      </c>
      <c r="P22" s="88">
        <f t="shared" si="3"/>
        <v>14857204</v>
      </c>
      <c r="Q22" s="88">
        <f t="shared" si="3"/>
        <v>21870780</v>
      </c>
      <c r="R22" s="88">
        <f t="shared" si="3"/>
        <v>4868737</v>
      </c>
      <c r="S22" s="88">
        <f t="shared" si="3"/>
        <v>8130213</v>
      </c>
      <c r="T22" s="88">
        <f t="shared" si="3"/>
        <v>5198933</v>
      </c>
      <c r="U22" s="88">
        <f t="shared" si="3"/>
        <v>18197883</v>
      </c>
      <c r="V22" s="88">
        <f t="shared" si="3"/>
        <v>99482117</v>
      </c>
      <c r="W22" s="88">
        <f t="shared" si="3"/>
        <v>73506540</v>
      </c>
      <c r="X22" s="88">
        <f t="shared" si="3"/>
        <v>25975577</v>
      </c>
      <c r="Y22" s="89">
        <f>+IF(W22&lt;&gt;0,(X22/W22)*100,0)</f>
        <v>35.337776747483964</v>
      </c>
      <c r="Z22" s="90">
        <f t="shared" si="3"/>
        <v>73506540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-20710709</v>
      </c>
      <c r="C24" s="75">
        <f>SUM(C22:C23)</f>
        <v>0</v>
      </c>
      <c r="D24" s="76">
        <f aca="true" t="shared" si="4" ref="D24:Z24">SUM(D22:D23)</f>
        <v>76297979</v>
      </c>
      <c r="E24" s="77">
        <f t="shared" si="4"/>
        <v>73506540</v>
      </c>
      <c r="F24" s="77">
        <f t="shared" si="4"/>
        <v>24353775</v>
      </c>
      <c r="G24" s="77">
        <f t="shared" si="4"/>
        <v>19174459</v>
      </c>
      <c r="H24" s="77">
        <f t="shared" si="4"/>
        <v>6215322</v>
      </c>
      <c r="I24" s="77">
        <f t="shared" si="4"/>
        <v>49743556</v>
      </c>
      <c r="J24" s="77">
        <f t="shared" si="4"/>
        <v>-4226486</v>
      </c>
      <c r="K24" s="77">
        <f t="shared" si="4"/>
        <v>18022536</v>
      </c>
      <c r="L24" s="77">
        <f t="shared" si="4"/>
        <v>-4126152</v>
      </c>
      <c r="M24" s="77">
        <f t="shared" si="4"/>
        <v>9669898</v>
      </c>
      <c r="N24" s="77">
        <f t="shared" si="4"/>
        <v>4481815</v>
      </c>
      <c r="O24" s="77">
        <f t="shared" si="4"/>
        <v>2531761</v>
      </c>
      <c r="P24" s="77">
        <f t="shared" si="4"/>
        <v>14857204</v>
      </c>
      <c r="Q24" s="77">
        <f t="shared" si="4"/>
        <v>21870780</v>
      </c>
      <c r="R24" s="77">
        <f t="shared" si="4"/>
        <v>4868737</v>
      </c>
      <c r="S24" s="77">
        <f t="shared" si="4"/>
        <v>8130213</v>
      </c>
      <c r="T24" s="77">
        <f t="shared" si="4"/>
        <v>5198933</v>
      </c>
      <c r="U24" s="77">
        <f t="shared" si="4"/>
        <v>18197883</v>
      </c>
      <c r="V24" s="77">
        <f t="shared" si="4"/>
        <v>99482117</v>
      </c>
      <c r="W24" s="77">
        <f t="shared" si="4"/>
        <v>73506540</v>
      </c>
      <c r="X24" s="77">
        <f t="shared" si="4"/>
        <v>25975577</v>
      </c>
      <c r="Y24" s="78">
        <f>+IF(W24&lt;&gt;0,(X24/W24)*100,0)</f>
        <v>35.337776747483964</v>
      </c>
      <c r="Z24" s="79">
        <f t="shared" si="4"/>
        <v>73506540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64897854</v>
      </c>
      <c r="C27" s="22"/>
      <c r="D27" s="99">
        <v>76078332</v>
      </c>
      <c r="E27" s="100">
        <v>97518594</v>
      </c>
      <c r="F27" s="100">
        <v>10058</v>
      </c>
      <c r="G27" s="100">
        <v>2854362</v>
      </c>
      <c r="H27" s="100">
        <v>3270027</v>
      </c>
      <c r="I27" s="100">
        <v>6134447</v>
      </c>
      <c r="J27" s="100">
        <v>4669254</v>
      </c>
      <c r="K27" s="100">
        <v>3180846</v>
      </c>
      <c r="L27" s="100">
        <v>4938648</v>
      </c>
      <c r="M27" s="100">
        <v>12788748</v>
      </c>
      <c r="N27" s="100">
        <v>11705976</v>
      </c>
      <c r="O27" s="100">
        <v>4874435</v>
      </c>
      <c r="P27" s="100">
        <v>8480803</v>
      </c>
      <c r="Q27" s="100">
        <v>25061214</v>
      </c>
      <c r="R27" s="100">
        <v>11628690</v>
      </c>
      <c r="S27" s="100">
        <v>14106700</v>
      </c>
      <c r="T27" s="100">
        <v>12041199</v>
      </c>
      <c r="U27" s="100">
        <v>37776589</v>
      </c>
      <c r="V27" s="100">
        <v>81760998</v>
      </c>
      <c r="W27" s="100">
        <v>97518594</v>
      </c>
      <c r="X27" s="100">
        <v>-15757596</v>
      </c>
      <c r="Y27" s="101">
        <v>-16.16</v>
      </c>
      <c r="Z27" s="102">
        <v>97518594</v>
      </c>
    </row>
    <row r="28" spans="1:26" ht="13.5">
      <c r="A28" s="103" t="s">
        <v>46</v>
      </c>
      <c r="B28" s="19">
        <v>42591602</v>
      </c>
      <c r="C28" s="19"/>
      <c r="D28" s="59">
        <v>60856000</v>
      </c>
      <c r="E28" s="60">
        <v>67356000</v>
      </c>
      <c r="F28" s="60">
        <v>0</v>
      </c>
      <c r="G28" s="60">
        <v>2504548</v>
      </c>
      <c r="H28" s="60">
        <v>30070</v>
      </c>
      <c r="I28" s="60">
        <v>2534618</v>
      </c>
      <c r="J28" s="60">
        <v>3932056</v>
      </c>
      <c r="K28" s="60">
        <v>2736209</v>
      </c>
      <c r="L28" s="60">
        <v>4191578</v>
      </c>
      <c r="M28" s="60">
        <v>10859843</v>
      </c>
      <c r="N28" s="60">
        <v>10944990</v>
      </c>
      <c r="O28" s="60">
        <v>4502316</v>
      </c>
      <c r="P28" s="60">
        <v>7167925</v>
      </c>
      <c r="Q28" s="60">
        <v>22615231</v>
      </c>
      <c r="R28" s="60">
        <v>10282719</v>
      </c>
      <c r="S28" s="60">
        <v>11253114</v>
      </c>
      <c r="T28" s="60">
        <v>7835214</v>
      </c>
      <c r="U28" s="60">
        <v>29371047</v>
      </c>
      <c r="V28" s="60">
        <v>65380739</v>
      </c>
      <c r="W28" s="60">
        <v>67356000</v>
      </c>
      <c r="X28" s="60">
        <v>-1975261</v>
      </c>
      <c r="Y28" s="61">
        <v>-2.93</v>
      </c>
      <c r="Z28" s="62">
        <v>67356000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14415073</v>
      </c>
      <c r="C30" s="19"/>
      <c r="D30" s="59">
        <v>11275461</v>
      </c>
      <c r="E30" s="60">
        <v>11275461</v>
      </c>
      <c r="F30" s="60">
        <v>10058</v>
      </c>
      <c r="G30" s="60">
        <v>0</v>
      </c>
      <c r="H30" s="60">
        <v>2633524</v>
      </c>
      <c r="I30" s="60">
        <v>2643582</v>
      </c>
      <c r="J30" s="60">
        <v>68445</v>
      </c>
      <c r="K30" s="60">
        <v>4250</v>
      </c>
      <c r="L30" s="60">
        <v>0</v>
      </c>
      <c r="M30" s="60">
        <v>72695</v>
      </c>
      <c r="N30" s="60">
        <v>63950</v>
      </c>
      <c r="O30" s="60">
        <v>28530</v>
      </c>
      <c r="P30" s="60">
        <v>266882</v>
      </c>
      <c r="Q30" s="60">
        <v>359362</v>
      </c>
      <c r="R30" s="60">
        <v>995285</v>
      </c>
      <c r="S30" s="60">
        <v>316348</v>
      </c>
      <c r="T30" s="60">
        <v>1980121</v>
      </c>
      <c r="U30" s="60">
        <v>3291754</v>
      </c>
      <c r="V30" s="60">
        <v>6367393</v>
      </c>
      <c r="W30" s="60">
        <v>11275461</v>
      </c>
      <c r="X30" s="60">
        <v>-4908068</v>
      </c>
      <c r="Y30" s="61">
        <v>-43.53</v>
      </c>
      <c r="Z30" s="62">
        <v>11275461</v>
      </c>
    </row>
    <row r="31" spans="1:26" ht="13.5">
      <c r="A31" s="58" t="s">
        <v>53</v>
      </c>
      <c r="B31" s="19">
        <v>7891179</v>
      </c>
      <c r="C31" s="19"/>
      <c r="D31" s="59">
        <v>3946871</v>
      </c>
      <c r="E31" s="60">
        <v>18887133</v>
      </c>
      <c r="F31" s="60">
        <v>0</v>
      </c>
      <c r="G31" s="60">
        <v>349814</v>
      </c>
      <c r="H31" s="60">
        <v>606433</v>
      </c>
      <c r="I31" s="60">
        <v>956247</v>
      </c>
      <c r="J31" s="60">
        <v>668753</v>
      </c>
      <c r="K31" s="60">
        <v>440387</v>
      </c>
      <c r="L31" s="60">
        <v>747070</v>
      </c>
      <c r="M31" s="60">
        <v>1856210</v>
      </c>
      <c r="N31" s="60">
        <v>697036</v>
      </c>
      <c r="O31" s="60">
        <v>343589</v>
      </c>
      <c r="P31" s="60">
        <v>1045996</v>
      </c>
      <c r="Q31" s="60">
        <v>2086621</v>
      </c>
      <c r="R31" s="60">
        <v>350686</v>
      </c>
      <c r="S31" s="60">
        <v>2537238</v>
      </c>
      <c r="T31" s="60">
        <v>2225864</v>
      </c>
      <c r="U31" s="60">
        <v>5113788</v>
      </c>
      <c r="V31" s="60">
        <v>10012866</v>
      </c>
      <c r="W31" s="60">
        <v>18887133</v>
      </c>
      <c r="X31" s="60">
        <v>-8874267</v>
      </c>
      <c r="Y31" s="61">
        <v>-46.99</v>
      </c>
      <c r="Z31" s="62">
        <v>18887133</v>
      </c>
    </row>
    <row r="32" spans="1:26" ht="13.5">
      <c r="A32" s="70" t="s">
        <v>54</v>
      </c>
      <c r="B32" s="22">
        <f>SUM(B28:B31)</f>
        <v>64897854</v>
      </c>
      <c r="C32" s="22">
        <f>SUM(C28:C31)</f>
        <v>0</v>
      </c>
      <c r="D32" s="99">
        <f aca="true" t="shared" si="5" ref="D32:Z32">SUM(D28:D31)</f>
        <v>76078332</v>
      </c>
      <c r="E32" s="100">
        <f t="shared" si="5"/>
        <v>97518594</v>
      </c>
      <c r="F32" s="100">
        <f t="shared" si="5"/>
        <v>10058</v>
      </c>
      <c r="G32" s="100">
        <f t="shared" si="5"/>
        <v>2854362</v>
      </c>
      <c r="H32" s="100">
        <f t="shared" si="5"/>
        <v>3270027</v>
      </c>
      <c r="I32" s="100">
        <f t="shared" si="5"/>
        <v>6134447</v>
      </c>
      <c r="J32" s="100">
        <f t="shared" si="5"/>
        <v>4669254</v>
      </c>
      <c r="K32" s="100">
        <f t="shared" si="5"/>
        <v>3180846</v>
      </c>
      <c r="L32" s="100">
        <f t="shared" si="5"/>
        <v>4938648</v>
      </c>
      <c r="M32" s="100">
        <f t="shared" si="5"/>
        <v>12788748</v>
      </c>
      <c r="N32" s="100">
        <f t="shared" si="5"/>
        <v>11705976</v>
      </c>
      <c r="O32" s="100">
        <f t="shared" si="5"/>
        <v>4874435</v>
      </c>
      <c r="P32" s="100">
        <f t="shared" si="5"/>
        <v>8480803</v>
      </c>
      <c r="Q32" s="100">
        <f t="shared" si="5"/>
        <v>25061214</v>
      </c>
      <c r="R32" s="100">
        <f t="shared" si="5"/>
        <v>11628690</v>
      </c>
      <c r="S32" s="100">
        <f t="shared" si="5"/>
        <v>14106700</v>
      </c>
      <c r="T32" s="100">
        <f t="shared" si="5"/>
        <v>12041199</v>
      </c>
      <c r="U32" s="100">
        <f t="shared" si="5"/>
        <v>37776589</v>
      </c>
      <c r="V32" s="100">
        <f t="shared" si="5"/>
        <v>81760998</v>
      </c>
      <c r="W32" s="100">
        <f t="shared" si="5"/>
        <v>97518594</v>
      </c>
      <c r="X32" s="100">
        <f t="shared" si="5"/>
        <v>-15757596</v>
      </c>
      <c r="Y32" s="101">
        <f>+IF(W32&lt;&gt;0,(X32/W32)*100,0)</f>
        <v>-16.158555362272757</v>
      </c>
      <c r="Z32" s="102">
        <f t="shared" si="5"/>
        <v>97518594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43830569</v>
      </c>
      <c r="C35" s="19"/>
      <c r="D35" s="59">
        <v>60453477</v>
      </c>
      <c r="E35" s="60">
        <v>42325444</v>
      </c>
      <c r="F35" s="60">
        <v>90316554</v>
      </c>
      <c r="G35" s="60">
        <v>82771101</v>
      </c>
      <c r="H35" s="60">
        <v>82521718</v>
      </c>
      <c r="I35" s="60">
        <v>82521718</v>
      </c>
      <c r="J35" s="60">
        <v>71495254</v>
      </c>
      <c r="K35" s="60">
        <v>83847490</v>
      </c>
      <c r="L35" s="60">
        <v>74135076</v>
      </c>
      <c r="M35" s="60">
        <v>74135076</v>
      </c>
      <c r="N35" s="60">
        <v>65699760</v>
      </c>
      <c r="O35" s="60">
        <v>62372382</v>
      </c>
      <c r="P35" s="60">
        <v>95357417</v>
      </c>
      <c r="Q35" s="60">
        <v>95357417</v>
      </c>
      <c r="R35" s="60">
        <v>88262418</v>
      </c>
      <c r="S35" s="60">
        <v>73737815</v>
      </c>
      <c r="T35" s="60">
        <v>53284134</v>
      </c>
      <c r="U35" s="60">
        <v>53284134</v>
      </c>
      <c r="V35" s="60">
        <v>53284134</v>
      </c>
      <c r="W35" s="60">
        <v>42325444</v>
      </c>
      <c r="X35" s="60">
        <v>10958690</v>
      </c>
      <c r="Y35" s="61">
        <v>25.89</v>
      </c>
      <c r="Z35" s="62">
        <v>42325444</v>
      </c>
    </row>
    <row r="36" spans="1:26" ht="13.5">
      <c r="A36" s="58" t="s">
        <v>57</v>
      </c>
      <c r="B36" s="19">
        <v>661117197</v>
      </c>
      <c r="C36" s="19"/>
      <c r="D36" s="59">
        <v>800573986</v>
      </c>
      <c r="E36" s="60">
        <v>819017205</v>
      </c>
      <c r="F36" s="60">
        <v>700133115</v>
      </c>
      <c r="G36" s="60">
        <v>652322935</v>
      </c>
      <c r="H36" s="60">
        <v>652322935</v>
      </c>
      <c r="I36" s="60">
        <v>652322935</v>
      </c>
      <c r="J36" s="60">
        <v>655503263</v>
      </c>
      <c r="K36" s="60">
        <v>658683478</v>
      </c>
      <c r="L36" s="60">
        <v>663621492</v>
      </c>
      <c r="M36" s="60">
        <v>663621492</v>
      </c>
      <c r="N36" s="60">
        <v>675563075</v>
      </c>
      <c r="O36" s="60">
        <v>691326892</v>
      </c>
      <c r="P36" s="60">
        <v>699108754</v>
      </c>
      <c r="Q36" s="60">
        <v>699108754</v>
      </c>
      <c r="R36" s="60">
        <v>709880652</v>
      </c>
      <c r="S36" s="60">
        <v>723288411</v>
      </c>
      <c r="T36" s="60">
        <v>735328978</v>
      </c>
      <c r="U36" s="60">
        <v>735328978</v>
      </c>
      <c r="V36" s="60">
        <v>735328978</v>
      </c>
      <c r="W36" s="60">
        <v>819017205</v>
      </c>
      <c r="X36" s="60">
        <v>-83688227</v>
      </c>
      <c r="Y36" s="61">
        <v>-10.22</v>
      </c>
      <c r="Z36" s="62">
        <v>819017205</v>
      </c>
    </row>
    <row r="37" spans="1:26" ht="13.5">
      <c r="A37" s="58" t="s">
        <v>58</v>
      </c>
      <c r="B37" s="19">
        <v>58643694</v>
      </c>
      <c r="C37" s="19"/>
      <c r="D37" s="59">
        <v>60495223</v>
      </c>
      <c r="E37" s="60">
        <v>55467488</v>
      </c>
      <c r="F37" s="60">
        <v>48786379</v>
      </c>
      <c r="G37" s="60">
        <v>47401389</v>
      </c>
      <c r="H37" s="60">
        <v>47870942</v>
      </c>
      <c r="I37" s="60">
        <v>47870942</v>
      </c>
      <c r="J37" s="60">
        <v>49629521</v>
      </c>
      <c r="K37" s="60">
        <v>48842113</v>
      </c>
      <c r="L37" s="60">
        <v>51903123</v>
      </c>
      <c r="M37" s="60">
        <v>51903123</v>
      </c>
      <c r="N37" s="60">
        <v>47835823</v>
      </c>
      <c r="O37" s="60">
        <v>46348359</v>
      </c>
      <c r="P37" s="60">
        <v>73146323</v>
      </c>
      <c r="Q37" s="60">
        <v>73146323</v>
      </c>
      <c r="R37" s="60">
        <v>72150086</v>
      </c>
      <c r="S37" s="60">
        <v>62900648</v>
      </c>
      <c r="T37" s="60">
        <v>53914949</v>
      </c>
      <c r="U37" s="60">
        <v>53914949</v>
      </c>
      <c r="V37" s="60">
        <v>53914949</v>
      </c>
      <c r="W37" s="60">
        <v>55467488</v>
      </c>
      <c r="X37" s="60">
        <v>-1552539</v>
      </c>
      <c r="Y37" s="61">
        <v>-2.8</v>
      </c>
      <c r="Z37" s="62">
        <v>55467488</v>
      </c>
    </row>
    <row r="38" spans="1:26" ht="13.5">
      <c r="A38" s="58" t="s">
        <v>59</v>
      </c>
      <c r="B38" s="19">
        <v>168910097</v>
      </c>
      <c r="C38" s="19"/>
      <c r="D38" s="59">
        <v>172187700</v>
      </c>
      <c r="E38" s="60">
        <v>172187700</v>
      </c>
      <c r="F38" s="60">
        <v>170574923</v>
      </c>
      <c r="G38" s="60">
        <v>175458859</v>
      </c>
      <c r="H38" s="60">
        <v>175458859</v>
      </c>
      <c r="I38" s="60">
        <v>175458859</v>
      </c>
      <c r="J38" s="60">
        <v>175458859</v>
      </c>
      <c r="K38" s="60">
        <v>175458859</v>
      </c>
      <c r="L38" s="60">
        <v>173298647</v>
      </c>
      <c r="M38" s="60">
        <v>173298647</v>
      </c>
      <c r="N38" s="60">
        <v>172144902</v>
      </c>
      <c r="O38" s="60">
        <v>172114385</v>
      </c>
      <c r="P38" s="60">
        <v>171226114</v>
      </c>
      <c r="Q38" s="60">
        <v>171226114</v>
      </c>
      <c r="R38" s="60">
        <v>171226114</v>
      </c>
      <c r="S38" s="60">
        <v>171226114</v>
      </c>
      <c r="T38" s="60">
        <v>168921385</v>
      </c>
      <c r="U38" s="60">
        <v>168921385</v>
      </c>
      <c r="V38" s="60">
        <v>168921385</v>
      </c>
      <c r="W38" s="60">
        <v>172187700</v>
      </c>
      <c r="X38" s="60">
        <v>-3266315</v>
      </c>
      <c r="Y38" s="61">
        <v>-1.9</v>
      </c>
      <c r="Z38" s="62">
        <v>172187700</v>
      </c>
    </row>
    <row r="39" spans="1:26" ht="13.5">
      <c r="A39" s="58" t="s">
        <v>60</v>
      </c>
      <c r="B39" s="19">
        <v>477393975</v>
      </c>
      <c r="C39" s="19"/>
      <c r="D39" s="59">
        <v>628344540</v>
      </c>
      <c r="E39" s="60">
        <v>633687461</v>
      </c>
      <c r="F39" s="60">
        <v>571088367</v>
      </c>
      <c r="G39" s="60">
        <v>512233788</v>
      </c>
      <c r="H39" s="60">
        <v>511514852</v>
      </c>
      <c r="I39" s="60">
        <v>511514852</v>
      </c>
      <c r="J39" s="60">
        <v>501910137</v>
      </c>
      <c r="K39" s="60">
        <v>518229996</v>
      </c>
      <c r="L39" s="60">
        <v>512554798</v>
      </c>
      <c r="M39" s="60">
        <v>512554798</v>
      </c>
      <c r="N39" s="60">
        <v>521282110</v>
      </c>
      <c r="O39" s="60">
        <v>535236530</v>
      </c>
      <c r="P39" s="60">
        <v>550093734</v>
      </c>
      <c r="Q39" s="60">
        <v>550093734</v>
      </c>
      <c r="R39" s="60">
        <v>554766870</v>
      </c>
      <c r="S39" s="60">
        <v>562899464</v>
      </c>
      <c r="T39" s="60">
        <v>565776778</v>
      </c>
      <c r="U39" s="60">
        <v>565776778</v>
      </c>
      <c r="V39" s="60">
        <v>565776778</v>
      </c>
      <c r="W39" s="60">
        <v>633687461</v>
      </c>
      <c r="X39" s="60">
        <v>-67910683</v>
      </c>
      <c r="Y39" s="61">
        <v>-10.72</v>
      </c>
      <c r="Z39" s="62">
        <v>633687461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46383928</v>
      </c>
      <c r="C42" s="19"/>
      <c r="D42" s="59">
        <v>70697401</v>
      </c>
      <c r="E42" s="60">
        <v>75630226</v>
      </c>
      <c r="F42" s="60">
        <v>27113760</v>
      </c>
      <c r="G42" s="60">
        <v>7783409</v>
      </c>
      <c r="H42" s="60">
        <v>-2095194</v>
      </c>
      <c r="I42" s="60">
        <v>32801975</v>
      </c>
      <c r="J42" s="60">
        <v>4768972</v>
      </c>
      <c r="K42" s="60">
        <v>16024545</v>
      </c>
      <c r="L42" s="60">
        <v>-3524022</v>
      </c>
      <c r="M42" s="60">
        <v>17269495</v>
      </c>
      <c r="N42" s="60">
        <v>-490367</v>
      </c>
      <c r="O42" s="60">
        <v>2540342</v>
      </c>
      <c r="P42" s="60">
        <v>39744237</v>
      </c>
      <c r="Q42" s="60">
        <v>41794212</v>
      </c>
      <c r="R42" s="60">
        <v>5036384</v>
      </c>
      <c r="S42" s="60">
        <v>-2156651</v>
      </c>
      <c r="T42" s="60">
        <v>-2705944</v>
      </c>
      <c r="U42" s="60">
        <v>173789</v>
      </c>
      <c r="V42" s="60">
        <v>92039471</v>
      </c>
      <c r="W42" s="60">
        <v>75630226</v>
      </c>
      <c r="X42" s="60">
        <v>16409245</v>
      </c>
      <c r="Y42" s="61">
        <v>21.7</v>
      </c>
      <c r="Z42" s="62">
        <v>75630226</v>
      </c>
    </row>
    <row r="43" spans="1:26" ht="13.5">
      <c r="A43" s="58" t="s">
        <v>63</v>
      </c>
      <c r="B43" s="19">
        <v>-61554060</v>
      </c>
      <c r="C43" s="19"/>
      <c r="D43" s="59">
        <v>-72328335</v>
      </c>
      <c r="E43" s="60">
        <v>-93018594</v>
      </c>
      <c r="F43" s="60">
        <v>-10058</v>
      </c>
      <c r="G43" s="60">
        <v>-2854361</v>
      </c>
      <c r="H43" s="60">
        <v>-3242871</v>
      </c>
      <c r="I43" s="60">
        <v>-6107290</v>
      </c>
      <c r="J43" s="60">
        <v>-4696409</v>
      </c>
      <c r="K43" s="60">
        <v>-3180846</v>
      </c>
      <c r="L43" s="60">
        <v>-4938648</v>
      </c>
      <c r="M43" s="60">
        <v>-12815903</v>
      </c>
      <c r="N43" s="60">
        <v>-11705976</v>
      </c>
      <c r="O43" s="60">
        <v>-4874435</v>
      </c>
      <c r="P43" s="60">
        <v>-8480803</v>
      </c>
      <c r="Q43" s="60">
        <v>-25061214</v>
      </c>
      <c r="R43" s="60">
        <v>-11628691</v>
      </c>
      <c r="S43" s="60">
        <v>-14106700</v>
      </c>
      <c r="T43" s="60">
        <v>-12041198</v>
      </c>
      <c r="U43" s="60">
        <v>-37776589</v>
      </c>
      <c r="V43" s="60">
        <v>-81760996</v>
      </c>
      <c r="W43" s="60">
        <v>-93018594</v>
      </c>
      <c r="X43" s="60">
        <v>11257598</v>
      </c>
      <c r="Y43" s="61">
        <v>-12.1</v>
      </c>
      <c r="Z43" s="62">
        <v>-93018594</v>
      </c>
    </row>
    <row r="44" spans="1:26" ht="13.5">
      <c r="A44" s="58" t="s">
        <v>64</v>
      </c>
      <c r="B44" s="19">
        <v>13960325</v>
      </c>
      <c r="C44" s="19"/>
      <c r="D44" s="59">
        <v>2571937</v>
      </c>
      <c r="E44" s="60">
        <v>4571934</v>
      </c>
      <c r="F44" s="60">
        <v>-156271</v>
      </c>
      <c r="G44" s="60">
        <v>130</v>
      </c>
      <c r="H44" s="60">
        <v>-833894</v>
      </c>
      <c r="I44" s="60">
        <v>-990035</v>
      </c>
      <c r="J44" s="60">
        <v>1840</v>
      </c>
      <c r="K44" s="60">
        <v>1840</v>
      </c>
      <c r="L44" s="60">
        <v>-2157984</v>
      </c>
      <c r="M44" s="60">
        <v>-2154304</v>
      </c>
      <c r="N44" s="60">
        <v>-163320</v>
      </c>
      <c r="O44" s="60">
        <v>5769</v>
      </c>
      <c r="P44" s="60">
        <v>-888120</v>
      </c>
      <c r="Q44" s="60">
        <v>-1045671</v>
      </c>
      <c r="R44" s="60">
        <v>2032</v>
      </c>
      <c r="S44" s="60">
        <v>2032</v>
      </c>
      <c r="T44" s="60">
        <v>2032</v>
      </c>
      <c r="U44" s="60">
        <v>6096</v>
      </c>
      <c r="V44" s="60">
        <v>-4183914</v>
      </c>
      <c r="W44" s="60">
        <v>4571934</v>
      </c>
      <c r="X44" s="60">
        <v>-8755848</v>
      </c>
      <c r="Y44" s="61">
        <v>-191.51</v>
      </c>
      <c r="Z44" s="62">
        <v>4571934</v>
      </c>
    </row>
    <row r="45" spans="1:26" ht="13.5">
      <c r="A45" s="70" t="s">
        <v>65</v>
      </c>
      <c r="B45" s="22">
        <v>21413727</v>
      </c>
      <c r="C45" s="22"/>
      <c r="D45" s="99">
        <v>19266598</v>
      </c>
      <c r="E45" s="100">
        <v>8597294</v>
      </c>
      <c r="F45" s="100">
        <v>48361158</v>
      </c>
      <c r="G45" s="100">
        <v>53290336</v>
      </c>
      <c r="H45" s="100">
        <v>47118377</v>
      </c>
      <c r="I45" s="100">
        <v>47118377</v>
      </c>
      <c r="J45" s="100">
        <v>47192780</v>
      </c>
      <c r="K45" s="100">
        <v>60038319</v>
      </c>
      <c r="L45" s="100">
        <v>49417665</v>
      </c>
      <c r="M45" s="100">
        <v>49417665</v>
      </c>
      <c r="N45" s="100">
        <v>37058002</v>
      </c>
      <c r="O45" s="100">
        <v>34729678</v>
      </c>
      <c r="P45" s="100">
        <v>65104992</v>
      </c>
      <c r="Q45" s="100">
        <v>37058002</v>
      </c>
      <c r="R45" s="100">
        <v>58514717</v>
      </c>
      <c r="S45" s="100">
        <v>42253398</v>
      </c>
      <c r="T45" s="100">
        <v>27508288</v>
      </c>
      <c r="U45" s="100">
        <v>27508288</v>
      </c>
      <c r="V45" s="100">
        <v>27508288</v>
      </c>
      <c r="W45" s="100">
        <v>8597294</v>
      </c>
      <c r="X45" s="100">
        <v>18910994</v>
      </c>
      <c r="Y45" s="101">
        <v>219.96</v>
      </c>
      <c r="Z45" s="102">
        <v>8597294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10761999</v>
      </c>
      <c r="C49" s="52"/>
      <c r="D49" s="129">
        <v>4308184</v>
      </c>
      <c r="E49" s="54">
        <v>3096402</v>
      </c>
      <c r="F49" s="54">
        <v>0</v>
      </c>
      <c r="G49" s="54">
        <v>0</v>
      </c>
      <c r="H49" s="54">
        <v>0</v>
      </c>
      <c r="I49" s="54">
        <v>2667814</v>
      </c>
      <c r="J49" s="54">
        <v>0</v>
      </c>
      <c r="K49" s="54">
        <v>0</v>
      </c>
      <c r="L49" s="54">
        <v>0</v>
      </c>
      <c r="M49" s="54">
        <v>2433638</v>
      </c>
      <c r="N49" s="54">
        <v>0</v>
      </c>
      <c r="O49" s="54">
        <v>0</v>
      </c>
      <c r="P49" s="54">
        <v>0</v>
      </c>
      <c r="Q49" s="54">
        <v>2388016</v>
      </c>
      <c r="R49" s="54">
        <v>0</v>
      </c>
      <c r="S49" s="54">
        <v>0</v>
      </c>
      <c r="T49" s="54">
        <v>0</v>
      </c>
      <c r="U49" s="54">
        <v>80675253</v>
      </c>
      <c r="V49" s="54">
        <v>21540833</v>
      </c>
      <c r="W49" s="54">
        <v>127872139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2273726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2273726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101.19261031345472</v>
      </c>
      <c r="C58" s="5">
        <f>IF(C67=0,0,+(C76/C67)*100)</f>
        <v>0</v>
      </c>
      <c r="D58" s="6">
        <f aca="true" t="shared" si="6" ref="D58:Z58">IF(D67=0,0,+(D76/D67)*100)</f>
        <v>93.21955074704074</v>
      </c>
      <c r="E58" s="7">
        <f t="shared" si="6"/>
        <v>93.0682766719693</v>
      </c>
      <c r="F58" s="7">
        <f t="shared" si="6"/>
        <v>32.517596956971666</v>
      </c>
      <c r="G58" s="7">
        <f t="shared" si="6"/>
        <v>97.66787314046157</v>
      </c>
      <c r="H58" s="7">
        <f t="shared" si="6"/>
        <v>75.71503403102832</v>
      </c>
      <c r="I58" s="7">
        <f t="shared" si="6"/>
        <v>58.12596622191487</v>
      </c>
      <c r="J58" s="7">
        <f t="shared" si="6"/>
        <v>1424.2267991772997</v>
      </c>
      <c r="K58" s="7">
        <f t="shared" si="6"/>
        <v>140.29015736229618</v>
      </c>
      <c r="L58" s="7">
        <f t="shared" si="6"/>
        <v>86.61094475276614</v>
      </c>
      <c r="M58" s="7">
        <f t="shared" si="6"/>
        <v>157.68283500174533</v>
      </c>
      <c r="N58" s="7">
        <f t="shared" si="6"/>
        <v>96.08084432412166</v>
      </c>
      <c r="O58" s="7">
        <f t="shared" si="6"/>
        <v>113.53468536727675</v>
      </c>
      <c r="P58" s="7">
        <f t="shared" si="6"/>
        <v>99.23521746478099</v>
      </c>
      <c r="Q58" s="7">
        <f t="shared" si="6"/>
        <v>102.45674341608051</v>
      </c>
      <c r="R58" s="7">
        <f t="shared" si="6"/>
        <v>125.06954323063162</v>
      </c>
      <c r="S58" s="7">
        <f t="shared" si="6"/>
        <v>113.32748363172436</v>
      </c>
      <c r="T58" s="7">
        <f t="shared" si="6"/>
        <v>212.99762455456545</v>
      </c>
      <c r="U58" s="7">
        <f t="shared" si="6"/>
        <v>150.34691524433327</v>
      </c>
      <c r="V58" s="7">
        <f t="shared" si="6"/>
        <v>103.01876176767372</v>
      </c>
      <c r="W58" s="7">
        <f t="shared" si="6"/>
        <v>93.0682766719693</v>
      </c>
      <c r="X58" s="7">
        <f t="shared" si="6"/>
        <v>0</v>
      </c>
      <c r="Y58" s="7">
        <f t="shared" si="6"/>
        <v>0</v>
      </c>
      <c r="Z58" s="8">
        <f t="shared" si="6"/>
        <v>93.0682766719693</v>
      </c>
    </row>
    <row r="59" spans="1:26" ht="13.5">
      <c r="A59" s="37" t="s">
        <v>31</v>
      </c>
      <c r="B59" s="9">
        <f aca="true" t="shared" si="7" ref="B59:Z66">IF(B68=0,0,+(B77/B68)*100)</f>
        <v>95.59304028938695</v>
      </c>
      <c r="C59" s="9">
        <f t="shared" si="7"/>
        <v>0</v>
      </c>
      <c r="D59" s="2">
        <f t="shared" si="7"/>
        <v>84.9855855710785</v>
      </c>
      <c r="E59" s="10">
        <f t="shared" si="7"/>
        <v>86.83923506743739</v>
      </c>
      <c r="F59" s="10">
        <f t="shared" si="7"/>
        <v>10.010854805301117</v>
      </c>
      <c r="G59" s="10">
        <f t="shared" si="7"/>
        <v>96.55450535601764</v>
      </c>
      <c r="H59" s="10">
        <f t="shared" si="7"/>
        <v>339.2129934805621</v>
      </c>
      <c r="I59" s="10">
        <f t="shared" si="7"/>
        <v>45.61028613127771</v>
      </c>
      <c r="J59" s="10">
        <f t="shared" si="7"/>
        <v>131.64666959981338</v>
      </c>
      <c r="K59" s="10">
        <f t="shared" si="7"/>
        <v>343.5117481135264</v>
      </c>
      <c r="L59" s="10">
        <f t="shared" si="7"/>
        <v>108.01086647636902</v>
      </c>
      <c r="M59" s="10">
        <f t="shared" si="7"/>
        <v>195.5299628728405</v>
      </c>
      <c r="N59" s="10">
        <f t="shared" si="7"/>
        <v>113.15690055978538</v>
      </c>
      <c r="O59" s="10">
        <f t="shared" si="7"/>
        <v>196.403273619125</v>
      </c>
      <c r="P59" s="10">
        <f t="shared" si="7"/>
        <v>106.6886702505325</v>
      </c>
      <c r="Q59" s="10">
        <f t="shared" si="7"/>
        <v>127.3451835339584</v>
      </c>
      <c r="R59" s="10">
        <f t="shared" si="7"/>
        <v>114.04581047300732</v>
      </c>
      <c r="S59" s="10">
        <f t="shared" si="7"/>
        <v>112.3179229052214</v>
      </c>
      <c r="T59" s="10">
        <f t="shared" si="7"/>
        <v>218.72222447166027</v>
      </c>
      <c r="U59" s="10">
        <f t="shared" si="7"/>
        <v>148.382972180217</v>
      </c>
      <c r="V59" s="10">
        <f t="shared" si="7"/>
        <v>92.42842009138498</v>
      </c>
      <c r="W59" s="10">
        <f t="shared" si="7"/>
        <v>86.83923506743739</v>
      </c>
      <c r="X59" s="10">
        <f t="shared" si="7"/>
        <v>0</v>
      </c>
      <c r="Y59" s="10">
        <f t="shared" si="7"/>
        <v>0</v>
      </c>
      <c r="Z59" s="11">
        <f t="shared" si="7"/>
        <v>86.83923506743739</v>
      </c>
    </row>
    <row r="60" spans="1:26" ht="13.5">
      <c r="A60" s="38" t="s">
        <v>32</v>
      </c>
      <c r="B60" s="12">
        <f t="shared" si="7"/>
        <v>103.44165152316992</v>
      </c>
      <c r="C60" s="12">
        <f t="shared" si="7"/>
        <v>0</v>
      </c>
      <c r="D60" s="3">
        <f t="shared" si="7"/>
        <v>95.91538275401909</v>
      </c>
      <c r="E60" s="13">
        <f t="shared" si="7"/>
        <v>95.09233682533993</v>
      </c>
      <c r="F60" s="13">
        <f t="shared" si="7"/>
        <v>76.79103014609079</v>
      </c>
      <c r="G60" s="13">
        <f t="shared" si="7"/>
        <v>97.81531804494355</v>
      </c>
      <c r="H60" s="13">
        <f t="shared" si="7"/>
        <v>45.67995542735494</v>
      </c>
      <c r="I60" s="13">
        <f t="shared" si="7"/>
        <v>64.82046456719144</v>
      </c>
      <c r="J60" s="13">
        <f t="shared" si="7"/>
        <v>-407.9907250434764</v>
      </c>
      <c r="K60" s="13">
        <f t="shared" si="7"/>
        <v>95.91798806751846</v>
      </c>
      <c r="L60" s="13">
        <f t="shared" si="7"/>
        <v>80.75533052225326</v>
      </c>
      <c r="M60" s="13">
        <f t="shared" si="7"/>
        <v>149.06009336180057</v>
      </c>
      <c r="N60" s="13">
        <f t="shared" si="7"/>
        <v>91.62264470020452</v>
      </c>
      <c r="O60" s="13">
        <f t="shared" si="7"/>
        <v>104.17015330074892</v>
      </c>
      <c r="P60" s="13">
        <f t="shared" si="7"/>
        <v>97.50582940021559</v>
      </c>
      <c r="Q60" s="13">
        <f t="shared" si="7"/>
        <v>97.64224218585032</v>
      </c>
      <c r="R60" s="13">
        <f t="shared" si="7"/>
        <v>128.65663862994435</v>
      </c>
      <c r="S60" s="13">
        <f t="shared" si="7"/>
        <v>115.33264267910477</v>
      </c>
      <c r="T60" s="13">
        <f t="shared" si="7"/>
        <v>209.70221318127565</v>
      </c>
      <c r="U60" s="13">
        <f t="shared" si="7"/>
        <v>153.2633281027761</v>
      </c>
      <c r="V60" s="13">
        <f t="shared" si="7"/>
        <v>107.49355634066431</v>
      </c>
      <c r="W60" s="13">
        <f t="shared" si="7"/>
        <v>95.09233682533993</v>
      </c>
      <c r="X60" s="13">
        <f t="shared" si="7"/>
        <v>0</v>
      </c>
      <c r="Y60" s="13">
        <f t="shared" si="7"/>
        <v>0</v>
      </c>
      <c r="Z60" s="14">
        <f t="shared" si="7"/>
        <v>95.09233682533993</v>
      </c>
    </row>
    <row r="61" spans="1:26" ht="13.5">
      <c r="A61" s="39" t="s">
        <v>103</v>
      </c>
      <c r="B61" s="12">
        <f t="shared" si="7"/>
        <v>95.22496607425175</v>
      </c>
      <c r="C61" s="12">
        <f t="shared" si="7"/>
        <v>0</v>
      </c>
      <c r="D61" s="3">
        <f t="shared" si="7"/>
        <v>93.7047820501373</v>
      </c>
      <c r="E61" s="13">
        <f t="shared" si="7"/>
        <v>93.5536661987814</v>
      </c>
      <c r="F61" s="13">
        <f t="shared" si="7"/>
        <v>65.57058331638304</v>
      </c>
      <c r="G61" s="13">
        <f t="shared" si="7"/>
        <v>72.03476536437907</v>
      </c>
      <c r="H61" s="13">
        <f t="shared" si="7"/>
        <v>81.78692674239414</v>
      </c>
      <c r="I61" s="13">
        <f t="shared" si="7"/>
        <v>72.98961297183051</v>
      </c>
      <c r="J61" s="13">
        <f t="shared" si="7"/>
        <v>79.40860563794917</v>
      </c>
      <c r="K61" s="13">
        <f t="shared" si="7"/>
        <v>77.8113544185143</v>
      </c>
      <c r="L61" s="13">
        <f t="shared" si="7"/>
        <v>67.50026353608042</v>
      </c>
      <c r="M61" s="13">
        <f t="shared" si="7"/>
        <v>75.13690701541438</v>
      </c>
      <c r="N61" s="13">
        <f t="shared" si="7"/>
        <v>66.6950693754653</v>
      </c>
      <c r="O61" s="13">
        <f t="shared" si="7"/>
        <v>81.04097212202215</v>
      </c>
      <c r="P61" s="13">
        <f t="shared" si="7"/>
        <v>73.81288249584999</v>
      </c>
      <c r="Q61" s="13">
        <f t="shared" si="7"/>
        <v>73.52705058837253</v>
      </c>
      <c r="R61" s="13">
        <f t="shared" si="7"/>
        <v>78.5534934512502</v>
      </c>
      <c r="S61" s="13">
        <f t="shared" si="7"/>
        <v>65.22608286419036</v>
      </c>
      <c r="T61" s="13">
        <f t="shared" si="7"/>
        <v>60.70866391083116</v>
      </c>
      <c r="U61" s="13">
        <f t="shared" si="7"/>
        <v>66.87918119861486</v>
      </c>
      <c r="V61" s="13">
        <f t="shared" si="7"/>
        <v>72.14673489809812</v>
      </c>
      <c r="W61" s="13">
        <f t="shared" si="7"/>
        <v>93.5536661987814</v>
      </c>
      <c r="X61" s="13">
        <f t="shared" si="7"/>
        <v>0</v>
      </c>
      <c r="Y61" s="13">
        <f t="shared" si="7"/>
        <v>0</v>
      </c>
      <c r="Z61" s="14">
        <f t="shared" si="7"/>
        <v>93.5536661987814</v>
      </c>
    </row>
    <row r="62" spans="1:26" ht="13.5">
      <c r="A62" s="39" t="s">
        <v>104</v>
      </c>
      <c r="B62" s="12">
        <f t="shared" si="7"/>
        <v>100.00000283650985</v>
      </c>
      <c r="C62" s="12">
        <f t="shared" si="7"/>
        <v>0</v>
      </c>
      <c r="D62" s="3">
        <f t="shared" si="7"/>
        <v>89.6472381520535</v>
      </c>
      <c r="E62" s="13">
        <f t="shared" si="7"/>
        <v>89.1009905174397</v>
      </c>
      <c r="F62" s="13">
        <f t="shared" si="7"/>
        <v>81.36470668605085</v>
      </c>
      <c r="G62" s="13">
        <f t="shared" si="7"/>
        <v>103.47557659951923</v>
      </c>
      <c r="H62" s="13">
        <f t="shared" si="7"/>
        <v>17.51924113233012</v>
      </c>
      <c r="I62" s="13">
        <f t="shared" si="7"/>
        <v>38.35105818616062</v>
      </c>
      <c r="J62" s="13">
        <f t="shared" si="7"/>
        <v>-27.519515935981875</v>
      </c>
      <c r="K62" s="13">
        <f t="shared" si="7"/>
        <v>96.10886190665545</v>
      </c>
      <c r="L62" s="13">
        <f t="shared" si="7"/>
        <v>71.9338510617111</v>
      </c>
      <c r="M62" s="13">
        <f t="shared" si="7"/>
        <v>-207.462410251892</v>
      </c>
      <c r="N62" s="13">
        <f t="shared" si="7"/>
        <v>107.94365014547789</v>
      </c>
      <c r="O62" s="13">
        <f t="shared" si="7"/>
        <v>123.73105885356944</v>
      </c>
      <c r="P62" s="13">
        <f t="shared" si="7"/>
        <v>133.19401039935104</v>
      </c>
      <c r="Q62" s="13">
        <f t="shared" si="7"/>
        <v>121.05436431273604</v>
      </c>
      <c r="R62" s="13">
        <f t="shared" si="7"/>
        <v>117.77978548134551</v>
      </c>
      <c r="S62" s="13">
        <f t="shared" si="7"/>
        <v>146.977073349998</v>
      </c>
      <c r="T62" s="13">
        <f t="shared" si="7"/>
        <v>319.12335375145125</v>
      </c>
      <c r="U62" s="13">
        <f t="shared" si="7"/>
        <v>189.47619576164544</v>
      </c>
      <c r="V62" s="13">
        <f t="shared" si="7"/>
        <v>123.58169850329827</v>
      </c>
      <c r="W62" s="13">
        <f t="shared" si="7"/>
        <v>89.1009905174397</v>
      </c>
      <c r="X62" s="13">
        <f t="shared" si="7"/>
        <v>0</v>
      </c>
      <c r="Y62" s="13">
        <f t="shared" si="7"/>
        <v>0</v>
      </c>
      <c r="Z62" s="14">
        <f t="shared" si="7"/>
        <v>89.1009905174397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89.91747816205829</v>
      </c>
      <c r="E63" s="13">
        <f t="shared" si="7"/>
        <v>89.01684305029583</v>
      </c>
      <c r="F63" s="13">
        <f t="shared" si="7"/>
        <v>82.12619001187795</v>
      </c>
      <c r="G63" s="13">
        <f t="shared" si="7"/>
        <v>68.74422740407104</v>
      </c>
      <c r="H63" s="13">
        <f t="shared" si="7"/>
        <v>100.6594489548747</v>
      </c>
      <c r="I63" s="13">
        <f t="shared" si="7"/>
        <v>82.49062876256463</v>
      </c>
      <c r="J63" s="13">
        <f t="shared" si="7"/>
        <v>94.38845222277334</v>
      </c>
      <c r="K63" s="13">
        <f t="shared" si="7"/>
        <v>100.3603489163132</v>
      </c>
      <c r="L63" s="13">
        <f t="shared" si="7"/>
        <v>99.44153680181185</v>
      </c>
      <c r="M63" s="13">
        <f t="shared" si="7"/>
        <v>97.97788040706861</v>
      </c>
      <c r="N63" s="13">
        <f t="shared" si="7"/>
        <v>97.55682688678716</v>
      </c>
      <c r="O63" s="13">
        <f t="shared" si="7"/>
        <v>107.17557037863234</v>
      </c>
      <c r="P63" s="13">
        <f t="shared" si="7"/>
        <v>59.13893207812401</v>
      </c>
      <c r="Q63" s="13">
        <f t="shared" si="7"/>
        <v>81.8935307030562</v>
      </c>
      <c r="R63" s="13">
        <f t="shared" si="7"/>
        <v>102.98331263387419</v>
      </c>
      <c r="S63" s="13">
        <f t="shared" si="7"/>
        <v>111.69720414630002</v>
      </c>
      <c r="T63" s="13">
        <f t="shared" si="7"/>
        <v>373.91309647887755</v>
      </c>
      <c r="U63" s="13">
        <f t="shared" si="7"/>
        <v>195.54734418542583</v>
      </c>
      <c r="V63" s="13">
        <f t="shared" si="7"/>
        <v>111.79468354146138</v>
      </c>
      <c r="W63" s="13">
        <f t="shared" si="7"/>
        <v>89.01684305029583</v>
      </c>
      <c r="X63" s="13">
        <f t="shared" si="7"/>
        <v>0</v>
      </c>
      <c r="Y63" s="13">
        <f t="shared" si="7"/>
        <v>0</v>
      </c>
      <c r="Z63" s="14">
        <f t="shared" si="7"/>
        <v>89.01684305029583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87.02363696102859</v>
      </c>
      <c r="E64" s="13">
        <f t="shared" si="7"/>
        <v>86.8328430531031</v>
      </c>
      <c r="F64" s="13">
        <f t="shared" si="7"/>
        <v>67.64417282552742</v>
      </c>
      <c r="G64" s="13">
        <f t="shared" si="7"/>
        <v>112.4240519947131</v>
      </c>
      <c r="H64" s="13">
        <f t="shared" si="7"/>
        <v>96.65826947767926</v>
      </c>
      <c r="I64" s="13">
        <f t="shared" si="7"/>
        <v>88.49691305342013</v>
      </c>
      <c r="J64" s="13">
        <f t="shared" si="7"/>
        <v>102.57025210439268</v>
      </c>
      <c r="K64" s="13">
        <f t="shared" si="7"/>
        <v>105.53355479843012</v>
      </c>
      <c r="L64" s="13">
        <f t="shared" si="7"/>
        <v>98.08389242006415</v>
      </c>
      <c r="M64" s="13">
        <f t="shared" si="7"/>
        <v>102.0429602050284</v>
      </c>
      <c r="N64" s="13">
        <f t="shared" si="7"/>
        <v>97.4681456901956</v>
      </c>
      <c r="O64" s="13">
        <f t="shared" si="7"/>
        <v>101.42111403604319</v>
      </c>
      <c r="P64" s="13">
        <f t="shared" si="7"/>
        <v>106.8620113946503</v>
      </c>
      <c r="Q64" s="13">
        <f t="shared" si="7"/>
        <v>101.90182165123278</v>
      </c>
      <c r="R64" s="13">
        <f t="shared" si="7"/>
        <v>126.82325004184048</v>
      </c>
      <c r="S64" s="13">
        <f t="shared" si="7"/>
        <v>98.78495840753607</v>
      </c>
      <c r="T64" s="13">
        <f t="shared" si="7"/>
        <v>319.74444274228483</v>
      </c>
      <c r="U64" s="13">
        <f t="shared" si="7"/>
        <v>179.73981347631886</v>
      </c>
      <c r="V64" s="13">
        <f t="shared" si="7"/>
        <v>118.29471964633322</v>
      </c>
      <c r="W64" s="13">
        <f t="shared" si="7"/>
        <v>86.8328430531031</v>
      </c>
      <c r="X64" s="13">
        <f t="shared" si="7"/>
        <v>0</v>
      </c>
      <c r="Y64" s="13">
        <f t="shared" si="7"/>
        <v>0</v>
      </c>
      <c r="Z64" s="14">
        <f t="shared" si="7"/>
        <v>86.8328430531031</v>
      </c>
    </row>
    <row r="65" spans="1:26" ht="13.5">
      <c r="A65" s="39" t="s">
        <v>107</v>
      </c>
      <c r="B65" s="12">
        <f t="shared" si="7"/>
        <v>-2.5175763848149257</v>
      </c>
      <c r="C65" s="12">
        <f t="shared" si="7"/>
        <v>0</v>
      </c>
      <c r="D65" s="3">
        <f t="shared" si="7"/>
        <v>-34.204037483844765</v>
      </c>
      <c r="E65" s="13">
        <f t="shared" si="7"/>
        <v>-38.50031218010195</v>
      </c>
      <c r="F65" s="13">
        <f t="shared" si="7"/>
        <v>-6.384796473552368</v>
      </c>
      <c r="G65" s="13">
        <f t="shared" si="7"/>
        <v>-3.0180301556186797</v>
      </c>
      <c r="H65" s="13">
        <f t="shared" si="7"/>
        <v>-409.5920427689696</v>
      </c>
      <c r="I65" s="13">
        <f t="shared" si="7"/>
        <v>-34.53914562243891</v>
      </c>
      <c r="J65" s="13">
        <f t="shared" si="7"/>
        <v>-244.82392228293867</v>
      </c>
      <c r="K65" s="13">
        <f t="shared" si="7"/>
        <v>-868.8007981700492</v>
      </c>
      <c r="L65" s="13">
        <f t="shared" si="7"/>
        <v>-50.12802460144048</v>
      </c>
      <c r="M65" s="13">
        <f t="shared" si="7"/>
        <v>-224.85393754633103</v>
      </c>
      <c r="N65" s="13">
        <f t="shared" si="7"/>
        <v>-193.5567997824663</v>
      </c>
      <c r="O65" s="13">
        <f t="shared" si="7"/>
        <v>-377.51058634438846</v>
      </c>
      <c r="P65" s="13">
        <f t="shared" si="7"/>
        <v>-56.84422752625454</v>
      </c>
      <c r="Q65" s="13">
        <f t="shared" si="7"/>
        <v>-117.34297451268438</v>
      </c>
      <c r="R65" s="13">
        <f t="shared" si="7"/>
        <v>-367.3569813176953</v>
      </c>
      <c r="S65" s="13">
        <f t="shared" si="7"/>
        <v>-310.0894740019993</v>
      </c>
      <c r="T65" s="13">
        <f t="shared" si="7"/>
        <v>-302.07179884033894</v>
      </c>
      <c r="U65" s="13">
        <f t="shared" si="7"/>
        <v>-330.54765027405256</v>
      </c>
      <c r="V65" s="13">
        <f t="shared" si="7"/>
        <v>-145.85071173389886</v>
      </c>
      <c r="W65" s="13">
        <f t="shared" si="7"/>
        <v>-38.50031218010195</v>
      </c>
      <c r="X65" s="13">
        <f t="shared" si="7"/>
        <v>0</v>
      </c>
      <c r="Y65" s="13">
        <f t="shared" si="7"/>
        <v>0</v>
      </c>
      <c r="Z65" s="14">
        <f t="shared" si="7"/>
        <v>-38.50031218010195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100.00001265822785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100.00001265822785</v>
      </c>
      <c r="X66" s="16">
        <f t="shared" si="7"/>
        <v>0</v>
      </c>
      <c r="Y66" s="16">
        <f t="shared" si="7"/>
        <v>0</v>
      </c>
      <c r="Z66" s="17">
        <f t="shared" si="7"/>
        <v>100.00001265822785</v>
      </c>
    </row>
    <row r="67" spans="1:26" ht="13.5" hidden="1">
      <c r="A67" s="41" t="s">
        <v>285</v>
      </c>
      <c r="B67" s="24">
        <v>169791505</v>
      </c>
      <c r="C67" s="24"/>
      <c r="D67" s="25">
        <v>194843992</v>
      </c>
      <c r="E67" s="26">
        <v>192467275</v>
      </c>
      <c r="F67" s="26">
        <v>36605903</v>
      </c>
      <c r="G67" s="26">
        <v>12192004</v>
      </c>
      <c r="H67" s="26">
        <v>25886670</v>
      </c>
      <c r="I67" s="26">
        <v>74684577</v>
      </c>
      <c r="J67" s="26">
        <v>937887</v>
      </c>
      <c r="K67" s="26">
        <v>13997508</v>
      </c>
      <c r="L67" s="26">
        <v>13288249</v>
      </c>
      <c r="M67" s="26">
        <v>28223644</v>
      </c>
      <c r="N67" s="26">
        <v>14509120</v>
      </c>
      <c r="O67" s="26">
        <v>12456492</v>
      </c>
      <c r="P67" s="26">
        <v>14118654</v>
      </c>
      <c r="Q67" s="26">
        <v>41084266</v>
      </c>
      <c r="R67" s="26">
        <v>11877504</v>
      </c>
      <c r="S67" s="26">
        <v>13867374</v>
      </c>
      <c r="T67" s="26">
        <v>12986196</v>
      </c>
      <c r="U67" s="26">
        <v>38731074</v>
      </c>
      <c r="V67" s="26">
        <v>182723561</v>
      </c>
      <c r="W67" s="26">
        <v>192467275</v>
      </c>
      <c r="X67" s="26"/>
      <c r="Y67" s="25"/>
      <c r="Z67" s="27">
        <v>192467275</v>
      </c>
    </row>
    <row r="68" spans="1:26" ht="13.5" hidden="1">
      <c r="A68" s="37" t="s">
        <v>31</v>
      </c>
      <c r="B68" s="19">
        <v>45219179</v>
      </c>
      <c r="C68" s="19"/>
      <c r="D68" s="20">
        <v>50674224</v>
      </c>
      <c r="E68" s="21">
        <v>51900000</v>
      </c>
      <c r="F68" s="21">
        <v>24490536</v>
      </c>
      <c r="G68" s="21">
        <v>2539200</v>
      </c>
      <c r="H68" s="21">
        <v>2528899</v>
      </c>
      <c r="I68" s="21">
        <v>29558635</v>
      </c>
      <c r="J68" s="21">
        <v>2554708</v>
      </c>
      <c r="K68" s="21">
        <v>2497252</v>
      </c>
      <c r="L68" s="21">
        <v>2357710</v>
      </c>
      <c r="M68" s="21">
        <v>7409670</v>
      </c>
      <c r="N68" s="21">
        <v>2726402</v>
      </c>
      <c r="O68" s="21">
        <v>1297402</v>
      </c>
      <c r="P68" s="21">
        <v>2464750</v>
      </c>
      <c r="Q68" s="21">
        <v>6488554</v>
      </c>
      <c r="R68" s="21">
        <v>2252629</v>
      </c>
      <c r="S68" s="21">
        <v>2431319</v>
      </c>
      <c r="T68" s="21">
        <v>2346265</v>
      </c>
      <c r="U68" s="21">
        <v>7030213</v>
      </c>
      <c r="V68" s="21">
        <v>50487072</v>
      </c>
      <c r="W68" s="21">
        <v>51900000</v>
      </c>
      <c r="X68" s="21"/>
      <c r="Y68" s="20"/>
      <c r="Z68" s="23">
        <v>51900000</v>
      </c>
    </row>
    <row r="69" spans="1:26" ht="13.5" hidden="1">
      <c r="A69" s="38" t="s">
        <v>32</v>
      </c>
      <c r="B69" s="19">
        <v>116738780</v>
      </c>
      <c r="C69" s="19"/>
      <c r="D69" s="20">
        <v>137169768</v>
      </c>
      <c r="E69" s="21">
        <v>132667275</v>
      </c>
      <c r="F69" s="21">
        <v>11477110</v>
      </c>
      <c r="G69" s="21">
        <v>9010236</v>
      </c>
      <c r="H69" s="21">
        <v>22709893</v>
      </c>
      <c r="I69" s="21">
        <v>43197239</v>
      </c>
      <c r="J69" s="21">
        <v>-2285725</v>
      </c>
      <c r="K69" s="21">
        <v>10815353</v>
      </c>
      <c r="L69" s="21">
        <v>10226437</v>
      </c>
      <c r="M69" s="21">
        <v>18756065</v>
      </c>
      <c r="N69" s="21">
        <v>11069663</v>
      </c>
      <c r="O69" s="21">
        <v>10436283</v>
      </c>
      <c r="P69" s="21">
        <v>10938947</v>
      </c>
      <c r="Q69" s="21">
        <v>32444893</v>
      </c>
      <c r="R69" s="21">
        <v>9286630</v>
      </c>
      <c r="S69" s="21">
        <v>10100568</v>
      </c>
      <c r="T69" s="21">
        <v>10837115</v>
      </c>
      <c r="U69" s="21">
        <v>30224313</v>
      </c>
      <c r="V69" s="21">
        <v>124622510</v>
      </c>
      <c r="W69" s="21">
        <v>132667275</v>
      </c>
      <c r="X69" s="21"/>
      <c r="Y69" s="20"/>
      <c r="Z69" s="23">
        <v>132667275</v>
      </c>
    </row>
    <row r="70" spans="1:26" ht="13.5" hidden="1">
      <c r="A70" s="39" t="s">
        <v>103</v>
      </c>
      <c r="B70" s="19">
        <v>57378985</v>
      </c>
      <c r="C70" s="19"/>
      <c r="D70" s="20">
        <v>64822156</v>
      </c>
      <c r="E70" s="21">
        <v>63302555</v>
      </c>
      <c r="F70" s="21">
        <v>5530875</v>
      </c>
      <c r="G70" s="21">
        <v>5034551</v>
      </c>
      <c r="H70" s="21">
        <v>5210790</v>
      </c>
      <c r="I70" s="21">
        <v>15776216</v>
      </c>
      <c r="J70" s="21">
        <v>4609513</v>
      </c>
      <c r="K70" s="21">
        <v>5477022</v>
      </c>
      <c r="L70" s="21">
        <v>4496538</v>
      </c>
      <c r="M70" s="21">
        <v>14583073</v>
      </c>
      <c r="N70" s="21">
        <v>4822310</v>
      </c>
      <c r="O70" s="21">
        <v>4213792</v>
      </c>
      <c r="P70" s="21">
        <v>4491552</v>
      </c>
      <c r="Q70" s="21">
        <v>13527654</v>
      </c>
      <c r="R70" s="21">
        <v>3716969</v>
      </c>
      <c r="S70" s="21">
        <v>4914813</v>
      </c>
      <c r="T70" s="21">
        <v>5715629</v>
      </c>
      <c r="U70" s="21">
        <v>14347411</v>
      </c>
      <c r="V70" s="21">
        <v>58234354</v>
      </c>
      <c r="W70" s="21">
        <v>63302555</v>
      </c>
      <c r="X70" s="21"/>
      <c r="Y70" s="20"/>
      <c r="Z70" s="23">
        <v>63302555</v>
      </c>
    </row>
    <row r="71" spans="1:26" ht="13.5" hidden="1">
      <c r="A71" s="39" t="s">
        <v>104</v>
      </c>
      <c r="B71" s="19">
        <v>35254593</v>
      </c>
      <c r="C71" s="19"/>
      <c r="D71" s="20">
        <v>43663537</v>
      </c>
      <c r="E71" s="21">
        <v>41475191</v>
      </c>
      <c r="F71" s="21">
        <v>3278961</v>
      </c>
      <c r="G71" s="21">
        <v>2578306</v>
      </c>
      <c r="H71" s="21">
        <v>14830728</v>
      </c>
      <c r="I71" s="21">
        <v>20687995</v>
      </c>
      <c r="J71" s="21">
        <v>-9737555</v>
      </c>
      <c r="K71" s="21">
        <v>2703425</v>
      </c>
      <c r="L71" s="21">
        <v>3334052</v>
      </c>
      <c r="M71" s="21">
        <v>-3700078</v>
      </c>
      <c r="N71" s="21">
        <v>3482316</v>
      </c>
      <c r="O71" s="21">
        <v>3415052</v>
      </c>
      <c r="P71" s="21">
        <v>3007880</v>
      </c>
      <c r="Q71" s="21">
        <v>9905248</v>
      </c>
      <c r="R71" s="21">
        <v>3155623</v>
      </c>
      <c r="S71" s="21">
        <v>2748330</v>
      </c>
      <c r="T71" s="21">
        <v>2646016</v>
      </c>
      <c r="U71" s="21">
        <v>8549969</v>
      </c>
      <c r="V71" s="21">
        <v>35443134</v>
      </c>
      <c r="W71" s="21">
        <v>41475191</v>
      </c>
      <c r="X71" s="21"/>
      <c r="Y71" s="20"/>
      <c r="Z71" s="23">
        <v>41475191</v>
      </c>
    </row>
    <row r="72" spans="1:26" ht="13.5" hidden="1">
      <c r="A72" s="39" t="s">
        <v>105</v>
      </c>
      <c r="B72" s="19">
        <v>14622826</v>
      </c>
      <c r="C72" s="19"/>
      <c r="D72" s="20">
        <v>16584095</v>
      </c>
      <c r="E72" s="21">
        <v>15224202</v>
      </c>
      <c r="F72" s="21">
        <v>1410175</v>
      </c>
      <c r="G72" s="21">
        <v>1684684</v>
      </c>
      <c r="H72" s="21">
        <v>1302906</v>
      </c>
      <c r="I72" s="21">
        <v>4397765</v>
      </c>
      <c r="J72" s="21">
        <v>1381045</v>
      </c>
      <c r="K72" s="21">
        <v>1306789</v>
      </c>
      <c r="L72" s="21">
        <v>1259707</v>
      </c>
      <c r="M72" s="21">
        <v>3947541</v>
      </c>
      <c r="N72" s="21">
        <v>1338055</v>
      </c>
      <c r="O72" s="21">
        <v>1283884</v>
      </c>
      <c r="P72" s="21">
        <v>2347550</v>
      </c>
      <c r="Q72" s="21">
        <v>4969489</v>
      </c>
      <c r="R72" s="21">
        <v>1351082</v>
      </c>
      <c r="S72" s="21">
        <v>1300533</v>
      </c>
      <c r="T72" s="21">
        <v>1312536</v>
      </c>
      <c r="U72" s="21">
        <v>3964151</v>
      </c>
      <c r="V72" s="21">
        <v>17278946</v>
      </c>
      <c r="W72" s="21">
        <v>15224202</v>
      </c>
      <c r="X72" s="21"/>
      <c r="Y72" s="20"/>
      <c r="Z72" s="23">
        <v>15224202</v>
      </c>
    </row>
    <row r="73" spans="1:26" ht="13.5" hidden="1">
      <c r="A73" s="39" t="s">
        <v>106</v>
      </c>
      <c r="B73" s="19">
        <v>16074033</v>
      </c>
      <c r="C73" s="19"/>
      <c r="D73" s="20">
        <v>17247691</v>
      </c>
      <c r="E73" s="21">
        <v>16997762</v>
      </c>
      <c r="F73" s="21">
        <v>1946518</v>
      </c>
      <c r="G73" s="21">
        <v>1171196</v>
      </c>
      <c r="H73" s="21">
        <v>1539801</v>
      </c>
      <c r="I73" s="21">
        <v>4657515</v>
      </c>
      <c r="J73" s="21">
        <v>1513976</v>
      </c>
      <c r="K73" s="21">
        <v>1410305</v>
      </c>
      <c r="L73" s="21">
        <v>1445065</v>
      </c>
      <c r="M73" s="21">
        <v>4369346</v>
      </c>
      <c r="N73" s="21">
        <v>1588796</v>
      </c>
      <c r="O73" s="21">
        <v>1588261</v>
      </c>
      <c r="P73" s="21">
        <v>1574072</v>
      </c>
      <c r="Q73" s="21">
        <v>4751129</v>
      </c>
      <c r="R73" s="21">
        <v>1583395</v>
      </c>
      <c r="S73" s="21">
        <v>1584061</v>
      </c>
      <c r="T73" s="21">
        <v>1514416</v>
      </c>
      <c r="U73" s="21">
        <v>4681872</v>
      </c>
      <c r="V73" s="21">
        <v>18459862</v>
      </c>
      <c r="W73" s="21">
        <v>16997762</v>
      </c>
      <c r="X73" s="21"/>
      <c r="Y73" s="20"/>
      <c r="Z73" s="23">
        <v>16997762</v>
      </c>
    </row>
    <row r="74" spans="1:26" ht="13.5" hidden="1">
      <c r="A74" s="39" t="s">
        <v>107</v>
      </c>
      <c r="B74" s="19">
        <v>-6591657</v>
      </c>
      <c r="C74" s="19"/>
      <c r="D74" s="20">
        <v>-5147711</v>
      </c>
      <c r="E74" s="21">
        <v>-4332435</v>
      </c>
      <c r="F74" s="21">
        <v>-689419</v>
      </c>
      <c r="G74" s="21">
        <v>-1458501</v>
      </c>
      <c r="H74" s="21">
        <v>-174332</v>
      </c>
      <c r="I74" s="21">
        <v>-2322252</v>
      </c>
      <c r="J74" s="21">
        <v>-52704</v>
      </c>
      <c r="K74" s="21">
        <v>-82188</v>
      </c>
      <c r="L74" s="21">
        <v>-308925</v>
      </c>
      <c r="M74" s="21">
        <v>-443817</v>
      </c>
      <c r="N74" s="21">
        <v>-161814</v>
      </c>
      <c r="O74" s="21">
        <v>-64706</v>
      </c>
      <c r="P74" s="21">
        <v>-482107</v>
      </c>
      <c r="Q74" s="21">
        <v>-708627</v>
      </c>
      <c r="R74" s="21">
        <v>-520439</v>
      </c>
      <c r="S74" s="21">
        <v>-447169</v>
      </c>
      <c r="T74" s="21">
        <v>-351482</v>
      </c>
      <c r="U74" s="21">
        <v>-1319090</v>
      </c>
      <c r="V74" s="21">
        <v>-4793786</v>
      </c>
      <c r="W74" s="21">
        <v>-4332435</v>
      </c>
      <c r="X74" s="21"/>
      <c r="Y74" s="20"/>
      <c r="Z74" s="23">
        <v>-4332435</v>
      </c>
    </row>
    <row r="75" spans="1:26" ht="13.5" hidden="1">
      <c r="A75" s="40" t="s">
        <v>110</v>
      </c>
      <c r="B75" s="28">
        <v>7833546</v>
      </c>
      <c r="C75" s="28"/>
      <c r="D75" s="29">
        <v>7000000</v>
      </c>
      <c r="E75" s="30">
        <v>7900000</v>
      </c>
      <c r="F75" s="30">
        <v>638257</v>
      </c>
      <c r="G75" s="30">
        <v>642568</v>
      </c>
      <c r="H75" s="30">
        <v>647878</v>
      </c>
      <c r="I75" s="30">
        <v>1928703</v>
      </c>
      <c r="J75" s="30">
        <v>668904</v>
      </c>
      <c r="K75" s="30">
        <v>684903</v>
      </c>
      <c r="L75" s="30">
        <v>704102</v>
      </c>
      <c r="M75" s="30">
        <v>2057909</v>
      </c>
      <c r="N75" s="30">
        <v>713055</v>
      </c>
      <c r="O75" s="30">
        <v>722807</v>
      </c>
      <c r="P75" s="30">
        <v>714957</v>
      </c>
      <c r="Q75" s="30">
        <v>2150819</v>
      </c>
      <c r="R75" s="30">
        <v>338245</v>
      </c>
      <c r="S75" s="30">
        <v>1335487</v>
      </c>
      <c r="T75" s="30">
        <v>-197184</v>
      </c>
      <c r="U75" s="30">
        <v>1476548</v>
      </c>
      <c r="V75" s="30">
        <v>7613979</v>
      </c>
      <c r="W75" s="30">
        <v>7900000</v>
      </c>
      <c r="X75" s="30"/>
      <c r="Y75" s="29"/>
      <c r="Z75" s="31">
        <v>7900000</v>
      </c>
    </row>
    <row r="76" spans="1:26" ht="13.5" hidden="1">
      <c r="A76" s="42" t="s">
        <v>286</v>
      </c>
      <c r="B76" s="32">
        <v>171816456</v>
      </c>
      <c r="C76" s="32"/>
      <c r="D76" s="33">
        <v>181632694</v>
      </c>
      <c r="E76" s="34">
        <v>179125976</v>
      </c>
      <c r="F76" s="34">
        <v>11903360</v>
      </c>
      <c r="G76" s="34">
        <v>11907671</v>
      </c>
      <c r="H76" s="34">
        <v>19600101</v>
      </c>
      <c r="I76" s="34">
        <v>43411132</v>
      </c>
      <c r="J76" s="34">
        <v>13357638</v>
      </c>
      <c r="K76" s="34">
        <v>19637126</v>
      </c>
      <c r="L76" s="34">
        <v>11509078</v>
      </c>
      <c r="M76" s="34">
        <v>44503842</v>
      </c>
      <c r="N76" s="34">
        <v>13940485</v>
      </c>
      <c r="O76" s="34">
        <v>14142439</v>
      </c>
      <c r="P76" s="34">
        <v>14010677</v>
      </c>
      <c r="Q76" s="34">
        <v>42093601</v>
      </c>
      <c r="R76" s="34">
        <v>14855140</v>
      </c>
      <c r="S76" s="34">
        <v>15715546</v>
      </c>
      <c r="T76" s="34">
        <v>27660289</v>
      </c>
      <c r="U76" s="34">
        <v>58230975</v>
      </c>
      <c r="V76" s="34">
        <v>188239550</v>
      </c>
      <c r="W76" s="34">
        <v>179125976</v>
      </c>
      <c r="X76" s="34"/>
      <c r="Y76" s="33"/>
      <c r="Z76" s="35">
        <v>179125976</v>
      </c>
    </row>
    <row r="77" spans="1:26" ht="13.5" hidden="1">
      <c r="A77" s="37" t="s">
        <v>31</v>
      </c>
      <c r="B77" s="19">
        <v>43226388</v>
      </c>
      <c r="C77" s="19"/>
      <c r="D77" s="20">
        <v>43065786</v>
      </c>
      <c r="E77" s="21">
        <v>45069563</v>
      </c>
      <c r="F77" s="21">
        <v>2451712</v>
      </c>
      <c r="G77" s="21">
        <v>2451712</v>
      </c>
      <c r="H77" s="21">
        <v>8578354</v>
      </c>
      <c r="I77" s="21">
        <v>13481778</v>
      </c>
      <c r="J77" s="21">
        <v>3363188</v>
      </c>
      <c r="K77" s="21">
        <v>8578354</v>
      </c>
      <c r="L77" s="21">
        <v>2546583</v>
      </c>
      <c r="M77" s="21">
        <v>14488125</v>
      </c>
      <c r="N77" s="21">
        <v>3085112</v>
      </c>
      <c r="O77" s="21">
        <v>2548140</v>
      </c>
      <c r="P77" s="21">
        <v>2629609</v>
      </c>
      <c r="Q77" s="21">
        <v>8262861</v>
      </c>
      <c r="R77" s="21">
        <v>2569029</v>
      </c>
      <c r="S77" s="21">
        <v>2730807</v>
      </c>
      <c r="T77" s="21">
        <v>5131803</v>
      </c>
      <c r="U77" s="21">
        <v>10431639</v>
      </c>
      <c r="V77" s="21">
        <v>46664403</v>
      </c>
      <c r="W77" s="21">
        <v>45069563</v>
      </c>
      <c r="X77" s="21"/>
      <c r="Y77" s="20"/>
      <c r="Z77" s="23">
        <v>45069563</v>
      </c>
    </row>
    <row r="78" spans="1:26" ht="13.5" hidden="1">
      <c r="A78" s="38" t="s">
        <v>32</v>
      </c>
      <c r="B78" s="19">
        <v>120756522</v>
      </c>
      <c r="C78" s="19"/>
      <c r="D78" s="20">
        <v>131566908</v>
      </c>
      <c r="E78" s="21">
        <v>126156412</v>
      </c>
      <c r="F78" s="21">
        <v>8813391</v>
      </c>
      <c r="G78" s="21">
        <v>8813391</v>
      </c>
      <c r="H78" s="21">
        <v>10373869</v>
      </c>
      <c r="I78" s="21">
        <v>28000651</v>
      </c>
      <c r="J78" s="21">
        <v>9325546</v>
      </c>
      <c r="K78" s="21">
        <v>10373869</v>
      </c>
      <c r="L78" s="21">
        <v>8258393</v>
      </c>
      <c r="M78" s="21">
        <v>27957808</v>
      </c>
      <c r="N78" s="21">
        <v>10142318</v>
      </c>
      <c r="O78" s="21">
        <v>10871492</v>
      </c>
      <c r="P78" s="21">
        <v>10666111</v>
      </c>
      <c r="Q78" s="21">
        <v>31679921</v>
      </c>
      <c r="R78" s="21">
        <v>11947866</v>
      </c>
      <c r="S78" s="21">
        <v>11649252</v>
      </c>
      <c r="T78" s="21">
        <v>22725670</v>
      </c>
      <c r="U78" s="21">
        <v>46322788</v>
      </c>
      <c r="V78" s="21">
        <v>133961168</v>
      </c>
      <c r="W78" s="21">
        <v>126156412</v>
      </c>
      <c r="X78" s="21"/>
      <c r="Y78" s="20"/>
      <c r="Z78" s="23">
        <v>126156412</v>
      </c>
    </row>
    <row r="79" spans="1:26" ht="13.5" hidden="1">
      <c r="A79" s="39" t="s">
        <v>103</v>
      </c>
      <c r="B79" s="19">
        <v>54639119</v>
      </c>
      <c r="C79" s="19"/>
      <c r="D79" s="20">
        <v>60741460</v>
      </c>
      <c r="E79" s="21">
        <v>59221861</v>
      </c>
      <c r="F79" s="21">
        <v>3626627</v>
      </c>
      <c r="G79" s="21">
        <v>3626627</v>
      </c>
      <c r="H79" s="21">
        <v>4261745</v>
      </c>
      <c r="I79" s="21">
        <v>11514999</v>
      </c>
      <c r="J79" s="21">
        <v>3660350</v>
      </c>
      <c r="K79" s="21">
        <v>4261745</v>
      </c>
      <c r="L79" s="21">
        <v>3035175</v>
      </c>
      <c r="M79" s="21">
        <v>10957270</v>
      </c>
      <c r="N79" s="21">
        <v>3216243</v>
      </c>
      <c r="O79" s="21">
        <v>3414898</v>
      </c>
      <c r="P79" s="21">
        <v>3315344</v>
      </c>
      <c r="Q79" s="21">
        <v>9946485</v>
      </c>
      <c r="R79" s="21">
        <v>2919809</v>
      </c>
      <c r="S79" s="21">
        <v>3205740</v>
      </c>
      <c r="T79" s="21">
        <v>3469882</v>
      </c>
      <c r="U79" s="21">
        <v>9595431</v>
      </c>
      <c r="V79" s="21">
        <v>42014185</v>
      </c>
      <c r="W79" s="21">
        <v>59221861</v>
      </c>
      <c r="X79" s="21"/>
      <c r="Y79" s="20"/>
      <c r="Z79" s="23">
        <v>59221861</v>
      </c>
    </row>
    <row r="80" spans="1:26" ht="13.5" hidden="1">
      <c r="A80" s="39" t="s">
        <v>104</v>
      </c>
      <c r="B80" s="19">
        <v>35254594</v>
      </c>
      <c r="C80" s="19"/>
      <c r="D80" s="20">
        <v>39143155</v>
      </c>
      <c r="E80" s="21">
        <v>36954806</v>
      </c>
      <c r="F80" s="21">
        <v>2667917</v>
      </c>
      <c r="G80" s="21">
        <v>2667917</v>
      </c>
      <c r="H80" s="21">
        <v>2598231</v>
      </c>
      <c r="I80" s="21">
        <v>7934065</v>
      </c>
      <c r="J80" s="21">
        <v>2679728</v>
      </c>
      <c r="K80" s="21">
        <v>2598231</v>
      </c>
      <c r="L80" s="21">
        <v>2398312</v>
      </c>
      <c r="M80" s="21">
        <v>7676271</v>
      </c>
      <c r="N80" s="21">
        <v>3758939</v>
      </c>
      <c r="O80" s="21">
        <v>4225480</v>
      </c>
      <c r="P80" s="21">
        <v>4006316</v>
      </c>
      <c r="Q80" s="21">
        <v>11990735</v>
      </c>
      <c r="R80" s="21">
        <v>3716686</v>
      </c>
      <c r="S80" s="21">
        <v>4039415</v>
      </c>
      <c r="T80" s="21">
        <v>8444055</v>
      </c>
      <c r="U80" s="21">
        <v>16200156</v>
      </c>
      <c r="V80" s="21">
        <v>43801227</v>
      </c>
      <c r="W80" s="21">
        <v>36954806</v>
      </c>
      <c r="X80" s="21"/>
      <c r="Y80" s="20"/>
      <c r="Z80" s="23">
        <v>36954806</v>
      </c>
    </row>
    <row r="81" spans="1:26" ht="13.5" hidden="1">
      <c r="A81" s="39" t="s">
        <v>105</v>
      </c>
      <c r="B81" s="19">
        <v>14622826</v>
      </c>
      <c r="C81" s="19"/>
      <c r="D81" s="20">
        <v>14912000</v>
      </c>
      <c r="E81" s="21">
        <v>13552104</v>
      </c>
      <c r="F81" s="21">
        <v>1158123</v>
      </c>
      <c r="G81" s="21">
        <v>1158123</v>
      </c>
      <c r="H81" s="21">
        <v>1311498</v>
      </c>
      <c r="I81" s="21">
        <v>3627744</v>
      </c>
      <c r="J81" s="21">
        <v>1303547</v>
      </c>
      <c r="K81" s="21">
        <v>1311498</v>
      </c>
      <c r="L81" s="21">
        <v>1252672</v>
      </c>
      <c r="M81" s="21">
        <v>3867717</v>
      </c>
      <c r="N81" s="21">
        <v>1305364</v>
      </c>
      <c r="O81" s="21">
        <v>1376010</v>
      </c>
      <c r="P81" s="21">
        <v>1388316</v>
      </c>
      <c r="Q81" s="21">
        <v>4069690</v>
      </c>
      <c r="R81" s="21">
        <v>1391389</v>
      </c>
      <c r="S81" s="21">
        <v>1452659</v>
      </c>
      <c r="T81" s="21">
        <v>4907744</v>
      </c>
      <c r="U81" s="21">
        <v>7751792</v>
      </c>
      <c r="V81" s="21">
        <v>19316943</v>
      </c>
      <c r="W81" s="21">
        <v>13552104</v>
      </c>
      <c r="X81" s="21"/>
      <c r="Y81" s="20"/>
      <c r="Z81" s="23">
        <v>13552104</v>
      </c>
    </row>
    <row r="82" spans="1:26" ht="13.5" hidden="1">
      <c r="A82" s="39" t="s">
        <v>106</v>
      </c>
      <c r="B82" s="19">
        <v>16074033</v>
      </c>
      <c r="C82" s="19"/>
      <c r="D82" s="20">
        <v>15009568</v>
      </c>
      <c r="E82" s="21">
        <v>14759640</v>
      </c>
      <c r="F82" s="21">
        <v>1316706</v>
      </c>
      <c r="G82" s="21">
        <v>1316706</v>
      </c>
      <c r="H82" s="21">
        <v>1488345</v>
      </c>
      <c r="I82" s="21">
        <v>4121757</v>
      </c>
      <c r="J82" s="21">
        <v>1552889</v>
      </c>
      <c r="K82" s="21">
        <v>1488345</v>
      </c>
      <c r="L82" s="21">
        <v>1417376</v>
      </c>
      <c r="M82" s="21">
        <v>4458610</v>
      </c>
      <c r="N82" s="21">
        <v>1548570</v>
      </c>
      <c r="O82" s="21">
        <v>1610832</v>
      </c>
      <c r="P82" s="21">
        <v>1682085</v>
      </c>
      <c r="Q82" s="21">
        <v>4841487</v>
      </c>
      <c r="R82" s="21">
        <v>2008113</v>
      </c>
      <c r="S82" s="21">
        <v>1564814</v>
      </c>
      <c r="T82" s="21">
        <v>4842261</v>
      </c>
      <c r="U82" s="21">
        <v>8415188</v>
      </c>
      <c r="V82" s="21">
        <v>21837042</v>
      </c>
      <c r="W82" s="21">
        <v>14759640</v>
      </c>
      <c r="X82" s="21"/>
      <c r="Y82" s="20"/>
      <c r="Z82" s="23">
        <v>14759640</v>
      </c>
    </row>
    <row r="83" spans="1:26" ht="13.5" hidden="1">
      <c r="A83" s="39" t="s">
        <v>107</v>
      </c>
      <c r="B83" s="19">
        <v>165950</v>
      </c>
      <c r="C83" s="19"/>
      <c r="D83" s="20">
        <v>1760725</v>
      </c>
      <c r="E83" s="21">
        <v>1668001</v>
      </c>
      <c r="F83" s="21">
        <v>44018</v>
      </c>
      <c r="G83" s="21">
        <v>44018</v>
      </c>
      <c r="H83" s="21">
        <v>714050</v>
      </c>
      <c r="I83" s="21">
        <v>802086</v>
      </c>
      <c r="J83" s="21">
        <v>129032</v>
      </c>
      <c r="K83" s="21">
        <v>714050</v>
      </c>
      <c r="L83" s="21">
        <v>154858</v>
      </c>
      <c r="M83" s="21">
        <v>997940</v>
      </c>
      <c r="N83" s="21">
        <v>313202</v>
      </c>
      <c r="O83" s="21">
        <v>244272</v>
      </c>
      <c r="P83" s="21">
        <v>274050</v>
      </c>
      <c r="Q83" s="21">
        <v>831524</v>
      </c>
      <c r="R83" s="21">
        <v>1911869</v>
      </c>
      <c r="S83" s="21">
        <v>1386624</v>
      </c>
      <c r="T83" s="21">
        <v>1061728</v>
      </c>
      <c r="U83" s="21">
        <v>4360221</v>
      </c>
      <c r="V83" s="21">
        <v>6991771</v>
      </c>
      <c r="W83" s="21">
        <v>1668001</v>
      </c>
      <c r="X83" s="21"/>
      <c r="Y83" s="20"/>
      <c r="Z83" s="23">
        <v>1668001</v>
      </c>
    </row>
    <row r="84" spans="1:26" ht="13.5" hidden="1">
      <c r="A84" s="40" t="s">
        <v>110</v>
      </c>
      <c r="B84" s="28">
        <v>7833546</v>
      </c>
      <c r="C84" s="28"/>
      <c r="D84" s="29">
        <v>7000000</v>
      </c>
      <c r="E84" s="30">
        <v>7900001</v>
      </c>
      <c r="F84" s="30">
        <v>638257</v>
      </c>
      <c r="G84" s="30">
        <v>642568</v>
      </c>
      <c r="H84" s="30">
        <v>647878</v>
      </c>
      <c r="I84" s="30">
        <v>1928703</v>
      </c>
      <c r="J84" s="30">
        <v>668904</v>
      </c>
      <c r="K84" s="30">
        <v>684903</v>
      </c>
      <c r="L84" s="30">
        <v>704102</v>
      </c>
      <c r="M84" s="30">
        <v>2057909</v>
      </c>
      <c r="N84" s="30">
        <v>713055</v>
      </c>
      <c r="O84" s="30">
        <v>722807</v>
      </c>
      <c r="P84" s="30">
        <v>714957</v>
      </c>
      <c r="Q84" s="30">
        <v>2150819</v>
      </c>
      <c r="R84" s="30">
        <v>338245</v>
      </c>
      <c r="S84" s="30">
        <v>1335487</v>
      </c>
      <c r="T84" s="30">
        <v>-197184</v>
      </c>
      <c r="U84" s="30">
        <v>1476548</v>
      </c>
      <c r="V84" s="30">
        <v>7613979</v>
      </c>
      <c r="W84" s="30">
        <v>7900001</v>
      </c>
      <c r="X84" s="30"/>
      <c r="Y84" s="29"/>
      <c r="Z84" s="31">
        <v>7900001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6568413</v>
      </c>
      <c r="D5" s="357">
        <f t="shared" si="0"/>
        <v>0</v>
      </c>
      <c r="E5" s="356">
        <f t="shared" si="0"/>
        <v>7371000</v>
      </c>
      <c r="F5" s="358">
        <f t="shared" si="0"/>
        <v>7426950</v>
      </c>
      <c r="G5" s="358">
        <f t="shared" si="0"/>
        <v>30240</v>
      </c>
      <c r="H5" s="356">
        <f t="shared" si="0"/>
        <v>269783</v>
      </c>
      <c r="I5" s="356">
        <f t="shared" si="0"/>
        <v>854036</v>
      </c>
      <c r="J5" s="358">
        <f t="shared" si="0"/>
        <v>1113200</v>
      </c>
      <c r="K5" s="358">
        <f t="shared" si="0"/>
        <v>1025550</v>
      </c>
      <c r="L5" s="356">
        <f t="shared" si="0"/>
        <v>712512</v>
      </c>
      <c r="M5" s="356">
        <f t="shared" si="0"/>
        <v>548959</v>
      </c>
      <c r="N5" s="358">
        <f t="shared" si="0"/>
        <v>2287021</v>
      </c>
      <c r="O5" s="358">
        <f t="shared" si="0"/>
        <v>602058</v>
      </c>
      <c r="P5" s="356">
        <f t="shared" si="0"/>
        <v>322644</v>
      </c>
      <c r="Q5" s="356">
        <f t="shared" si="0"/>
        <v>492441</v>
      </c>
      <c r="R5" s="358">
        <f t="shared" si="0"/>
        <v>1416974</v>
      </c>
      <c r="S5" s="358">
        <f t="shared" si="0"/>
        <v>725655</v>
      </c>
      <c r="T5" s="356">
        <f t="shared" si="0"/>
        <v>450986</v>
      </c>
      <c r="U5" s="356">
        <f t="shared" si="0"/>
        <v>672399</v>
      </c>
      <c r="V5" s="358">
        <f t="shared" si="0"/>
        <v>1849040</v>
      </c>
      <c r="W5" s="358">
        <f t="shared" si="0"/>
        <v>5813989</v>
      </c>
      <c r="X5" s="356">
        <f t="shared" si="0"/>
        <v>7426950</v>
      </c>
      <c r="Y5" s="358">
        <f t="shared" si="0"/>
        <v>-1612961</v>
      </c>
      <c r="Z5" s="359">
        <f>+IF(X5&lt;&gt;0,+(Y5/X5)*100,0)</f>
        <v>-21.7176768390793</v>
      </c>
      <c r="AA5" s="360">
        <f>+AA6+AA8+AA11+AA13+AA15</f>
        <v>7426950</v>
      </c>
    </row>
    <row r="6" spans="1:27" ht="13.5">
      <c r="A6" s="361" t="s">
        <v>204</v>
      </c>
      <c r="B6" s="142"/>
      <c r="C6" s="60">
        <f>+C7</f>
        <v>2396630</v>
      </c>
      <c r="D6" s="340">
        <f aca="true" t="shared" si="1" ref="D6:AA6">+D7</f>
        <v>0</v>
      </c>
      <c r="E6" s="60">
        <f t="shared" si="1"/>
        <v>3150000</v>
      </c>
      <c r="F6" s="59">
        <f t="shared" si="1"/>
        <v>3133450</v>
      </c>
      <c r="G6" s="59">
        <f t="shared" si="1"/>
        <v>26281</v>
      </c>
      <c r="H6" s="60">
        <f t="shared" si="1"/>
        <v>54069</v>
      </c>
      <c r="I6" s="60">
        <f t="shared" si="1"/>
        <v>576657</v>
      </c>
      <c r="J6" s="59">
        <f t="shared" si="1"/>
        <v>657007</v>
      </c>
      <c r="K6" s="59">
        <f t="shared" si="1"/>
        <v>389629</v>
      </c>
      <c r="L6" s="60">
        <f t="shared" si="1"/>
        <v>225486</v>
      </c>
      <c r="M6" s="60">
        <f t="shared" si="1"/>
        <v>286482</v>
      </c>
      <c r="N6" s="59">
        <f t="shared" si="1"/>
        <v>901597</v>
      </c>
      <c r="O6" s="59">
        <f t="shared" si="1"/>
        <v>300873</v>
      </c>
      <c r="P6" s="60">
        <f t="shared" si="1"/>
        <v>203085</v>
      </c>
      <c r="Q6" s="60">
        <f t="shared" si="1"/>
        <v>216942</v>
      </c>
      <c r="R6" s="59">
        <f t="shared" si="1"/>
        <v>720900</v>
      </c>
      <c r="S6" s="59">
        <f t="shared" si="1"/>
        <v>282983</v>
      </c>
      <c r="T6" s="60">
        <f t="shared" si="1"/>
        <v>251882</v>
      </c>
      <c r="U6" s="60">
        <f t="shared" si="1"/>
        <v>-18776</v>
      </c>
      <c r="V6" s="59">
        <f t="shared" si="1"/>
        <v>516089</v>
      </c>
      <c r="W6" s="59">
        <f t="shared" si="1"/>
        <v>2795593</v>
      </c>
      <c r="X6" s="60">
        <f t="shared" si="1"/>
        <v>3133450</v>
      </c>
      <c r="Y6" s="59">
        <f t="shared" si="1"/>
        <v>-337857</v>
      </c>
      <c r="Z6" s="61">
        <f>+IF(X6&lt;&gt;0,+(Y6/X6)*100,0)</f>
        <v>-10.782268745312674</v>
      </c>
      <c r="AA6" s="62">
        <f t="shared" si="1"/>
        <v>3133450</v>
      </c>
    </row>
    <row r="7" spans="1:27" ht="13.5">
      <c r="A7" s="291" t="s">
        <v>228</v>
      </c>
      <c r="B7" s="142"/>
      <c r="C7" s="60">
        <v>2396630</v>
      </c>
      <c r="D7" s="340"/>
      <c r="E7" s="60">
        <v>3150000</v>
      </c>
      <c r="F7" s="59">
        <v>3133450</v>
      </c>
      <c r="G7" s="59">
        <v>26281</v>
      </c>
      <c r="H7" s="60">
        <v>54069</v>
      </c>
      <c r="I7" s="60">
        <v>576657</v>
      </c>
      <c r="J7" s="59">
        <v>657007</v>
      </c>
      <c r="K7" s="59">
        <v>389629</v>
      </c>
      <c r="L7" s="60">
        <v>225486</v>
      </c>
      <c r="M7" s="60">
        <v>286482</v>
      </c>
      <c r="N7" s="59">
        <v>901597</v>
      </c>
      <c r="O7" s="59">
        <v>300873</v>
      </c>
      <c r="P7" s="60">
        <v>203085</v>
      </c>
      <c r="Q7" s="60">
        <v>216942</v>
      </c>
      <c r="R7" s="59">
        <v>720900</v>
      </c>
      <c r="S7" s="59">
        <v>282983</v>
      </c>
      <c r="T7" s="60">
        <v>251882</v>
      </c>
      <c r="U7" s="60">
        <v>-18776</v>
      </c>
      <c r="V7" s="59">
        <v>516089</v>
      </c>
      <c r="W7" s="59">
        <v>2795593</v>
      </c>
      <c r="X7" s="60">
        <v>3133450</v>
      </c>
      <c r="Y7" s="59">
        <v>-337857</v>
      </c>
      <c r="Z7" s="61">
        <v>-10.78</v>
      </c>
      <c r="AA7" s="62">
        <v>3133450</v>
      </c>
    </row>
    <row r="8" spans="1:27" ht="13.5">
      <c r="A8" s="361" t="s">
        <v>205</v>
      </c>
      <c r="B8" s="142"/>
      <c r="C8" s="60">
        <f aca="true" t="shared" si="2" ref="C8:Y8">SUM(C9:C10)</f>
        <v>1592508</v>
      </c>
      <c r="D8" s="340">
        <f t="shared" si="2"/>
        <v>0</v>
      </c>
      <c r="E8" s="60">
        <f t="shared" si="2"/>
        <v>1169000</v>
      </c>
      <c r="F8" s="59">
        <f t="shared" si="2"/>
        <v>969000</v>
      </c>
      <c r="G8" s="59">
        <f t="shared" si="2"/>
        <v>0</v>
      </c>
      <c r="H8" s="60">
        <f t="shared" si="2"/>
        <v>8155</v>
      </c>
      <c r="I8" s="60">
        <f t="shared" si="2"/>
        <v>32104</v>
      </c>
      <c r="J8" s="59">
        <f t="shared" si="2"/>
        <v>0</v>
      </c>
      <c r="K8" s="59">
        <f t="shared" si="2"/>
        <v>170125</v>
      </c>
      <c r="L8" s="60">
        <f t="shared" si="2"/>
        <v>110371</v>
      </c>
      <c r="M8" s="60">
        <f t="shared" si="2"/>
        <v>98777</v>
      </c>
      <c r="N8" s="59">
        <f t="shared" si="2"/>
        <v>379273</v>
      </c>
      <c r="O8" s="59">
        <f t="shared" si="2"/>
        <v>93362</v>
      </c>
      <c r="P8" s="60">
        <f t="shared" si="2"/>
        <v>22606</v>
      </c>
      <c r="Q8" s="60">
        <f t="shared" si="2"/>
        <v>83767</v>
      </c>
      <c r="R8" s="59">
        <f t="shared" si="2"/>
        <v>199735</v>
      </c>
      <c r="S8" s="59">
        <f t="shared" si="2"/>
        <v>3297</v>
      </c>
      <c r="T8" s="60">
        <f t="shared" si="2"/>
        <v>31995</v>
      </c>
      <c r="U8" s="60">
        <f t="shared" si="2"/>
        <v>159097</v>
      </c>
      <c r="V8" s="59">
        <f t="shared" si="2"/>
        <v>194389</v>
      </c>
      <c r="W8" s="59">
        <f t="shared" si="2"/>
        <v>0</v>
      </c>
      <c r="X8" s="60">
        <f t="shared" si="2"/>
        <v>969000</v>
      </c>
      <c r="Y8" s="59">
        <f t="shared" si="2"/>
        <v>-969000</v>
      </c>
      <c r="Z8" s="61">
        <f>+IF(X8&lt;&gt;0,+(Y8/X8)*100,0)</f>
        <v>-100</v>
      </c>
      <c r="AA8" s="62">
        <f>SUM(AA9:AA10)</f>
        <v>969000</v>
      </c>
    </row>
    <row r="9" spans="1:27" ht="13.5">
      <c r="A9" s="291" t="s">
        <v>229</v>
      </c>
      <c r="B9" s="142"/>
      <c r="C9" s="60">
        <v>1592508</v>
      </c>
      <c r="D9" s="340"/>
      <c r="E9" s="60">
        <v>1169000</v>
      </c>
      <c r="F9" s="59">
        <v>969000</v>
      </c>
      <c r="G9" s="59"/>
      <c r="H9" s="60">
        <v>8155</v>
      </c>
      <c r="I9" s="60">
        <v>32104</v>
      </c>
      <c r="J9" s="59"/>
      <c r="K9" s="59">
        <v>170125</v>
      </c>
      <c r="L9" s="60">
        <v>110371</v>
      </c>
      <c r="M9" s="60">
        <v>98777</v>
      </c>
      <c r="N9" s="59">
        <v>379273</v>
      </c>
      <c r="O9" s="59">
        <v>93362</v>
      </c>
      <c r="P9" s="60">
        <v>22606</v>
      </c>
      <c r="Q9" s="60">
        <v>83767</v>
      </c>
      <c r="R9" s="59">
        <v>199735</v>
      </c>
      <c r="S9" s="59">
        <v>3297</v>
      </c>
      <c r="T9" s="60">
        <v>31995</v>
      </c>
      <c r="U9" s="60">
        <v>159097</v>
      </c>
      <c r="V9" s="59">
        <v>194389</v>
      </c>
      <c r="W9" s="59"/>
      <c r="X9" s="60">
        <v>969000</v>
      </c>
      <c r="Y9" s="59">
        <v>-969000</v>
      </c>
      <c r="Z9" s="61">
        <v>-100</v>
      </c>
      <c r="AA9" s="62">
        <v>969000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1210138</v>
      </c>
      <c r="D11" s="363">
        <f aca="true" t="shared" si="3" ref="D11:AA11">+D12</f>
        <v>0</v>
      </c>
      <c r="E11" s="362">
        <f t="shared" si="3"/>
        <v>1602500</v>
      </c>
      <c r="F11" s="364">
        <f t="shared" si="3"/>
        <v>1602500</v>
      </c>
      <c r="G11" s="364">
        <f t="shared" si="3"/>
        <v>3636</v>
      </c>
      <c r="H11" s="362">
        <f t="shared" si="3"/>
        <v>62330</v>
      </c>
      <c r="I11" s="362">
        <f t="shared" si="3"/>
        <v>69863</v>
      </c>
      <c r="J11" s="364">
        <f t="shared" si="3"/>
        <v>135829</v>
      </c>
      <c r="K11" s="364">
        <f t="shared" si="3"/>
        <v>167213</v>
      </c>
      <c r="L11" s="362">
        <f t="shared" si="3"/>
        <v>206891</v>
      </c>
      <c r="M11" s="362">
        <f t="shared" si="3"/>
        <v>105361</v>
      </c>
      <c r="N11" s="364">
        <f t="shared" si="3"/>
        <v>479465</v>
      </c>
      <c r="O11" s="364">
        <f t="shared" si="3"/>
        <v>113495</v>
      </c>
      <c r="P11" s="362">
        <f t="shared" si="3"/>
        <v>89705</v>
      </c>
      <c r="Q11" s="362">
        <f t="shared" si="3"/>
        <v>127131</v>
      </c>
      <c r="R11" s="364">
        <f t="shared" si="3"/>
        <v>330331</v>
      </c>
      <c r="S11" s="364">
        <f t="shared" si="3"/>
        <v>230239</v>
      </c>
      <c r="T11" s="362">
        <f t="shared" si="3"/>
        <v>83632</v>
      </c>
      <c r="U11" s="362">
        <f t="shared" si="3"/>
        <v>229882</v>
      </c>
      <c r="V11" s="364">
        <f t="shared" si="3"/>
        <v>543753</v>
      </c>
      <c r="W11" s="364">
        <f t="shared" si="3"/>
        <v>1489378</v>
      </c>
      <c r="X11" s="362">
        <f t="shared" si="3"/>
        <v>1602500</v>
      </c>
      <c r="Y11" s="364">
        <f t="shared" si="3"/>
        <v>-113122</v>
      </c>
      <c r="Z11" s="365">
        <f>+IF(X11&lt;&gt;0,+(Y11/X11)*100,0)</f>
        <v>-7.0590951638065516</v>
      </c>
      <c r="AA11" s="366">
        <f t="shared" si="3"/>
        <v>1602500</v>
      </c>
    </row>
    <row r="12" spans="1:27" ht="13.5">
      <c r="A12" s="291" t="s">
        <v>231</v>
      </c>
      <c r="B12" s="136"/>
      <c r="C12" s="60">
        <v>1210138</v>
      </c>
      <c r="D12" s="340"/>
      <c r="E12" s="60">
        <v>1602500</v>
      </c>
      <c r="F12" s="59">
        <v>1602500</v>
      </c>
      <c r="G12" s="59">
        <v>3636</v>
      </c>
      <c r="H12" s="60">
        <v>62330</v>
      </c>
      <c r="I12" s="60">
        <v>69863</v>
      </c>
      <c r="J12" s="59">
        <v>135829</v>
      </c>
      <c r="K12" s="59">
        <v>167213</v>
      </c>
      <c r="L12" s="60">
        <v>206891</v>
      </c>
      <c r="M12" s="60">
        <v>105361</v>
      </c>
      <c r="N12" s="59">
        <v>479465</v>
      </c>
      <c r="O12" s="59">
        <v>113495</v>
      </c>
      <c r="P12" s="60">
        <v>89705</v>
      </c>
      <c r="Q12" s="60">
        <v>127131</v>
      </c>
      <c r="R12" s="59">
        <v>330331</v>
      </c>
      <c r="S12" s="59">
        <v>230239</v>
      </c>
      <c r="T12" s="60">
        <v>83632</v>
      </c>
      <c r="U12" s="60">
        <v>229882</v>
      </c>
      <c r="V12" s="59">
        <v>543753</v>
      </c>
      <c r="W12" s="59">
        <v>1489378</v>
      </c>
      <c r="X12" s="60">
        <v>1602500</v>
      </c>
      <c r="Y12" s="59">
        <v>-113122</v>
      </c>
      <c r="Z12" s="61">
        <v>-7.06</v>
      </c>
      <c r="AA12" s="62">
        <v>1602500</v>
      </c>
    </row>
    <row r="13" spans="1:27" ht="13.5">
      <c r="A13" s="361" t="s">
        <v>207</v>
      </c>
      <c r="B13" s="136"/>
      <c r="C13" s="275">
        <f>+C14</f>
        <v>1280500</v>
      </c>
      <c r="D13" s="341">
        <f aca="true" t="shared" si="4" ref="D13:AA13">+D14</f>
        <v>0</v>
      </c>
      <c r="E13" s="275">
        <f t="shared" si="4"/>
        <v>1336500</v>
      </c>
      <c r="F13" s="342">
        <f t="shared" si="4"/>
        <v>1614000</v>
      </c>
      <c r="G13" s="342">
        <f t="shared" si="4"/>
        <v>323</v>
      </c>
      <c r="H13" s="275">
        <f t="shared" si="4"/>
        <v>144629</v>
      </c>
      <c r="I13" s="275">
        <f t="shared" si="4"/>
        <v>175412</v>
      </c>
      <c r="J13" s="342">
        <f t="shared" si="4"/>
        <v>320364</v>
      </c>
      <c r="K13" s="342">
        <f t="shared" si="4"/>
        <v>285489</v>
      </c>
      <c r="L13" s="275">
        <f t="shared" si="4"/>
        <v>115537</v>
      </c>
      <c r="M13" s="275">
        <f t="shared" si="4"/>
        <v>58106</v>
      </c>
      <c r="N13" s="342">
        <f t="shared" si="4"/>
        <v>459132</v>
      </c>
      <c r="O13" s="342">
        <f t="shared" si="4"/>
        <v>94328</v>
      </c>
      <c r="P13" s="275">
        <f t="shared" si="4"/>
        <v>7248</v>
      </c>
      <c r="Q13" s="275">
        <f t="shared" si="4"/>
        <v>64432</v>
      </c>
      <c r="R13" s="342">
        <f t="shared" si="4"/>
        <v>166008</v>
      </c>
      <c r="S13" s="342">
        <f t="shared" si="4"/>
        <v>209044</v>
      </c>
      <c r="T13" s="275">
        <f t="shared" si="4"/>
        <v>81363</v>
      </c>
      <c r="U13" s="275">
        <f t="shared" si="4"/>
        <v>293107</v>
      </c>
      <c r="V13" s="342">
        <f t="shared" si="4"/>
        <v>583514</v>
      </c>
      <c r="W13" s="342">
        <f t="shared" si="4"/>
        <v>1529018</v>
      </c>
      <c r="X13" s="275">
        <f t="shared" si="4"/>
        <v>1614000</v>
      </c>
      <c r="Y13" s="342">
        <f t="shared" si="4"/>
        <v>-84982</v>
      </c>
      <c r="Z13" s="335">
        <f>+IF(X13&lt;&gt;0,+(Y13/X13)*100,0)</f>
        <v>-5.265303593556381</v>
      </c>
      <c r="AA13" s="273">
        <f t="shared" si="4"/>
        <v>1614000</v>
      </c>
    </row>
    <row r="14" spans="1:27" ht="13.5">
      <c r="A14" s="291" t="s">
        <v>232</v>
      </c>
      <c r="B14" s="136"/>
      <c r="C14" s="60">
        <v>1280500</v>
      </c>
      <c r="D14" s="340"/>
      <c r="E14" s="60">
        <v>1336500</v>
      </c>
      <c r="F14" s="59">
        <v>1614000</v>
      </c>
      <c r="G14" s="59">
        <v>323</v>
      </c>
      <c r="H14" s="60">
        <v>144629</v>
      </c>
      <c r="I14" s="60">
        <v>175412</v>
      </c>
      <c r="J14" s="59">
        <v>320364</v>
      </c>
      <c r="K14" s="59">
        <v>285489</v>
      </c>
      <c r="L14" s="60">
        <v>115537</v>
      </c>
      <c r="M14" s="60">
        <v>58106</v>
      </c>
      <c r="N14" s="59">
        <v>459132</v>
      </c>
      <c r="O14" s="59">
        <v>94328</v>
      </c>
      <c r="P14" s="60">
        <v>7248</v>
      </c>
      <c r="Q14" s="60">
        <v>64432</v>
      </c>
      <c r="R14" s="59">
        <v>166008</v>
      </c>
      <c r="S14" s="59">
        <v>209044</v>
      </c>
      <c r="T14" s="60">
        <v>81363</v>
      </c>
      <c r="U14" s="60">
        <v>293107</v>
      </c>
      <c r="V14" s="59">
        <v>583514</v>
      </c>
      <c r="W14" s="59">
        <v>1529018</v>
      </c>
      <c r="X14" s="60">
        <v>1614000</v>
      </c>
      <c r="Y14" s="59">
        <v>-84982</v>
      </c>
      <c r="Z14" s="61">
        <v>-5.27</v>
      </c>
      <c r="AA14" s="62">
        <v>1614000</v>
      </c>
    </row>
    <row r="15" spans="1:27" ht="13.5">
      <c r="A15" s="361" t="s">
        <v>208</v>
      </c>
      <c r="B15" s="136"/>
      <c r="C15" s="60">
        <f aca="true" t="shared" si="5" ref="C15:Y15">SUM(C16:C20)</f>
        <v>88637</v>
      </c>
      <c r="D15" s="340">
        <f t="shared" si="5"/>
        <v>0</v>
      </c>
      <c r="E15" s="60">
        <f t="shared" si="5"/>
        <v>113000</v>
      </c>
      <c r="F15" s="59">
        <f t="shared" si="5"/>
        <v>108000</v>
      </c>
      <c r="G15" s="59">
        <f t="shared" si="5"/>
        <v>0</v>
      </c>
      <c r="H15" s="60">
        <f t="shared" si="5"/>
        <v>600</v>
      </c>
      <c r="I15" s="60">
        <f t="shared" si="5"/>
        <v>0</v>
      </c>
      <c r="J15" s="59">
        <f t="shared" si="5"/>
        <v>0</v>
      </c>
      <c r="K15" s="59">
        <f t="shared" si="5"/>
        <v>13094</v>
      </c>
      <c r="L15" s="60">
        <f t="shared" si="5"/>
        <v>54227</v>
      </c>
      <c r="M15" s="60">
        <f t="shared" si="5"/>
        <v>233</v>
      </c>
      <c r="N15" s="59">
        <f t="shared" si="5"/>
        <v>67554</v>
      </c>
      <c r="O15" s="59">
        <f t="shared" si="5"/>
        <v>0</v>
      </c>
      <c r="P15" s="60">
        <f t="shared" si="5"/>
        <v>0</v>
      </c>
      <c r="Q15" s="60">
        <f t="shared" si="5"/>
        <v>169</v>
      </c>
      <c r="R15" s="59">
        <f t="shared" si="5"/>
        <v>0</v>
      </c>
      <c r="S15" s="59">
        <f t="shared" si="5"/>
        <v>92</v>
      </c>
      <c r="T15" s="60">
        <f t="shared" si="5"/>
        <v>2114</v>
      </c>
      <c r="U15" s="60">
        <f t="shared" si="5"/>
        <v>9089</v>
      </c>
      <c r="V15" s="59">
        <f t="shared" si="5"/>
        <v>11295</v>
      </c>
      <c r="W15" s="59">
        <f t="shared" si="5"/>
        <v>0</v>
      </c>
      <c r="X15" s="60">
        <f t="shared" si="5"/>
        <v>108000</v>
      </c>
      <c r="Y15" s="59">
        <f t="shared" si="5"/>
        <v>-108000</v>
      </c>
      <c r="Z15" s="61">
        <f>+IF(X15&lt;&gt;0,+(Y15/X15)*100,0)</f>
        <v>-100</v>
      </c>
      <c r="AA15" s="62">
        <f>SUM(AA16:AA20)</f>
        <v>108000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88637</v>
      </c>
      <c r="D20" s="340"/>
      <c r="E20" s="60">
        <v>113000</v>
      </c>
      <c r="F20" s="59">
        <v>108000</v>
      </c>
      <c r="G20" s="59"/>
      <c r="H20" s="60">
        <v>600</v>
      </c>
      <c r="I20" s="60"/>
      <c r="J20" s="59"/>
      <c r="K20" s="59">
        <v>13094</v>
      </c>
      <c r="L20" s="60">
        <v>54227</v>
      </c>
      <c r="M20" s="60">
        <v>233</v>
      </c>
      <c r="N20" s="59">
        <v>67554</v>
      </c>
      <c r="O20" s="59"/>
      <c r="P20" s="60"/>
      <c r="Q20" s="60">
        <v>169</v>
      </c>
      <c r="R20" s="59"/>
      <c r="S20" s="59">
        <v>92</v>
      </c>
      <c r="T20" s="60">
        <v>2114</v>
      </c>
      <c r="U20" s="60">
        <v>9089</v>
      </c>
      <c r="V20" s="59">
        <v>11295</v>
      </c>
      <c r="W20" s="59"/>
      <c r="X20" s="60">
        <v>108000</v>
      </c>
      <c r="Y20" s="59">
        <v>-108000</v>
      </c>
      <c r="Z20" s="61">
        <v>-100</v>
      </c>
      <c r="AA20" s="62">
        <v>108000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1095797</v>
      </c>
      <c r="D22" s="344">
        <f t="shared" si="6"/>
        <v>0</v>
      </c>
      <c r="E22" s="343">
        <f t="shared" si="6"/>
        <v>750000</v>
      </c>
      <c r="F22" s="345">
        <f t="shared" si="6"/>
        <v>750000</v>
      </c>
      <c r="G22" s="345">
        <f t="shared" si="6"/>
        <v>18888</v>
      </c>
      <c r="H22" s="343">
        <f t="shared" si="6"/>
        <v>39279</v>
      </c>
      <c r="I22" s="343">
        <f t="shared" si="6"/>
        <v>12965</v>
      </c>
      <c r="J22" s="345">
        <f t="shared" si="6"/>
        <v>71132</v>
      </c>
      <c r="K22" s="345">
        <f t="shared" si="6"/>
        <v>62023</v>
      </c>
      <c r="L22" s="343">
        <f t="shared" si="6"/>
        <v>113553</v>
      </c>
      <c r="M22" s="343">
        <f t="shared" si="6"/>
        <v>77187</v>
      </c>
      <c r="N22" s="345">
        <f t="shared" si="6"/>
        <v>252763</v>
      </c>
      <c r="O22" s="345">
        <f t="shared" si="6"/>
        <v>74999</v>
      </c>
      <c r="P22" s="343">
        <f t="shared" si="6"/>
        <v>28147</v>
      </c>
      <c r="Q22" s="343">
        <f t="shared" si="6"/>
        <v>151677</v>
      </c>
      <c r="R22" s="345">
        <f t="shared" si="6"/>
        <v>254823</v>
      </c>
      <c r="S22" s="345">
        <f t="shared" si="6"/>
        <v>20361</v>
      </c>
      <c r="T22" s="343">
        <f t="shared" si="6"/>
        <v>49419</v>
      </c>
      <c r="U22" s="343">
        <f t="shared" si="6"/>
        <v>113619</v>
      </c>
      <c r="V22" s="345">
        <f t="shared" si="6"/>
        <v>183399</v>
      </c>
      <c r="W22" s="345">
        <f t="shared" si="6"/>
        <v>762117</v>
      </c>
      <c r="X22" s="343">
        <f t="shared" si="6"/>
        <v>750000</v>
      </c>
      <c r="Y22" s="345">
        <f t="shared" si="6"/>
        <v>12117</v>
      </c>
      <c r="Z22" s="336">
        <f>+IF(X22&lt;&gt;0,+(Y22/X22)*100,0)</f>
        <v>1.6156</v>
      </c>
      <c r="AA22" s="350">
        <f>SUM(AA23:AA32)</f>
        <v>750000</v>
      </c>
    </row>
    <row r="23" spans="1:27" ht="13.5">
      <c r="A23" s="361" t="s">
        <v>236</v>
      </c>
      <c r="B23" s="142"/>
      <c r="C23" s="60">
        <v>1095797</v>
      </c>
      <c r="D23" s="340"/>
      <c r="E23" s="60">
        <v>750000</v>
      </c>
      <c r="F23" s="59">
        <v>750000</v>
      </c>
      <c r="G23" s="59">
        <v>18888</v>
      </c>
      <c r="H23" s="60">
        <v>39279</v>
      </c>
      <c r="I23" s="60">
        <v>12965</v>
      </c>
      <c r="J23" s="59">
        <v>71132</v>
      </c>
      <c r="K23" s="59">
        <v>62023</v>
      </c>
      <c r="L23" s="60">
        <v>113553</v>
      </c>
      <c r="M23" s="60">
        <v>77187</v>
      </c>
      <c r="N23" s="59">
        <v>252763</v>
      </c>
      <c r="O23" s="59">
        <v>74999</v>
      </c>
      <c r="P23" s="60">
        <v>28147</v>
      </c>
      <c r="Q23" s="60">
        <v>151677</v>
      </c>
      <c r="R23" s="59">
        <v>254823</v>
      </c>
      <c r="S23" s="59">
        <v>20361</v>
      </c>
      <c r="T23" s="60">
        <v>49419</v>
      </c>
      <c r="U23" s="60">
        <v>113619</v>
      </c>
      <c r="V23" s="59">
        <v>183399</v>
      </c>
      <c r="W23" s="59">
        <v>762117</v>
      </c>
      <c r="X23" s="60">
        <v>750000</v>
      </c>
      <c r="Y23" s="59">
        <v>12117</v>
      </c>
      <c r="Z23" s="61">
        <v>1.62</v>
      </c>
      <c r="AA23" s="62">
        <v>750000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7888953</v>
      </c>
      <c r="D40" s="344">
        <f t="shared" si="9"/>
        <v>0</v>
      </c>
      <c r="E40" s="343">
        <f t="shared" si="9"/>
        <v>8525360</v>
      </c>
      <c r="F40" s="345">
        <f t="shared" si="9"/>
        <v>9365608</v>
      </c>
      <c r="G40" s="345">
        <f t="shared" si="9"/>
        <v>102767</v>
      </c>
      <c r="H40" s="343">
        <f t="shared" si="9"/>
        <v>529455</v>
      </c>
      <c r="I40" s="343">
        <f t="shared" si="9"/>
        <v>864000</v>
      </c>
      <c r="J40" s="345">
        <f t="shared" si="9"/>
        <v>1492485</v>
      </c>
      <c r="K40" s="345">
        <f t="shared" si="9"/>
        <v>760552</v>
      </c>
      <c r="L40" s="343">
        <f t="shared" si="9"/>
        <v>876618</v>
      </c>
      <c r="M40" s="343">
        <f t="shared" si="9"/>
        <v>922898</v>
      </c>
      <c r="N40" s="345">
        <f t="shared" si="9"/>
        <v>2553964</v>
      </c>
      <c r="O40" s="345">
        <f t="shared" si="9"/>
        <v>652228</v>
      </c>
      <c r="P40" s="343">
        <f t="shared" si="9"/>
        <v>605894</v>
      </c>
      <c r="Q40" s="343">
        <f t="shared" si="9"/>
        <v>673284</v>
      </c>
      <c r="R40" s="345">
        <f t="shared" si="9"/>
        <v>1909672</v>
      </c>
      <c r="S40" s="345">
        <f t="shared" si="9"/>
        <v>718734</v>
      </c>
      <c r="T40" s="343">
        <f t="shared" si="9"/>
        <v>878957</v>
      </c>
      <c r="U40" s="343">
        <f t="shared" si="9"/>
        <v>1194952</v>
      </c>
      <c r="V40" s="345">
        <f t="shared" si="9"/>
        <v>2786554</v>
      </c>
      <c r="W40" s="345">
        <f t="shared" si="9"/>
        <v>8586056</v>
      </c>
      <c r="X40" s="343">
        <f t="shared" si="9"/>
        <v>9365608</v>
      </c>
      <c r="Y40" s="345">
        <f t="shared" si="9"/>
        <v>-779552</v>
      </c>
      <c r="Z40" s="336">
        <f>+IF(X40&lt;&gt;0,+(Y40/X40)*100,0)</f>
        <v>-8.323559986708819</v>
      </c>
      <c r="AA40" s="350">
        <f>SUM(AA41:AA49)</f>
        <v>9365608</v>
      </c>
    </row>
    <row r="41" spans="1:27" ht="13.5">
      <c r="A41" s="361" t="s">
        <v>247</v>
      </c>
      <c r="B41" s="142"/>
      <c r="C41" s="362">
        <v>3051174</v>
      </c>
      <c r="D41" s="363"/>
      <c r="E41" s="362">
        <v>3326127</v>
      </c>
      <c r="F41" s="364">
        <v>4083375</v>
      </c>
      <c r="G41" s="364">
        <v>15418</v>
      </c>
      <c r="H41" s="362">
        <v>276915</v>
      </c>
      <c r="I41" s="362">
        <v>394612</v>
      </c>
      <c r="J41" s="364">
        <v>686945</v>
      </c>
      <c r="K41" s="364">
        <v>348401</v>
      </c>
      <c r="L41" s="362">
        <v>243060</v>
      </c>
      <c r="M41" s="362">
        <v>345016</v>
      </c>
      <c r="N41" s="364">
        <v>936477</v>
      </c>
      <c r="O41" s="364">
        <v>181831</v>
      </c>
      <c r="P41" s="362">
        <v>256135</v>
      </c>
      <c r="Q41" s="362">
        <v>328866</v>
      </c>
      <c r="R41" s="364">
        <v>766832</v>
      </c>
      <c r="S41" s="364">
        <v>266307</v>
      </c>
      <c r="T41" s="362">
        <v>552272</v>
      </c>
      <c r="U41" s="362">
        <v>527746</v>
      </c>
      <c r="V41" s="364">
        <v>1346325</v>
      </c>
      <c r="W41" s="364">
        <v>3736579</v>
      </c>
      <c r="X41" s="362">
        <v>4083375</v>
      </c>
      <c r="Y41" s="364">
        <v>-346796</v>
      </c>
      <c r="Z41" s="365">
        <v>-8.49</v>
      </c>
      <c r="AA41" s="366">
        <v>4083375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77963</v>
      </c>
      <c r="D44" s="368"/>
      <c r="E44" s="54">
        <v>160900</v>
      </c>
      <c r="F44" s="53">
        <v>195900</v>
      </c>
      <c r="G44" s="53">
        <v>1807</v>
      </c>
      <c r="H44" s="54">
        <v>66680</v>
      </c>
      <c r="I44" s="54">
        <v>68856</v>
      </c>
      <c r="J44" s="53">
        <v>137343</v>
      </c>
      <c r="K44" s="53">
        <v>984</v>
      </c>
      <c r="L44" s="54">
        <v>151</v>
      </c>
      <c r="M44" s="54">
        <v>1997</v>
      </c>
      <c r="N44" s="53">
        <v>3132</v>
      </c>
      <c r="O44" s="53"/>
      <c r="P44" s="54">
        <v>4666</v>
      </c>
      <c r="Q44" s="54">
        <v>4280</v>
      </c>
      <c r="R44" s="53"/>
      <c r="S44" s="53">
        <v>5240</v>
      </c>
      <c r="T44" s="54">
        <v>849</v>
      </c>
      <c r="U44" s="54"/>
      <c r="V44" s="53"/>
      <c r="W44" s="53"/>
      <c r="X44" s="54">
        <v>195900</v>
      </c>
      <c r="Y44" s="53">
        <v>-195900</v>
      </c>
      <c r="Z44" s="94">
        <v>-100</v>
      </c>
      <c r="AA44" s="95">
        <v>195900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4704301</v>
      </c>
      <c r="D47" s="368"/>
      <c r="E47" s="54">
        <v>4953533</v>
      </c>
      <c r="F47" s="53">
        <v>5001533</v>
      </c>
      <c r="G47" s="53">
        <v>85542</v>
      </c>
      <c r="H47" s="54">
        <v>182123</v>
      </c>
      <c r="I47" s="54">
        <v>400532</v>
      </c>
      <c r="J47" s="53">
        <v>668197</v>
      </c>
      <c r="K47" s="53">
        <v>411167</v>
      </c>
      <c r="L47" s="54">
        <v>632521</v>
      </c>
      <c r="M47" s="54">
        <v>570667</v>
      </c>
      <c r="N47" s="53">
        <v>1614355</v>
      </c>
      <c r="O47" s="53">
        <v>470397</v>
      </c>
      <c r="P47" s="54">
        <v>344207</v>
      </c>
      <c r="Q47" s="54">
        <v>328236</v>
      </c>
      <c r="R47" s="53">
        <v>1142840</v>
      </c>
      <c r="S47" s="53">
        <v>443754</v>
      </c>
      <c r="T47" s="54">
        <v>325666</v>
      </c>
      <c r="U47" s="54">
        <v>654665</v>
      </c>
      <c r="V47" s="53">
        <v>1424085</v>
      </c>
      <c r="W47" s="53">
        <v>4849477</v>
      </c>
      <c r="X47" s="54">
        <v>5001533</v>
      </c>
      <c r="Y47" s="53">
        <v>-152056</v>
      </c>
      <c r="Z47" s="94">
        <v>-3.04</v>
      </c>
      <c r="AA47" s="95">
        <v>5001533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55515</v>
      </c>
      <c r="D49" s="368"/>
      <c r="E49" s="54">
        <v>84800</v>
      </c>
      <c r="F49" s="53">
        <v>84800</v>
      </c>
      <c r="G49" s="53"/>
      <c r="H49" s="54">
        <v>3737</v>
      </c>
      <c r="I49" s="54"/>
      <c r="J49" s="53"/>
      <c r="K49" s="53"/>
      <c r="L49" s="54">
        <v>886</v>
      </c>
      <c r="M49" s="54">
        <v>5218</v>
      </c>
      <c r="N49" s="53"/>
      <c r="O49" s="53"/>
      <c r="P49" s="54">
        <v>886</v>
      </c>
      <c r="Q49" s="54">
        <v>11902</v>
      </c>
      <c r="R49" s="53"/>
      <c r="S49" s="53">
        <v>3433</v>
      </c>
      <c r="T49" s="54">
        <v>170</v>
      </c>
      <c r="U49" s="54">
        <v>12541</v>
      </c>
      <c r="V49" s="53">
        <v>16144</v>
      </c>
      <c r="W49" s="53"/>
      <c r="X49" s="54">
        <v>84800</v>
      </c>
      <c r="Y49" s="53">
        <v>-84800</v>
      </c>
      <c r="Z49" s="94">
        <v>-100</v>
      </c>
      <c r="AA49" s="95">
        <v>84800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15553163</v>
      </c>
      <c r="D60" s="346">
        <f t="shared" si="14"/>
        <v>0</v>
      </c>
      <c r="E60" s="219">
        <f t="shared" si="14"/>
        <v>16646360</v>
      </c>
      <c r="F60" s="264">
        <f t="shared" si="14"/>
        <v>17542558</v>
      </c>
      <c r="G60" s="264">
        <f t="shared" si="14"/>
        <v>151895</v>
      </c>
      <c r="H60" s="219">
        <f t="shared" si="14"/>
        <v>838517</v>
      </c>
      <c r="I60" s="219">
        <f t="shared" si="14"/>
        <v>1731001</v>
      </c>
      <c r="J60" s="264">
        <f t="shared" si="14"/>
        <v>2676817</v>
      </c>
      <c r="K60" s="264">
        <f t="shared" si="14"/>
        <v>1848125</v>
      </c>
      <c r="L60" s="219">
        <f t="shared" si="14"/>
        <v>1702683</v>
      </c>
      <c r="M60" s="219">
        <f t="shared" si="14"/>
        <v>1549044</v>
      </c>
      <c r="N60" s="264">
        <f t="shared" si="14"/>
        <v>5093748</v>
      </c>
      <c r="O60" s="264">
        <f t="shared" si="14"/>
        <v>1329285</v>
      </c>
      <c r="P60" s="219">
        <f t="shared" si="14"/>
        <v>956685</v>
      </c>
      <c r="Q60" s="219">
        <f t="shared" si="14"/>
        <v>1317402</v>
      </c>
      <c r="R60" s="264">
        <f t="shared" si="14"/>
        <v>3581469</v>
      </c>
      <c r="S60" s="264">
        <f t="shared" si="14"/>
        <v>1464750</v>
      </c>
      <c r="T60" s="219">
        <f t="shared" si="14"/>
        <v>1379362</v>
      </c>
      <c r="U60" s="219">
        <f t="shared" si="14"/>
        <v>1980970</v>
      </c>
      <c r="V60" s="264">
        <f t="shared" si="14"/>
        <v>4818993</v>
      </c>
      <c r="W60" s="264">
        <f t="shared" si="14"/>
        <v>15162162</v>
      </c>
      <c r="X60" s="219">
        <f t="shared" si="14"/>
        <v>17542558</v>
      </c>
      <c r="Y60" s="264">
        <f t="shared" si="14"/>
        <v>-2380396</v>
      </c>
      <c r="Z60" s="337">
        <f>+IF(X60&lt;&gt;0,+(Y60/X60)*100,0)</f>
        <v>-13.569263957970099</v>
      </c>
      <c r="AA60" s="232">
        <f>+AA57+AA54+AA51+AA40+AA37+AA34+AA22+AA5</f>
        <v>17542558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155543127</v>
      </c>
      <c r="D5" s="153">
        <f>SUM(D6:D8)</f>
        <v>0</v>
      </c>
      <c r="E5" s="154">
        <f t="shared" si="0"/>
        <v>181173556</v>
      </c>
      <c r="F5" s="100">
        <f t="shared" si="0"/>
        <v>200815014</v>
      </c>
      <c r="G5" s="100">
        <f t="shared" si="0"/>
        <v>24114129</v>
      </c>
      <c r="H5" s="100">
        <f t="shared" si="0"/>
        <v>26094000</v>
      </c>
      <c r="I5" s="100">
        <f t="shared" si="0"/>
        <v>5260141</v>
      </c>
      <c r="J5" s="100">
        <f t="shared" si="0"/>
        <v>55468270</v>
      </c>
      <c r="K5" s="100">
        <f t="shared" si="0"/>
        <v>6879293</v>
      </c>
      <c r="L5" s="100">
        <f t="shared" si="0"/>
        <v>23420266</v>
      </c>
      <c r="M5" s="100">
        <f t="shared" si="0"/>
        <v>6771972</v>
      </c>
      <c r="N5" s="100">
        <f t="shared" si="0"/>
        <v>37071531</v>
      </c>
      <c r="O5" s="100">
        <f t="shared" si="0"/>
        <v>11940149</v>
      </c>
      <c r="P5" s="100">
        <f t="shared" si="0"/>
        <v>7095872</v>
      </c>
      <c r="Q5" s="100">
        <f t="shared" si="0"/>
        <v>22155735</v>
      </c>
      <c r="R5" s="100">
        <f t="shared" si="0"/>
        <v>41191756</v>
      </c>
      <c r="S5" s="100">
        <f t="shared" si="0"/>
        <v>12438928</v>
      </c>
      <c r="T5" s="100">
        <f t="shared" si="0"/>
        <v>16729260</v>
      </c>
      <c r="U5" s="100">
        <f t="shared" si="0"/>
        <v>11237986</v>
      </c>
      <c r="V5" s="100">
        <f t="shared" si="0"/>
        <v>40406174</v>
      </c>
      <c r="W5" s="100">
        <f t="shared" si="0"/>
        <v>174137731</v>
      </c>
      <c r="X5" s="100">
        <f t="shared" si="0"/>
        <v>200815014</v>
      </c>
      <c r="Y5" s="100">
        <f t="shared" si="0"/>
        <v>-26677283</v>
      </c>
      <c r="Z5" s="137">
        <f>+IF(X5&lt;&gt;0,+(Y5/X5)*100,0)</f>
        <v>-13.284506207289859</v>
      </c>
      <c r="AA5" s="153">
        <f>SUM(AA6:AA8)</f>
        <v>200815014</v>
      </c>
    </row>
    <row r="6" spans="1:27" ht="13.5">
      <c r="A6" s="138" t="s">
        <v>75</v>
      </c>
      <c r="B6" s="136"/>
      <c r="C6" s="155">
        <v>2218237</v>
      </c>
      <c r="D6" s="155"/>
      <c r="E6" s="156">
        <v>4164000</v>
      </c>
      <c r="F6" s="60">
        <v>4288146</v>
      </c>
      <c r="G6" s="60"/>
      <c r="H6" s="60">
        <v>3089158</v>
      </c>
      <c r="I6" s="60">
        <v>9902</v>
      </c>
      <c r="J6" s="60">
        <v>3099060</v>
      </c>
      <c r="K6" s="60">
        <v>5125</v>
      </c>
      <c r="L6" s="60">
        <v>1199</v>
      </c>
      <c r="M6" s="60">
        <v>20039</v>
      </c>
      <c r="N6" s="60">
        <v>26363</v>
      </c>
      <c r="O6" s="60">
        <v>377643</v>
      </c>
      <c r="P6" s="60">
        <v>211277</v>
      </c>
      <c r="Q6" s="60">
        <v>38557</v>
      </c>
      <c r="R6" s="60">
        <v>627477</v>
      </c>
      <c r="S6" s="60">
        <v>58216</v>
      </c>
      <c r="T6" s="60">
        <v>173584</v>
      </c>
      <c r="U6" s="60">
        <v>60795</v>
      </c>
      <c r="V6" s="60">
        <v>292595</v>
      </c>
      <c r="W6" s="60">
        <v>4045495</v>
      </c>
      <c r="X6" s="60">
        <v>4288146</v>
      </c>
      <c r="Y6" s="60">
        <v>-242651</v>
      </c>
      <c r="Z6" s="140">
        <v>-5.66</v>
      </c>
      <c r="AA6" s="155">
        <v>4288146</v>
      </c>
    </row>
    <row r="7" spans="1:27" ht="13.5">
      <c r="A7" s="138" t="s">
        <v>76</v>
      </c>
      <c r="B7" s="136"/>
      <c r="C7" s="157">
        <v>141789445</v>
      </c>
      <c r="D7" s="157"/>
      <c r="E7" s="158">
        <v>171108433</v>
      </c>
      <c r="F7" s="159">
        <v>189435478</v>
      </c>
      <c r="G7" s="159">
        <v>24334950</v>
      </c>
      <c r="H7" s="159">
        <v>22750760</v>
      </c>
      <c r="I7" s="159">
        <v>5090485</v>
      </c>
      <c r="J7" s="159">
        <v>52176195</v>
      </c>
      <c r="K7" s="159">
        <v>6693957</v>
      </c>
      <c r="L7" s="159">
        <v>23032208</v>
      </c>
      <c r="M7" s="159">
        <v>6241047</v>
      </c>
      <c r="N7" s="159">
        <v>35967212</v>
      </c>
      <c r="O7" s="159">
        <v>11201368</v>
      </c>
      <c r="P7" s="159">
        <v>6462258</v>
      </c>
      <c r="Q7" s="159">
        <v>21692343</v>
      </c>
      <c r="R7" s="159">
        <v>39355969</v>
      </c>
      <c r="S7" s="159">
        <v>12121981</v>
      </c>
      <c r="T7" s="159">
        <v>15655330</v>
      </c>
      <c r="U7" s="159">
        <v>10782397</v>
      </c>
      <c r="V7" s="159">
        <v>38559708</v>
      </c>
      <c r="W7" s="159">
        <v>166059084</v>
      </c>
      <c r="X7" s="159">
        <v>189435478</v>
      </c>
      <c r="Y7" s="159">
        <v>-23376394</v>
      </c>
      <c r="Z7" s="141">
        <v>-12.34</v>
      </c>
      <c r="AA7" s="157">
        <v>189435478</v>
      </c>
    </row>
    <row r="8" spans="1:27" ht="13.5">
      <c r="A8" s="138" t="s">
        <v>77</v>
      </c>
      <c r="B8" s="136"/>
      <c r="C8" s="155">
        <v>11535445</v>
      </c>
      <c r="D8" s="155"/>
      <c r="E8" s="156">
        <v>5901123</v>
      </c>
      <c r="F8" s="60">
        <v>7091390</v>
      </c>
      <c r="G8" s="60">
        <v>-220821</v>
      </c>
      <c r="H8" s="60">
        <v>254082</v>
      </c>
      <c r="I8" s="60">
        <v>159754</v>
      </c>
      <c r="J8" s="60">
        <v>193015</v>
      </c>
      <c r="K8" s="60">
        <v>180211</v>
      </c>
      <c r="L8" s="60">
        <v>386859</v>
      </c>
      <c r="M8" s="60">
        <v>510886</v>
      </c>
      <c r="N8" s="60">
        <v>1077956</v>
      </c>
      <c r="O8" s="60">
        <v>361138</v>
      </c>
      <c r="P8" s="60">
        <v>422337</v>
      </c>
      <c r="Q8" s="60">
        <v>424835</v>
      </c>
      <c r="R8" s="60">
        <v>1208310</v>
      </c>
      <c r="S8" s="60">
        <v>258731</v>
      </c>
      <c r="T8" s="60">
        <v>900346</v>
      </c>
      <c r="U8" s="60">
        <v>394794</v>
      </c>
      <c r="V8" s="60">
        <v>1553871</v>
      </c>
      <c r="W8" s="60">
        <v>4033152</v>
      </c>
      <c r="X8" s="60">
        <v>7091390</v>
      </c>
      <c r="Y8" s="60">
        <v>-3058238</v>
      </c>
      <c r="Z8" s="140">
        <v>-43.13</v>
      </c>
      <c r="AA8" s="155">
        <v>7091390</v>
      </c>
    </row>
    <row r="9" spans="1:27" ht="13.5">
      <c r="A9" s="135" t="s">
        <v>78</v>
      </c>
      <c r="B9" s="136"/>
      <c r="C9" s="153">
        <f aca="true" t="shared" si="1" ref="C9:Y9">SUM(C10:C14)</f>
        <v>7400390</v>
      </c>
      <c r="D9" s="153">
        <f>SUM(D10:D14)</f>
        <v>0</v>
      </c>
      <c r="E9" s="154">
        <f t="shared" si="1"/>
        <v>12355190</v>
      </c>
      <c r="F9" s="100">
        <f t="shared" si="1"/>
        <v>12000000</v>
      </c>
      <c r="G9" s="100">
        <f t="shared" si="1"/>
        <v>161090</v>
      </c>
      <c r="H9" s="100">
        <f t="shared" si="1"/>
        <v>2015264</v>
      </c>
      <c r="I9" s="100">
        <f t="shared" si="1"/>
        <v>215710</v>
      </c>
      <c r="J9" s="100">
        <f t="shared" si="1"/>
        <v>2392064</v>
      </c>
      <c r="K9" s="100">
        <f t="shared" si="1"/>
        <v>1814873</v>
      </c>
      <c r="L9" s="100">
        <f t="shared" si="1"/>
        <v>422756</v>
      </c>
      <c r="M9" s="100">
        <f t="shared" si="1"/>
        <v>107059</v>
      </c>
      <c r="N9" s="100">
        <f t="shared" si="1"/>
        <v>2344688</v>
      </c>
      <c r="O9" s="100">
        <f t="shared" si="1"/>
        <v>391184</v>
      </c>
      <c r="P9" s="100">
        <f t="shared" si="1"/>
        <v>1864607</v>
      </c>
      <c r="Q9" s="100">
        <f t="shared" si="1"/>
        <v>327991</v>
      </c>
      <c r="R9" s="100">
        <f t="shared" si="1"/>
        <v>2583782</v>
      </c>
      <c r="S9" s="100">
        <f t="shared" si="1"/>
        <v>221298</v>
      </c>
      <c r="T9" s="100">
        <f t="shared" si="1"/>
        <v>547049</v>
      </c>
      <c r="U9" s="100">
        <f t="shared" si="1"/>
        <v>1964192</v>
      </c>
      <c r="V9" s="100">
        <f t="shared" si="1"/>
        <v>2732539</v>
      </c>
      <c r="W9" s="100">
        <f t="shared" si="1"/>
        <v>10053073</v>
      </c>
      <c r="X9" s="100">
        <f t="shared" si="1"/>
        <v>12000000</v>
      </c>
      <c r="Y9" s="100">
        <f t="shared" si="1"/>
        <v>-1946927</v>
      </c>
      <c r="Z9" s="137">
        <f>+IF(X9&lt;&gt;0,+(Y9/X9)*100,0)</f>
        <v>-16.224391666666666</v>
      </c>
      <c r="AA9" s="153">
        <f>SUM(AA10:AA14)</f>
        <v>12000000</v>
      </c>
    </row>
    <row r="10" spans="1:27" ht="13.5">
      <c r="A10" s="138" t="s">
        <v>79</v>
      </c>
      <c r="B10" s="136"/>
      <c r="C10" s="155">
        <v>4573930</v>
      </c>
      <c r="D10" s="155"/>
      <c r="E10" s="156">
        <v>6040000</v>
      </c>
      <c r="F10" s="60">
        <v>6090000</v>
      </c>
      <c r="G10" s="60">
        <v>36564</v>
      </c>
      <c r="H10" s="60">
        <v>1948818</v>
      </c>
      <c r="I10" s="60">
        <v>46040</v>
      </c>
      <c r="J10" s="60">
        <v>2031422</v>
      </c>
      <c r="K10" s="60">
        <v>1669583</v>
      </c>
      <c r="L10" s="60">
        <v>314515</v>
      </c>
      <c r="M10" s="60">
        <v>17644</v>
      </c>
      <c r="N10" s="60">
        <v>2001742</v>
      </c>
      <c r="O10" s="60">
        <v>305253</v>
      </c>
      <c r="P10" s="60">
        <v>1678373</v>
      </c>
      <c r="Q10" s="60">
        <v>35845</v>
      </c>
      <c r="R10" s="60">
        <v>2019471</v>
      </c>
      <c r="S10" s="60">
        <v>33062</v>
      </c>
      <c r="T10" s="60">
        <v>25978</v>
      </c>
      <c r="U10" s="60">
        <v>49240</v>
      </c>
      <c r="V10" s="60">
        <v>108280</v>
      </c>
      <c r="W10" s="60">
        <v>6160915</v>
      </c>
      <c r="X10" s="60">
        <v>6090000</v>
      </c>
      <c r="Y10" s="60">
        <v>70915</v>
      </c>
      <c r="Z10" s="140">
        <v>1.16</v>
      </c>
      <c r="AA10" s="155">
        <v>6090000</v>
      </c>
    </row>
    <row r="11" spans="1:27" ht="13.5">
      <c r="A11" s="138" t="s">
        <v>80</v>
      </c>
      <c r="B11" s="136"/>
      <c r="C11" s="155">
        <v>-212349</v>
      </c>
      <c r="D11" s="155"/>
      <c r="E11" s="156">
        <v>263534</v>
      </c>
      <c r="F11" s="60">
        <v>174000</v>
      </c>
      <c r="G11" s="60">
        <v>3658</v>
      </c>
      <c r="H11" s="60">
        <v>3184</v>
      </c>
      <c r="I11" s="60">
        <v>1250</v>
      </c>
      <c r="J11" s="60">
        <v>8092</v>
      </c>
      <c r="K11" s="60">
        <v>2870</v>
      </c>
      <c r="L11" s="60">
        <v>4687</v>
      </c>
      <c r="M11" s="60">
        <v>219</v>
      </c>
      <c r="N11" s="60">
        <v>7776</v>
      </c>
      <c r="O11" s="60">
        <v>3881</v>
      </c>
      <c r="P11" s="60">
        <v>6246</v>
      </c>
      <c r="Q11" s="60">
        <v>118272</v>
      </c>
      <c r="R11" s="60">
        <v>128399</v>
      </c>
      <c r="S11" s="60">
        <v>6740</v>
      </c>
      <c r="T11" s="60">
        <v>-21733</v>
      </c>
      <c r="U11" s="60">
        <v>22351</v>
      </c>
      <c r="V11" s="60">
        <v>7358</v>
      </c>
      <c r="W11" s="60">
        <v>151625</v>
      </c>
      <c r="X11" s="60">
        <v>174000</v>
      </c>
      <c r="Y11" s="60">
        <v>-22375</v>
      </c>
      <c r="Z11" s="140">
        <v>-12.86</v>
      </c>
      <c r="AA11" s="155">
        <v>174000</v>
      </c>
    </row>
    <row r="12" spans="1:27" ht="13.5">
      <c r="A12" s="138" t="s">
        <v>81</v>
      </c>
      <c r="B12" s="136"/>
      <c r="C12" s="155">
        <v>3038809</v>
      </c>
      <c r="D12" s="155"/>
      <c r="E12" s="156">
        <v>5733656</v>
      </c>
      <c r="F12" s="60">
        <v>5418000</v>
      </c>
      <c r="G12" s="60">
        <v>120868</v>
      </c>
      <c r="H12" s="60">
        <v>63262</v>
      </c>
      <c r="I12" s="60">
        <v>168420</v>
      </c>
      <c r="J12" s="60">
        <v>352550</v>
      </c>
      <c r="K12" s="60">
        <v>142420</v>
      </c>
      <c r="L12" s="60">
        <v>103554</v>
      </c>
      <c r="M12" s="60">
        <v>89196</v>
      </c>
      <c r="N12" s="60">
        <v>335170</v>
      </c>
      <c r="O12" s="60">
        <v>82050</v>
      </c>
      <c r="P12" s="60">
        <v>179988</v>
      </c>
      <c r="Q12" s="60">
        <v>173874</v>
      </c>
      <c r="R12" s="60">
        <v>435912</v>
      </c>
      <c r="S12" s="60">
        <v>181496</v>
      </c>
      <c r="T12" s="60">
        <v>542804</v>
      </c>
      <c r="U12" s="60">
        <v>1892601</v>
      </c>
      <c r="V12" s="60">
        <v>2616901</v>
      </c>
      <c r="W12" s="60">
        <v>3740533</v>
      </c>
      <c r="X12" s="60">
        <v>5418000</v>
      </c>
      <c r="Y12" s="60">
        <v>-1677467</v>
      </c>
      <c r="Z12" s="140">
        <v>-30.96</v>
      </c>
      <c r="AA12" s="155">
        <v>5418000</v>
      </c>
    </row>
    <row r="13" spans="1:27" ht="13.5">
      <c r="A13" s="138" t="s">
        <v>82</v>
      </c>
      <c r="B13" s="136"/>
      <c r="C13" s="155"/>
      <c r="D13" s="155"/>
      <c r="E13" s="156">
        <v>318000</v>
      </c>
      <c r="F13" s="60">
        <v>318000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318000</v>
      </c>
      <c r="Y13" s="60">
        <v>-318000</v>
      </c>
      <c r="Z13" s="140">
        <v>-100</v>
      </c>
      <c r="AA13" s="155">
        <v>318000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5497881</v>
      </c>
      <c r="D15" s="153">
        <f>SUM(D16:D18)</f>
        <v>0</v>
      </c>
      <c r="E15" s="154">
        <f t="shared" si="2"/>
        <v>7170871</v>
      </c>
      <c r="F15" s="100">
        <f t="shared" si="2"/>
        <v>7863681</v>
      </c>
      <c r="G15" s="100">
        <f t="shared" si="2"/>
        <v>527975</v>
      </c>
      <c r="H15" s="100">
        <f t="shared" si="2"/>
        <v>1090866</v>
      </c>
      <c r="I15" s="100">
        <f t="shared" si="2"/>
        <v>871199</v>
      </c>
      <c r="J15" s="100">
        <f t="shared" si="2"/>
        <v>2490040</v>
      </c>
      <c r="K15" s="100">
        <f t="shared" si="2"/>
        <v>4812679</v>
      </c>
      <c r="L15" s="100">
        <f t="shared" si="2"/>
        <v>1427959</v>
      </c>
      <c r="M15" s="100">
        <f t="shared" si="2"/>
        <v>410358</v>
      </c>
      <c r="N15" s="100">
        <f t="shared" si="2"/>
        <v>6650996</v>
      </c>
      <c r="O15" s="100">
        <f t="shared" si="2"/>
        <v>601307</v>
      </c>
      <c r="P15" s="100">
        <f t="shared" si="2"/>
        <v>-853425</v>
      </c>
      <c r="Q15" s="100">
        <f t="shared" si="2"/>
        <v>913188</v>
      </c>
      <c r="R15" s="100">
        <f t="shared" si="2"/>
        <v>661070</v>
      </c>
      <c r="S15" s="100">
        <f t="shared" si="2"/>
        <v>416379</v>
      </c>
      <c r="T15" s="100">
        <f t="shared" si="2"/>
        <v>659695</v>
      </c>
      <c r="U15" s="100">
        <f t="shared" si="2"/>
        <v>4411144</v>
      </c>
      <c r="V15" s="100">
        <f t="shared" si="2"/>
        <v>5487218</v>
      </c>
      <c r="W15" s="100">
        <f t="shared" si="2"/>
        <v>15289324</v>
      </c>
      <c r="X15" s="100">
        <f t="shared" si="2"/>
        <v>7863681</v>
      </c>
      <c r="Y15" s="100">
        <f t="shared" si="2"/>
        <v>7425643</v>
      </c>
      <c r="Z15" s="137">
        <f>+IF(X15&lt;&gt;0,+(Y15/X15)*100,0)</f>
        <v>94.42960618570362</v>
      </c>
      <c r="AA15" s="153">
        <f>SUM(AA16:AA18)</f>
        <v>7863681</v>
      </c>
    </row>
    <row r="16" spans="1:27" ht="13.5">
      <c r="A16" s="138" t="s">
        <v>85</v>
      </c>
      <c r="B16" s="136"/>
      <c r="C16" s="155">
        <v>1620150</v>
      </c>
      <c r="D16" s="155"/>
      <c r="E16" s="156">
        <v>1730871</v>
      </c>
      <c r="F16" s="60">
        <v>3090681</v>
      </c>
      <c r="G16" s="60">
        <v>40335</v>
      </c>
      <c r="H16" s="60">
        <v>763521</v>
      </c>
      <c r="I16" s="60">
        <v>526817</v>
      </c>
      <c r="J16" s="60">
        <v>1330673</v>
      </c>
      <c r="K16" s="60">
        <v>4357903</v>
      </c>
      <c r="L16" s="60">
        <v>1041562</v>
      </c>
      <c r="M16" s="60">
        <v>72523</v>
      </c>
      <c r="N16" s="60">
        <v>5471988</v>
      </c>
      <c r="O16" s="60">
        <v>129482</v>
      </c>
      <c r="P16" s="60">
        <v>-1294435</v>
      </c>
      <c r="Q16" s="60">
        <v>398622</v>
      </c>
      <c r="R16" s="60">
        <v>-766331</v>
      </c>
      <c r="S16" s="60">
        <v>111341</v>
      </c>
      <c r="T16" s="60">
        <v>232491</v>
      </c>
      <c r="U16" s="60">
        <v>3952002</v>
      </c>
      <c r="V16" s="60">
        <v>4295834</v>
      </c>
      <c r="W16" s="60">
        <v>10332164</v>
      </c>
      <c r="X16" s="60">
        <v>3090681</v>
      </c>
      <c r="Y16" s="60">
        <v>7241483</v>
      </c>
      <c r="Z16" s="140">
        <v>234.3</v>
      </c>
      <c r="AA16" s="155">
        <v>3090681</v>
      </c>
    </row>
    <row r="17" spans="1:27" ht="13.5">
      <c r="A17" s="138" t="s">
        <v>86</v>
      </c>
      <c r="B17" s="136"/>
      <c r="C17" s="155">
        <v>3877731</v>
      </c>
      <c r="D17" s="155"/>
      <c r="E17" s="156">
        <v>5440000</v>
      </c>
      <c r="F17" s="60">
        <v>4773000</v>
      </c>
      <c r="G17" s="60">
        <v>487640</v>
      </c>
      <c r="H17" s="60">
        <v>327345</v>
      </c>
      <c r="I17" s="60">
        <v>344382</v>
      </c>
      <c r="J17" s="60">
        <v>1159367</v>
      </c>
      <c r="K17" s="60">
        <v>454776</v>
      </c>
      <c r="L17" s="60">
        <v>386397</v>
      </c>
      <c r="M17" s="60">
        <v>337835</v>
      </c>
      <c r="N17" s="60">
        <v>1179008</v>
      </c>
      <c r="O17" s="60">
        <v>471825</v>
      </c>
      <c r="P17" s="60">
        <v>441010</v>
      </c>
      <c r="Q17" s="60">
        <v>514566</v>
      </c>
      <c r="R17" s="60">
        <v>1427401</v>
      </c>
      <c r="S17" s="60">
        <v>305038</v>
      </c>
      <c r="T17" s="60">
        <v>427204</v>
      </c>
      <c r="U17" s="60">
        <v>459142</v>
      </c>
      <c r="V17" s="60">
        <v>1191384</v>
      </c>
      <c r="W17" s="60">
        <v>4957160</v>
      </c>
      <c r="X17" s="60">
        <v>4773000</v>
      </c>
      <c r="Y17" s="60">
        <v>184160</v>
      </c>
      <c r="Z17" s="140">
        <v>3.86</v>
      </c>
      <c r="AA17" s="155">
        <v>4773000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134659279</v>
      </c>
      <c r="D19" s="153">
        <f>SUM(D20:D23)</f>
        <v>0</v>
      </c>
      <c r="E19" s="154">
        <f t="shared" si="3"/>
        <v>158810889</v>
      </c>
      <c r="F19" s="100">
        <f t="shared" si="3"/>
        <v>153493120</v>
      </c>
      <c r="G19" s="100">
        <f t="shared" si="3"/>
        <v>12946157</v>
      </c>
      <c r="H19" s="100">
        <f t="shared" si="3"/>
        <v>11441815</v>
      </c>
      <c r="I19" s="100">
        <f t="shared" si="3"/>
        <v>23901276</v>
      </c>
      <c r="J19" s="100">
        <f t="shared" si="3"/>
        <v>48289248</v>
      </c>
      <c r="K19" s="100">
        <f t="shared" si="3"/>
        <v>-1163311</v>
      </c>
      <c r="L19" s="100">
        <f t="shared" si="3"/>
        <v>11983423</v>
      </c>
      <c r="M19" s="100">
        <f t="shared" si="3"/>
        <v>11642625</v>
      </c>
      <c r="N19" s="100">
        <f t="shared" si="3"/>
        <v>22462737</v>
      </c>
      <c r="O19" s="100">
        <f t="shared" si="3"/>
        <v>12391276</v>
      </c>
      <c r="P19" s="100">
        <f t="shared" si="3"/>
        <v>11543279</v>
      </c>
      <c r="Q19" s="100">
        <f t="shared" si="3"/>
        <v>12449981</v>
      </c>
      <c r="R19" s="100">
        <f t="shared" si="3"/>
        <v>36384536</v>
      </c>
      <c r="S19" s="100">
        <f t="shared" si="3"/>
        <v>10615408</v>
      </c>
      <c r="T19" s="100">
        <f t="shared" si="3"/>
        <v>11337781</v>
      </c>
      <c r="U19" s="100">
        <f t="shared" si="3"/>
        <v>12200524</v>
      </c>
      <c r="V19" s="100">
        <f t="shared" si="3"/>
        <v>34153713</v>
      </c>
      <c r="W19" s="100">
        <f t="shared" si="3"/>
        <v>141290234</v>
      </c>
      <c r="X19" s="100">
        <f t="shared" si="3"/>
        <v>153493120</v>
      </c>
      <c r="Y19" s="100">
        <f t="shared" si="3"/>
        <v>-12202886</v>
      </c>
      <c r="Z19" s="137">
        <f>+IF(X19&lt;&gt;0,+(Y19/X19)*100,0)</f>
        <v>-7.950119197524945</v>
      </c>
      <c r="AA19" s="153">
        <f>SUM(AA20:AA23)</f>
        <v>153493120</v>
      </c>
    </row>
    <row r="20" spans="1:27" ht="13.5">
      <c r="A20" s="138" t="s">
        <v>89</v>
      </c>
      <c r="B20" s="136"/>
      <c r="C20" s="155">
        <v>58989450</v>
      </c>
      <c r="D20" s="155"/>
      <c r="E20" s="156">
        <v>67019656</v>
      </c>
      <c r="F20" s="60">
        <v>65500055</v>
      </c>
      <c r="G20" s="60">
        <v>5654408</v>
      </c>
      <c r="H20" s="60">
        <v>5151756</v>
      </c>
      <c r="I20" s="60">
        <v>5324327</v>
      </c>
      <c r="J20" s="60">
        <v>16130491</v>
      </c>
      <c r="K20" s="60">
        <v>4730203</v>
      </c>
      <c r="L20" s="60">
        <v>5580515</v>
      </c>
      <c r="M20" s="60">
        <v>4597511</v>
      </c>
      <c r="N20" s="60">
        <v>14908229</v>
      </c>
      <c r="O20" s="60">
        <v>4947494</v>
      </c>
      <c r="P20" s="60">
        <v>4322718</v>
      </c>
      <c r="Q20" s="60">
        <v>4605707</v>
      </c>
      <c r="R20" s="60">
        <v>13875919</v>
      </c>
      <c r="S20" s="60">
        <v>3750527</v>
      </c>
      <c r="T20" s="60">
        <v>5038622</v>
      </c>
      <c r="U20" s="60">
        <v>5841288</v>
      </c>
      <c r="V20" s="60">
        <v>14630437</v>
      </c>
      <c r="W20" s="60">
        <v>59545076</v>
      </c>
      <c r="X20" s="60">
        <v>65500055</v>
      </c>
      <c r="Y20" s="60">
        <v>-5954979</v>
      </c>
      <c r="Z20" s="140">
        <v>-9.09</v>
      </c>
      <c r="AA20" s="155">
        <v>65500055</v>
      </c>
    </row>
    <row r="21" spans="1:27" ht="13.5">
      <c r="A21" s="138" t="s">
        <v>90</v>
      </c>
      <c r="B21" s="136"/>
      <c r="C21" s="155">
        <v>37466055</v>
      </c>
      <c r="D21" s="155"/>
      <c r="E21" s="156">
        <v>46780411</v>
      </c>
      <c r="F21" s="60">
        <v>44592065</v>
      </c>
      <c r="G21" s="60">
        <v>3460118</v>
      </c>
      <c r="H21" s="60">
        <v>2767529</v>
      </c>
      <c r="I21" s="60">
        <v>15027993</v>
      </c>
      <c r="J21" s="60">
        <v>21255640</v>
      </c>
      <c r="K21" s="60">
        <v>-9527944</v>
      </c>
      <c r="L21" s="60">
        <v>2921998</v>
      </c>
      <c r="M21" s="60">
        <v>3559215</v>
      </c>
      <c r="N21" s="60">
        <v>-3046731</v>
      </c>
      <c r="O21" s="60">
        <v>3707701</v>
      </c>
      <c r="P21" s="60">
        <v>3620987</v>
      </c>
      <c r="Q21" s="60">
        <v>3211337</v>
      </c>
      <c r="R21" s="60">
        <v>10540025</v>
      </c>
      <c r="S21" s="60">
        <v>3203939</v>
      </c>
      <c r="T21" s="60">
        <v>2947711</v>
      </c>
      <c r="U21" s="60">
        <v>2837572</v>
      </c>
      <c r="V21" s="60">
        <v>8989222</v>
      </c>
      <c r="W21" s="60">
        <v>37738156</v>
      </c>
      <c r="X21" s="60">
        <v>44592065</v>
      </c>
      <c r="Y21" s="60">
        <v>-6853909</v>
      </c>
      <c r="Z21" s="140">
        <v>-15.37</v>
      </c>
      <c r="AA21" s="155">
        <v>44592065</v>
      </c>
    </row>
    <row r="22" spans="1:27" ht="13.5">
      <c r="A22" s="138" t="s">
        <v>91</v>
      </c>
      <c r="B22" s="136"/>
      <c r="C22" s="157">
        <v>17927023</v>
      </c>
      <c r="D22" s="157"/>
      <c r="E22" s="158">
        <v>21515893</v>
      </c>
      <c r="F22" s="159">
        <v>20156000</v>
      </c>
      <c r="G22" s="159">
        <v>1640004</v>
      </c>
      <c r="H22" s="159">
        <v>1971238</v>
      </c>
      <c r="I22" s="159">
        <v>1606058</v>
      </c>
      <c r="J22" s="159">
        <v>5217300</v>
      </c>
      <c r="K22" s="159">
        <v>1700290</v>
      </c>
      <c r="L22" s="159">
        <v>1637712</v>
      </c>
      <c r="M22" s="159">
        <v>1599051</v>
      </c>
      <c r="N22" s="159">
        <v>4937053</v>
      </c>
      <c r="O22" s="159">
        <v>1677498</v>
      </c>
      <c r="P22" s="159">
        <v>1589377</v>
      </c>
      <c r="Q22" s="159">
        <v>2650909</v>
      </c>
      <c r="R22" s="159">
        <v>5917784</v>
      </c>
      <c r="S22" s="159">
        <v>1655376</v>
      </c>
      <c r="T22" s="159">
        <v>1485505</v>
      </c>
      <c r="U22" s="159">
        <v>1604301</v>
      </c>
      <c r="V22" s="159">
        <v>4745182</v>
      </c>
      <c r="W22" s="159">
        <v>20817319</v>
      </c>
      <c r="X22" s="159">
        <v>20156000</v>
      </c>
      <c r="Y22" s="159">
        <v>661319</v>
      </c>
      <c r="Z22" s="141">
        <v>3.28</v>
      </c>
      <c r="AA22" s="157">
        <v>20156000</v>
      </c>
    </row>
    <row r="23" spans="1:27" ht="13.5">
      <c r="A23" s="138" t="s">
        <v>92</v>
      </c>
      <c r="B23" s="136"/>
      <c r="C23" s="155">
        <v>20276751</v>
      </c>
      <c r="D23" s="155"/>
      <c r="E23" s="156">
        <v>23494929</v>
      </c>
      <c r="F23" s="60">
        <v>23245000</v>
      </c>
      <c r="G23" s="60">
        <v>2191627</v>
      </c>
      <c r="H23" s="60">
        <v>1551292</v>
      </c>
      <c r="I23" s="60">
        <v>1942898</v>
      </c>
      <c r="J23" s="60">
        <v>5685817</v>
      </c>
      <c r="K23" s="60">
        <v>1934140</v>
      </c>
      <c r="L23" s="60">
        <v>1843198</v>
      </c>
      <c r="M23" s="60">
        <v>1886848</v>
      </c>
      <c r="N23" s="60">
        <v>5664186</v>
      </c>
      <c r="O23" s="60">
        <v>2058583</v>
      </c>
      <c r="P23" s="60">
        <v>2010197</v>
      </c>
      <c r="Q23" s="60">
        <v>1982028</v>
      </c>
      <c r="R23" s="60">
        <v>6050808</v>
      </c>
      <c r="S23" s="60">
        <v>2005566</v>
      </c>
      <c r="T23" s="60">
        <v>1865943</v>
      </c>
      <c r="U23" s="60">
        <v>1917363</v>
      </c>
      <c r="V23" s="60">
        <v>5788872</v>
      </c>
      <c r="W23" s="60">
        <v>23189683</v>
      </c>
      <c r="X23" s="60">
        <v>23245000</v>
      </c>
      <c r="Y23" s="60">
        <v>-55317</v>
      </c>
      <c r="Z23" s="140">
        <v>-0.24</v>
      </c>
      <c r="AA23" s="155">
        <v>23245000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303100677</v>
      </c>
      <c r="D25" s="168">
        <f>+D5+D9+D15+D19+D24</f>
        <v>0</v>
      </c>
      <c r="E25" s="169">
        <f t="shared" si="4"/>
        <v>359510506</v>
      </c>
      <c r="F25" s="73">
        <f t="shared" si="4"/>
        <v>374171815</v>
      </c>
      <c r="G25" s="73">
        <f t="shared" si="4"/>
        <v>37749351</v>
      </c>
      <c r="H25" s="73">
        <f t="shared" si="4"/>
        <v>40641945</v>
      </c>
      <c r="I25" s="73">
        <f t="shared" si="4"/>
        <v>30248326</v>
      </c>
      <c r="J25" s="73">
        <f t="shared" si="4"/>
        <v>108639622</v>
      </c>
      <c r="K25" s="73">
        <f t="shared" si="4"/>
        <v>12343534</v>
      </c>
      <c r="L25" s="73">
        <f t="shared" si="4"/>
        <v>37254404</v>
      </c>
      <c r="M25" s="73">
        <f t="shared" si="4"/>
        <v>18932014</v>
      </c>
      <c r="N25" s="73">
        <f t="shared" si="4"/>
        <v>68529952</v>
      </c>
      <c r="O25" s="73">
        <f t="shared" si="4"/>
        <v>25323916</v>
      </c>
      <c r="P25" s="73">
        <f t="shared" si="4"/>
        <v>19650333</v>
      </c>
      <c r="Q25" s="73">
        <f t="shared" si="4"/>
        <v>35846895</v>
      </c>
      <c r="R25" s="73">
        <f t="shared" si="4"/>
        <v>80821144</v>
      </c>
      <c r="S25" s="73">
        <f t="shared" si="4"/>
        <v>23692013</v>
      </c>
      <c r="T25" s="73">
        <f t="shared" si="4"/>
        <v>29273785</v>
      </c>
      <c r="U25" s="73">
        <f t="shared" si="4"/>
        <v>29813846</v>
      </c>
      <c r="V25" s="73">
        <f t="shared" si="4"/>
        <v>82779644</v>
      </c>
      <c r="W25" s="73">
        <f t="shared" si="4"/>
        <v>340770362</v>
      </c>
      <c r="X25" s="73">
        <f t="shared" si="4"/>
        <v>374171815</v>
      </c>
      <c r="Y25" s="73">
        <f t="shared" si="4"/>
        <v>-33401453</v>
      </c>
      <c r="Z25" s="170">
        <f>+IF(X25&lt;&gt;0,+(Y25/X25)*100,0)</f>
        <v>-8.926768842810889</v>
      </c>
      <c r="AA25" s="168">
        <f>+AA5+AA9+AA15+AA19+AA24</f>
        <v>374171815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146765007</v>
      </c>
      <c r="D28" s="153">
        <f>SUM(D29:D31)</f>
        <v>0</v>
      </c>
      <c r="E28" s="154">
        <f t="shared" si="5"/>
        <v>111402852</v>
      </c>
      <c r="F28" s="100">
        <f t="shared" si="5"/>
        <v>115723310</v>
      </c>
      <c r="G28" s="100">
        <f t="shared" si="5"/>
        <v>5821858</v>
      </c>
      <c r="H28" s="100">
        <f t="shared" si="5"/>
        <v>7930713</v>
      </c>
      <c r="I28" s="100">
        <f t="shared" si="5"/>
        <v>7221760</v>
      </c>
      <c r="J28" s="100">
        <f t="shared" si="5"/>
        <v>20974331</v>
      </c>
      <c r="K28" s="100">
        <f t="shared" si="5"/>
        <v>6139311</v>
      </c>
      <c r="L28" s="100">
        <f t="shared" si="5"/>
        <v>6445392</v>
      </c>
      <c r="M28" s="100">
        <f t="shared" si="5"/>
        <v>8053028</v>
      </c>
      <c r="N28" s="100">
        <f t="shared" si="5"/>
        <v>20637731</v>
      </c>
      <c r="O28" s="100">
        <f t="shared" si="5"/>
        <v>7247424</v>
      </c>
      <c r="P28" s="100">
        <f t="shared" si="5"/>
        <v>6347147</v>
      </c>
      <c r="Q28" s="100">
        <f t="shared" si="5"/>
        <v>6770391</v>
      </c>
      <c r="R28" s="100">
        <f t="shared" si="5"/>
        <v>20364962</v>
      </c>
      <c r="S28" s="100">
        <f t="shared" si="5"/>
        <v>5981148</v>
      </c>
      <c r="T28" s="100">
        <f t="shared" si="5"/>
        <v>8207969</v>
      </c>
      <c r="U28" s="100">
        <f t="shared" si="5"/>
        <v>7176260</v>
      </c>
      <c r="V28" s="100">
        <f t="shared" si="5"/>
        <v>21365377</v>
      </c>
      <c r="W28" s="100">
        <f t="shared" si="5"/>
        <v>83342401</v>
      </c>
      <c r="X28" s="100">
        <f t="shared" si="5"/>
        <v>115723310</v>
      </c>
      <c r="Y28" s="100">
        <f t="shared" si="5"/>
        <v>-32380909</v>
      </c>
      <c r="Z28" s="137">
        <f>+IF(X28&lt;&gt;0,+(Y28/X28)*100,0)</f>
        <v>-27.981319407472878</v>
      </c>
      <c r="AA28" s="153">
        <f>SUM(AA29:AA31)</f>
        <v>115723310</v>
      </c>
    </row>
    <row r="29" spans="1:27" ht="13.5">
      <c r="A29" s="138" t="s">
        <v>75</v>
      </c>
      <c r="B29" s="136"/>
      <c r="C29" s="155">
        <v>23071272</v>
      </c>
      <c r="D29" s="155"/>
      <c r="E29" s="156">
        <v>23885676</v>
      </c>
      <c r="F29" s="60">
        <v>24075038</v>
      </c>
      <c r="G29" s="60">
        <v>1616620</v>
      </c>
      <c r="H29" s="60">
        <v>1810186</v>
      </c>
      <c r="I29" s="60">
        <v>2193493</v>
      </c>
      <c r="J29" s="60">
        <v>5620299</v>
      </c>
      <c r="K29" s="60">
        <v>1868373</v>
      </c>
      <c r="L29" s="60">
        <v>1691636</v>
      </c>
      <c r="M29" s="60">
        <v>1946668</v>
      </c>
      <c r="N29" s="60">
        <v>5506677</v>
      </c>
      <c r="O29" s="60">
        <v>1951167</v>
      </c>
      <c r="P29" s="60">
        <v>1970964</v>
      </c>
      <c r="Q29" s="60">
        <v>1658541</v>
      </c>
      <c r="R29" s="60">
        <v>5580672</v>
      </c>
      <c r="S29" s="60">
        <v>1592721</v>
      </c>
      <c r="T29" s="60">
        <v>1764933</v>
      </c>
      <c r="U29" s="60">
        <v>1991863</v>
      </c>
      <c r="V29" s="60">
        <v>5349517</v>
      </c>
      <c r="W29" s="60">
        <v>22057165</v>
      </c>
      <c r="X29" s="60">
        <v>24075038</v>
      </c>
      <c r="Y29" s="60">
        <v>-2017873</v>
      </c>
      <c r="Z29" s="140">
        <v>-8.38</v>
      </c>
      <c r="AA29" s="155">
        <v>24075038</v>
      </c>
    </row>
    <row r="30" spans="1:27" ht="13.5">
      <c r="A30" s="138" t="s">
        <v>76</v>
      </c>
      <c r="B30" s="136"/>
      <c r="C30" s="157">
        <v>37566036</v>
      </c>
      <c r="D30" s="157"/>
      <c r="E30" s="158">
        <v>39203958</v>
      </c>
      <c r="F30" s="159">
        <v>39155142</v>
      </c>
      <c r="G30" s="159">
        <v>1434183</v>
      </c>
      <c r="H30" s="159">
        <v>1885920</v>
      </c>
      <c r="I30" s="159">
        <v>1989907</v>
      </c>
      <c r="J30" s="159">
        <v>5310010</v>
      </c>
      <c r="K30" s="159">
        <v>1558323</v>
      </c>
      <c r="L30" s="159">
        <v>1667502</v>
      </c>
      <c r="M30" s="159">
        <v>2802577</v>
      </c>
      <c r="N30" s="159">
        <v>6028402</v>
      </c>
      <c r="O30" s="159">
        <v>1663436</v>
      </c>
      <c r="P30" s="159">
        <v>1553000</v>
      </c>
      <c r="Q30" s="159">
        <v>1607801</v>
      </c>
      <c r="R30" s="159">
        <v>4824237</v>
      </c>
      <c r="S30" s="159">
        <v>1757526</v>
      </c>
      <c r="T30" s="159">
        <v>1880273</v>
      </c>
      <c r="U30" s="159">
        <v>1732550</v>
      </c>
      <c r="V30" s="159">
        <v>5370349</v>
      </c>
      <c r="W30" s="159">
        <v>21532998</v>
      </c>
      <c r="X30" s="159">
        <v>39155142</v>
      </c>
      <c r="Y30" s="159">
        <v>-17622144</v>
      </c>
      <c r="Z30" s="141">
        <v>-45.01</v>
      </c>
      <c r="AA30" s="157">
        <v>39155142</v>
      </c>
    </row>
    <row r="31" spans="1:27" ht="13.5">
      <c r="A31" s="138" t="s">
        <v>77</v>
      </c>
      <c r="B31" s="136"/>
      <c r="C31" s="155">
        <v>86127699</v>
      </c>
      <c r="D31" s="155"/>
      <c r="E31" s="156">
        <v>48313218</v>
      </c>
      <c r="F31" s="60">
        <v>52493130</v>
      </c>
      <c r="G31" s="60">
        <v>2771055</v>
      </c>
      <c r="H31" s="60">
        <v>4234607</v>
      </c>
      <c r="I31" s="60">
        <v>3038360</v>
      </c>
      <c r="J31" s="60">
        <v>10044022</v>
      </c>
      <c r="K31" s="60">
        <v>2712615</v>
      </c>
      <c r="L31" s="60">
        <v>3086254</v>
      </c>
      <c r="M31" s="60">
        <v>3303783</v>
      </c>
      <c r="N31" s="60">
        <v>9102652</v>
      </c>
      <c r="O31" s="60">
        <v>3632821</v>
      </c>
      <c r="P31" s="60">
        <v>2823183</v>
      </c>
      <c r="Q31" s="60">
        <v>3504049</v>
      </c>
      <c r="R31" s="60">
        <v>9960053</v>
      </c>
      <c r="S31" s="60">
        <v>2630901</v>
      </c>
      <c r="T31" s="60">
        <v>4562763</v>
      </c>
      <c r="U31" s="60">
        <v>3451847</v>
      </c>
      <c r="V31" s="60">
        <v>10645511</v>
      </c>
      <c r="W31" s="60">
        <v>39752238</v>
      </c>
      <c r="X31" s="60">
        <v>52493130</v>
      </c>
      <c r="Y31" s="60">
        <v>-12740892</v>
      </c>
      <c r="Z31" s="140">
        <v>-24.27</v>
      </c>
      <c r="AA31" s="155">
        <v>52493130</v>
      </c>
    </row>
    <row r="32" spans="1:27" ht="13.5">
      <c r="A32" s="135" t="s">
        <v>78</v>
      </c>
      <c r="B32" s="136"/>
      <c r="C32" s="153">
        <f aca="true" t="shared" si="6" ref="C32:Y32">SUM(C33:C37)</f>
        <v>24552191</v>
      </c>
      <c r="D32" s="153">
        <f>SUM(D33:D37)</f>
        <v>0</v>
      </c>
      <c r="E32" s="154">
        <f t="shared" si="6"/>
        <v>23050214</v>
      </c>
      <c r="F32" s="100">
        <f t="shared" si="6"/>
        <v>29226393</v>
      </c>
      <c r="G32" s="100">
        <f t="shared" si="6"/>
        <v>1581336</v>
      </c>
      <c r="H32" s="100">
        <f t="shared" si="6"/>
        <v>1868182</v>
      </c>
      <c r="I32" s="100">
        <f t="shared" si="6"/>
        <v>1846221</v>
      </c>
      <c r="J32" s="100">
        <f t="shared" si="6"/>
        <v>5295739</v>
      </c>
      <c r="K32" s="100">
        <f t="shared" si="6"/>
        <v>1876686</v>
      </c>
      <c r="L32" s="100">
        <f t="shared" si="6"/>
        <v>2034590</v>
      </c>
      <c r="M32" s="100">
        <f t="shared" si="6"/>
        <v>1936915</v>
      </c>
      <c r="N32" s="100">
        <f t="shared" si="6"/>
        <v>5848191</v>
      </c>
      <c r="O32" s="100">
        <f t="shared" si="6"/>
        <v>2048719</v>
      </c>
      <c r="P32" s="100">
        <f t="shared" si="6"/>
        <v>1986489</v>
      </c>
      <c r="Q32" s="100">
        <f t="shared" si="6"/>
        <v>2268927</v>
      </c>
      <c r="R32" s="100">
        <f t="shared" si="6"/>
        <v>6304135</v>
      </c>
      <c r="S32" s="100">
        <f t="shared" si="6"/>
        <v>2179803</v>
      </c>
      <c r="T32" s="100">
        <f t="shared" si="6"/>
        <v>2301703</v>
      </c>
      <c r="U32" s="100">
        <f t="shared" si="6"/>
        <v>2375999</v>
      </c>
      <c r="V32" s="100">
        <f t="shared" si="6"/>
        <v>6857505</v>
      </c>
      <c r="W32" s="100">
        <f t="shared" si="6"/>
        <v>24305570</v>
      </c>
      <c r="X32" s="100">
        <f t="shared" si="6"/>
        <v>29226393</v>
      </c>
      <c r="Y32" s="100">
        <f t="shared" si="6"/>
        <v>-4920823</v>
      </c>
      <c r="Z32" s="137">
        <f>+IF(X32&lt;&gt;0,+(Y32/X32)*100,0)</f>
        <v>-16.836915181425226</v>
      </c>
      <c r="AA32" s="153">
        <f>SUM(AA33:AA37)</f>
        <v>29226393</v>
      </c>
    </row>
    <row r="33" spans="1:27" ht="13.5">
      <c r="A33" s="138" t="s">
        <v>79</v>
      </c>
      <c r="B33" s="136"/>
      <c r="C33" s="155">
        <v>3929187</v>
      </c>
      <c r="D33" s="155"/>
      <c r="E33" s="156">
        <v>4383277</v>
      </c>
      <c r="F33" s="60">
        <v>4675704</v>
      </c>
      <c r="G33" s="60">
        <v>307389</v>
      </c>
      <c r="H33" s="60">
        <v>348146</v>
      </c>
      <c r="I33" s="60">
        <v>352722</v>
      </c>
      <c r="J33" s="60">
        <v>1008257</v>
      </c>
      <c r="K33" s="60">
        <v>323335</v>
      </c>
      <c r="L33" s="60">
        <v>431299</v>
      </c>
      <c r="M33" s="60">
        <v>347247</v>
      </c>
      <c r="N33" s="60">
        <v>1101881</v>
      </c>
      <c r="O33" s="60">
        <v>387153</v>
      </c>
      <c r="P33" s="60">
        <v>371420</v>
      </c>
      <c r="Q33" s="60">
        <v>357293</v>
      </c>
      <c r="R33" s="60">
        <v>1115866</v>
      </c>
      <c r="S33" s="60">
        <v>388456</v>
      </c>
      <c r="T33" s="60">
        <v>602291</v>
      </c>
      <c r="U33" s="60">
        <v>378233</v>
      </c>
      <c r="V33" s="60">
        <v>1368980</v>
      </c>
      <c r="W33" s="60">
        <v>4594984</v>
      </c>
      <c r="X33" s="60">
        <v>4675704</v>
      </c>
      <c r="Y33" s="60">
        <v>-80720</v>
      </c>
      <c r="Z33" s="140">
        <v>-1.73</v>
      </c>
      <c r="AA33" s="155">
        <v>4675704</v>
      </c>
    </row>
    <row r="34" spans="1:27" ht="13.5">
      <c r="A34" s="138" t="s">
        <v>80</v>
      </c>
      <c r="B34" s="136"/>
      <c r="C34" s="155">
        <v>6528858</v>
      </c>
      <c r="D34" s="155"/>
      <c r="E34" s="156">
        <v>5795037</v>
      </c>
      <c r="F34" s="60">
        <v>7216341</v>
      </c>
      <c r="G34" s="60">
        <v>369159</v>
      </c>
      <c r="H34" s="60">
        <v>418887</v>
      </c>
      <c r="I34" s="60">
        <v>414920</v>
      </c>
      <c r="J34" s="60">
        <v>1202966</v>
      </c>
      <c r="K34" s="60">
        <v>416324</v>
      </c>
      <c r="L34" s="60">
        <v>419685</v>
      </c>
      <c r="M34" s="60">
        <v>481646</v>
      </c>
      <c r="N34" s="60">
        <v>1317655</v>
      </c>
      <c r="O34" s="60">
        <v>461197</v>
      </c>
      <c r="P34" s="60">
        <v>489927</v>
      </c>
      <c r="Q34" s="60">
        <v>750655</v>
      </c>
      <c r="R34" s="60">
        <v>1701779</v>
      </c>
      <c r="S34" s="60">
        <v>505095</v>
      </c>
      <c r="T34" s="60">
        <v>504079</v>
      </c>
      <c r="U34" s="60">
        <v>655144</v>
      </c>
      <c r="V34" s="60">
        <v>1664318</v>
      </c>
      <c r="W34" s="60">
        <v>5886718</v>
      </c>
      <c r="X34" s="60">
        <v>7216341</v>
      </c>
      <c r="Y34" s="60">
        <v>-1329623</v>
      </c>
      <c r="Z34" s="140">
        <v>-18.43</v>
      </c>
      <c r="AA34" s="155">
        <v>7216341</v>
      </c>
    </row>
    <row r="35" spans="1:27" ht="13.5">
      <c r="A35" s="138" t="s">
        <v>81</v>
      </c>
      <c r="B35" s="136"/>
      <c r="C35" s="155">
        <v>10807367</v>
      </c>
      <c r="D35" s="155"/>
      <c r="E35" s="156">
        <v>7561114</v>
      </c>
      <c r="F35" s="60">
        <v>12004359</v>
      </c>
      <c r="G35" s="60">
        <v>648451</v>
      </c>
      <c r="H35" s="60">
        <v>832471</v>
      </c>
      <c r="I35" s="60">
        <v>837148</v>
      </c>
      <c r="J35" s="60">
        <v>2318070</v>
      </c>
      <c r="K35" s="60">
        <v>841041</v>
      </c>
      <c r="L35" s="60">
        <v>866720</v>
      </c>
      <c r="M35" s="60">
        <v>824521</v>
      </c>
      <c r="N35" s="60">
        <v>2532282</v>
      </c>
      <c r="O35" s="60">
        <v>838692</v>
      </c>
      <c r="P35" s="60">
        <v>848708</v>
      </c>
      <c r="Q35" s="60">
        <v>871969</v>
      </c>
      <c r="R35" s="60">
        <v>2559369</v>
      </c>
      <c r="S35" s="60">
        <v>986173</v>
      </c>
      <c r="T35" s="60">
        <v>880128</v>
      </c>
      <c r="U35" s="60">
        <v>1066532</v>
      </c>
      <c r="V35" s="60">
        <v>2932833</v>
      </c>
      <c r="W35" s="60">
        <v>10342554</v>
      </c>
      <c r="X35" s="60">
        <v>12004359</v>
      </c>
      <c r="Y35" s="60">
        <v>-1661805</v>
      </c>
      <c r="Z35" s="140">
        <v>-13.84</v>
      </c>
      <c r="AA35" s="155">
        <v>12004359</v>
      </c>
    </row>
    <row r="36" spans="1:27" ht="13.5">
      <c r="A36" s="138" t="s">
        <v>82</v>
      </c>
      <c r="B36" s="136"/>
      <c r="C36" s="155">
        <v>3286779</v>
      </c>
      <c r="D36" s="155"/>
      <c r="E36" s="156">
        <v>5310786</v>
      </c>
      <c r="F36" s="60">
        <v>5329989</v>
      </c>
      <c r="G36" s="60">
        <v>256337</v>
      </c>
      <c r="H36" s="60">
        <v>268678</v>
      </c>
      <c r="I36" s="60">
        <v>241431</v>
      </c>
      <c r="J36" s="60">
        <v>766446</v>
      </c>
      <c r="K36" s="60">
        <v>295986</v>
      </c>
      <c r="L36" s="60">
        <v>316886</v>
      </c>
      <c r="M36" s="60">
        <v>283501</v>
      </c>
      <c r="N36" s="60">
        <v>896373</v>
      </c>
      <c r="O36" s="60">
        <v>361677</v>
      </c>
      <c r="P36" s="60">
        <v>276434</v>
      </c>
      <c r="Q36" s="60">
        <v>289010</v>
      </c>
      <c r="R36" s="60">
        <v>927121</v>
      </c>
      <c r="S36" s="60">
        <v>300079</v>
      </c>
      <c r="T36" s="60">
        <v>315205</v>
      </c>
      <c r="U36" s="60">
        <v>276090</v>
      </c>
      <c r="V36" s="60">
        <v>891374</v>
      </c>
      <c r="W36" s="60">
        <v>3481314</v>
      </c>
      <c r="X36" s="60">
        <v>5329989</v>
      </c>
      <c r="Y36" s="60">
        <v>-1848675</v>
      </c>
      <c r="Z36" s="140">
        <v>-34.68</v>
      </c>
      <c r="AA36" s="155">
        <v>5329989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28616443</v>
      </c>
      <c r="D38" s="153">
        <f>SUM(D39:D41)</f>
        <v>0</v>
      </c>
      <c r="E38" s="154">
        <f t="shared" si="7"/>
        <v>32012809</v>
      </c>
      <c r="F38" s="100">
        <f t="shared" si="7"/>
        <v>34648627</v>
      </c>
      <c r="G38" s="100">
        <f t="shared" si="7"/>
        <v>1633492</v>
      </c>
      <c r="H38" s="100">
        <f t="shared" si="7"/>
        <v>1877570</v>
      </c>
      <c r="I38" s="100">
        <f t="shared" si="7"/>
        <v>2608527</v>
      </c>
      <c r="J38" s="100">
        <f t="shared" si="7"/>
        <v>6119589</v>
      </c>
      <c r="K38" s="100">
        <f t="shared" si="7"/>
        <v>1974426</v>
      </c>
      <c r="L38" s="100">
        <f t="shared" si="7"/>
        <v>2268803</v>
      </c>
      <c r="M38" s="100">
        <f t="shared" si="7"/>
        <v>2820851</v>
      </c>
      <c r="N38" s="100">
        <f t="shared" si="7"/>
        <v>7064080</v>
      </c>
      <c r="O38" s="100">
        <f t="shared" si="7"/>
        <v>3086201</v>
      </c>
      <c r="P38" s="100">
        <f t="shared" si="7"/>
        <v>710332</v>
      </c>
      <c r="Q38" s="100">
        <f t="shared" si="7"/>
        <v>2375643</v>
      </c>
      <c r="R38" s="100">
        <f t="shared" si="7"/>
        <v>6172176</v>
      </c>
      <c r="S38" s="100">
        <f t="shared" si="7"/>
        <v>2256188</v>
      </c>
      <c r="T38" s="100">
        <f t="shared" si="7"/>
        <v>2536457</v>
      </c>
      <c r="U38" s="100">
        <f t="shared" si="7"/>
        <v>3133022</v>
      </c>
      <c r="V38" s="100">
        <f t="shared" si="7"/>
        <v>7925667</v>
      </c>
      <c r="W38" s="100">
        <f t="shared" si="7"/>
        <v>27281512</v>
      </c>
      <c r="X38" s="100">
        <f t="shared" si="7"/>
        <v>34648627</v>
      </c>
      <c r="Y38" s="100">
        <f t="shared" si="7"/>
        <v>-7367115</v>
      </c>
      <c r="Z38" s="137">
        <f>+IF(X38&lt;&gt;0,+(Y38/X38)*100,0)</f>
        <v>-21.26235766860257</v>
      </c>
      <c r="AA38" s="153">
        <f>SUM(AA39:AA41)</f>
        <v>34648627</v>
      </c>
    </row>
    <row r="39" spans="1:27" ht="13.5">
      <c r="A39" s="138" t="s">
        <v>85</v>
      </c>
      <c r="B39" s="136"/>
      <c r="C39" s="155">
        <v>6715038</v>
      </c>
      <c r="D39" s="155"/>
      <c r="E39" s="156">
        <v>7384319</v>
      </c>
      <c r="F39" s="60">
        <v>8800329</v>
      </c>
      <c r="G39" s="60">
        <v>609982</v>
      </c>
      <c r="H39" s="60">
        <v>659456</v>
      </c>
      <c r="I39" s="60">
        <v>1057251</v>
      </c>
      <c r="J39" s="60">
        <v>2326689</v>
      </c>
      <c r="K39" s="60">
        <v>969391</v>
      </c>
      <c r="L39" s="60">
        <v>855180</v>
      </c>
      <c r="M39" s="60">
        <v>629129</v>
      </c>
      <c r="N39" s="60">
        <v>2453700</v>
      </c>
      <c r="O39" s="60">
        <v>488408</v>
      </c>
      <c r="P39" s="60">
        <v>-1044393</v>
      </c>
      <c r="Q39" s="60">
        <v>552321</v>
      </c>
      <c r="R39" s="60">
        <v>-3664</v>
      </c>
      <c r="S39" s="60">
        <v>527426</v>
      </c>
      <c r="T39" s="60">
        <v>792822</v>
      </c>
      <c r="U39" s="60">
        <v>896492</v>
      </c>
      <c r="V39" s="60">
        <v>2216740</v>
      </c>
      <c r="W39" s="60">
        <v>6993465</v>
      </c>
      <c r="X39" s="60">
        <v>8800329</v>
      </c>
      <c r="Y39" s="60">
        <v>-1806864</v>
      </c>
      <c r="Z39" s="140">
        <v>-20.53</v>
      </c>
      <c r="AA39" s="155">
        <v>8800329</v>
      </c>
    </row>
    <row r="40" spans="1:27" ht="13.5">
      <c r="A40" s="138" t="s">
        <v>86</v>
      </c>
      <c r="B40" s="136"/>
      <c r="C40" s="155">
        <v>21881309</v>
      </c>
      <c r="D40" s="155"/>
      <c r="E40" s="156">
        <v>24613490</v>
      </c>
      <c r="F40" s="60">
        <v>25813298</v>
      </c>
      <c r="G40" s="60">
        <v>1023510</v>
      </c>
      <c r="H40" s="60">
        <v>1218114</v>
      </c>
      <c r="I40" s="60">
        <v>1551276</v>
      </c>
      <c r="J40" s="60">
        <v>3792900</v>
      </c>
      <c r="K40" s="60">
        <v>1005035</v>
      </c>
      <c r="L40" s="60">
        <v>1413623</v>
      </c>
      <c r="M40" s="60">
        <v>2191722</v>
      </c>
      <c r="N40" s="60">
        <v>4610380</v>
      </c>
      <c r="O40" s="60">
        <v>2597793</v>
      </c>
      <c r="P40" s="60">
        <v>1750281</v>
      </c>
      <c r="Q40" s="60">
        <v>1815242</v>
      </c>
      <c r="R40" s="60">
        <v>6163316</v>
      </c>
      <c r="S40" s="60">
        <v>1717208</v>
      </c>
      <c r="T40" s="60">
        <v>1743635</v>
      </c>
      <c r="U40" s="60">
        <v>2236530</v>
      </c>
      <c r="V40" s="60">
        <v>5697373</v>
      </c>
      <c r="W40" s="60">
        <v>20263969</v>
      </c>
      <c r="X40" s="60">
        <v>25813298</v>
      </c>
      <c r="Y40" s="60">
        <v>-5549329</v>
      </c>
      <c r="Z40" s="140">
        <v>-21.5</v>
      </c>
      <c r="AA40" s="155">
        <v>25813298</v>
      </c>
    </row>
    <row r="41" spans="1:27" ht="13.5">
      <c r="A41" s="138" t="s">
        <v>87</v>
      </c>
      <c r="B41" s="136"/>
      <c r="C41" s="155">
        <v>20096</v>
      </c>
      <c r="D41" s="155"/>
      <c r="E41" s="156">
        <v>15000</v>
      </c>
      <c r="F41" s="60">
        <v>35000</v>
      </c>
      <c r="G41" s="60"/>
      <c r="H41" s="60"/>
      <c r="I41" s="60"/>
      <c r="J41" s="60"/>
      <c r="K41" s="60"/>
      <c r="L41" s="60"/>
      <c r="M41" s="60"/>
      <c r="N41" s="60"/>
      <c r="O41" s="60"/>
      <c r="P41" s="60">
        <v>4444</v>
      </c>
      <c r="Q41" s="60">
        <v>8080</v>
      </c>
      <c r="R41" s="60">
        <v>12524</v>
      </c>
      <c r="S41" s="60">
        <v>11554</v>
      </c>
      <c r="T41" s="60"/>
      <c r="U41" s="60"/>
      <c r="V41" s="60">
        <v>11554</v>
      </c>
      <c r="W41" s="60">
        <v>24078</v>
      </c>
      <c r="X41" s="60">
        <v>35000</v>
      </c>
      <c r="Y41" s="60">
        <v>-10922</v>
      </c>
      <c r="Z41" s="140">
        <v>-31.21</v>
      </c>
      <c r="AA41" s="155">
        <v>35000</v>
      </c>
    </row>
    <row r="42" spans="1:27" ht="13.5">
      <c r="A42" s="135" t="s">
        <v>88</v>
      </c>
      <c r="B42" s="142"/>
      <c r="C42" s="153">
        <f aca="true" t="shared" si="8" ref="C42:Y42">SUM(C43:C46)</f>
        <v>123877745</v>
      </c>
      <c r="D42" s="153">
        <f>SUM(D43:D46)</f>
        <v>0</v>
      </c>
      <c r="E42" s="154">
        <f t="shared" si="8"/>
        <v>116746652</v>
      </c>
      <c r="F42" s="100">
        <f t="shared" si="8"/>
        <v>121066945</v>
      </c>
      <c r="G42" s="100">
        <f t="shared" si="8"/>
        <v>4358890</v>
      </c>
      <c r="H42" s="100">
        <f t="shared" si="8"/>
        <v>9791021</v>
      </c>
      <c r="I42" s="100">
        <f t="shared" si="8"/>
        <v>12356496</v>
      </c>
      <c r="J42" s="100">
        <f t="shared" si="8"/>
        <v>26506407</v>
      </c>
      <c r="K42" s="100">
        <f t="shared" si="8"/>
        <v>6579597</v>
      </c>
      <c r="L42" s="100">
        <f t="shared" si="8"/>
        <v>8483083</v>
      </c>
      <c r="M42" s="100">
        <f t="shared" si="8"/>
        <v>10247372</v>
      </c>
      <c r="N42" s="100">
        <f t="shared" si="8"/>
        <v>25310052</v>
      </c>
      <c r="O42" s="100">
        <f t="shared" si="8"/>
        <v>8459757</v>
      </c>
      <c r="P42" s="100">
        <f t="shared" si="8"/>
        <v>8074604</v>
      </c>
      <c r="Q42" s="100">
        <f t="shared" si="8"/>
        <v>9574730</v>
      </c>
      <c r="R42" s="100">
        <f t="shared" si="8"/>
        <v>26109091</v>
      </c>
      <c r="S42" s="100">
        <f t="shared" si="8"/>
        <v>8406137</v>
      </c>
      <c r="T42" s="100">
        <f t="shared" si="8"/>
        <v>8097443</v>
      </c>
      <c r="U42" s="100">
        <f t="shared" si="8"/>
        <v>11929632</v>
      </c>
      <c r="V42" s="100">
        <f t="shared" si="8"/>
        <v>28433212</v>
      </c>
      <c r="W42" s="100">
        <f t="shared" si="8"/>
        <v>106358762</v>
      </c>
      <c r="X42" s="100">
        <f t="shared" si="8"/>
        <v>121066945</v>
      </c>
      <c r="Y42" s="100">
        <f t="shared" si="8"/>
        <v>-14708183</v>
      </c>
      <c r="Z42" s="137">
        <f>+IF(X42&lt;&gt;0,+(Y42/X42)*100,0)</f>
        <v>-12.148801640282572</v>
      </c>
      <c r="AA42" s="153">
        <f>SUM(AA43:AA46)</f>
        <v>121066945</v>
      </c>
    </row>
    <row r="43" spans="1:27" ht="13.5">
      <c r="A43" s="138" t="s">
        <v>89</v>
      </c>
      <c r="B43" s="136"/>
      <c r="C43" s="155">
        <v>45468998</v>
      </c>
      <c r="D43" s="155"/>
      <c r="E43" s="156">
        <v>53549864</v>
      </c>
      <c r="F43" s="60">
        <v>53042887</v>
      </c>
      <c r="G43" s="60">
        <v>1244552</v>
      </c>
      <c r="H43" s="60">
        <v>5855908</v>
      </c>
      <c r="I43" s="60">
        <v>6110977</v>
      </c>
      <c r="J43" s="60">
        <v>13211437</v>
      </c>
      <c r="K43" s="60">
        <v>3093396</v>
      </c>
      <c r="L43" s="60">
        <v>3694885</v>
      </c>
      <c r="M43" s="60">
        <v>4023030</v>
      </c>
      <c r="N43" s="60">
        <v>10811311</v>
      </c>
      <c r="O43" s="60">
        <v>3621469</v>
      </c>
      <c r="P43" s="60">
        <v>3175524</v>
      </c>
      <c r="Q43" s="60">
        <v>3584599</v>
      </c>
      <c r="R43" s="60">
        <v>10381592</v>
      </c>
      <c r="S43" s="60">
        <v>3383905</v>
      </c>
      <c r="T43" s="60">
        <v>3522512</v>
      </c>
      <c r="U43" s="60">
        <v>4406513</v>
      </c>
      <c r="V43" s="60">
        <v>11312930</v>
      </c>
      <c r="W43" s="60">
        <v>45717270</v>
      </c>
      <c r="X43" s="60">
        <v>53042887</v>
      </c>
      <c r="Y43" s="60">
        <v>-7325617</v>
      </c>
      <c r="Z43" s="140">
        <v>-13.81</v>
      </c>
      <c r="AA43" s="155">
        <v>53042887</v>
      </c>
    </row>
    <row r="44" spans="1:27" ht="13.5">
      <c r="A44" s="138" t="s">
        <v>90</v>
      </c>
      <c r="B44" s="136"/>
      <c r="C44" s="155">
        <v>34818371</v>
      </c>
      <c r="D44" s="155"/>
      <c r="E44" s="156">
        <v>30560669</v>
      </c>
      <c r="F44" s="60">
        <v>30947608</v>
      </c>
      <c r="G44" s="60">
        <v>1316393</v>
      </c>
      <c r="H44" s="60">
        <v>1801753</v>
      </c>
      <c r="I44" s="60">
        <v>3351197</v>
      </c>
      <c r="J44" s="60">
        <v>6469343</v>
      </c>
      <c r="K44" s="60">
        <v>1607612</v>
      </c>
      <c r="L44" s="60">
        <v>2143505</v>
      </c>
      <c r="M44" s="60">
        <v>3183957</v>
      </c>
      <c r="N44" s="60">
        <v>6935074</v>
      </c>
      <c r="O44" s="60">
        <v>2300882</v>
      </c>
      <c r="P44" s="60">
        <v>2306565</v>
      </c>
      <c r="Q44" s="60">
        <v>3280437</v>
      </c>
      <c r="R44" s="60">
        <v>7887884</v>
      </c>
      <c r="S44" s="60">
        <v>2165797</v>
      </c>
      <c r="T44" s="60">
        <v>1859268</v>
      </c>
      <c r="U44" s="60">
        <v>4238630</v>
      </c>
      <c r="V44" s="60">
        <v>8263695</v>
      </c>
      <c r="W44" s="60">
        <v>29555996</v>
      </c>
      <c r="X44" s="60">
        <v>30947608</v>
      </c>
      <c r="Y44" s="60">
        <v>-1391612</v>
      </c>
      <c r="Z44" s="140">
        <v>-4.5</v>
      </c>
      <c r="AA44" s="155">
        <v>30947608</v>
      </c>
    </row>
    <row r="45" spans="1:27" ht="13.5">
      <c r="A45" s="138" t="s">
        <v>91</v>
      </c>
      <c r="B45" s="136"/>
      <c r="C45" s="157">
        <v>20052097</v>
      </c>
      <c r="D45" s="157"/>
      <c r="E45" s="158">
        <v>14630755</v>
      </c>
      <c r="F45" s="159">
        <v>17627168</v>
      </c>
      <c r="G45" s="159">
        <v>711854</v>
      </c>
      <c r="H45" s="159">
        <v>856290</v>
      </c>
      <c r="I45" s="159">
        <v>1438473</v>
      </c>
      <c r="J45" s="159">
        <v>3006617</v>
      </c>
      <c r="K45" s="159">
        <v>754129</v>
      </c>
      <c r="L45" s="159">
        <v>1161560</v>
      </c>
      <c r="M45" s="159">
        <v>1302934</v>
      </c>
      <c r="N45" s="159">
        <v>3218623</v>
      </c>
      <c r="O45" s="159">
        <v>1385372</v>
      </c>
      <c r="P45" s="159">
        <v>1003695</v>
      </c>
      <c r="Q45" s="159">
        <v>1577994</v>
      </c>
      <c r="R45" s="159">
        <v>3967061</v>
      </c>
      <c r="S45" s="159">
        <v>1230745</v>
      </c>
      <c r="T45" s="159">
        <v>1219216</v>
      </c>
      <c r="U45" s="159">
        <v>1547951</v>
      </c>
      <c r="V45" s="159">
        <v>3997912</v>
      </c>
      <c r="W45" s="159">
        <v>14190213</v>
      </c>
      <c r="X45" s="159">
        <v>17627168</v>
      </c>
      <c r="Y45" s="159">
        <v>-3436955</v>
      </c>
      <c r="Z45" s="141">
        <v>-19.5</v>
      </c>
      <c r="AA45" s="157">
        <v>17627168</v>
      </c>
    </row>
    <row r="46" spans="1:27" ht="13.5">
      <c r="A46" s="138" t="s">
        <v>92</v>
      </c>
      <c r="B46" s="136"/>
      <c r="C46" s="155">
        <v>23538279</v>
      </c>
      <c r="D46" s="155"/>
      <c r="E46" s="156">
        <v>18005364</v>
      </c>
      <c r="F46" s="60">
        <v>19449282</v>
      </c>
      <c r="G46" s="60">
        <v>1086091</v>
      </c>
      <c r="H46" s="60">
        <v>1277070</v>
      </c>
      <c r="I46" s="60">
        <v>1455849</v>
      </c>
      <c r="J46" s="60">
        <v>3819010</v>
      </c>
      <c r="K46" s="60">
        <v>1124460</v>
      </c>
      <c r="L46" s="60">
        <v>1483133</v>
      </c>
      <c r="M46" s="60">
        <v>1737451</v>
      </c>
      <c r="N46" s="60">
        <v>4345044</v>
      </c>
      <c r="O46" s="60">
        <v>1152034</v>
      </c>
      <c r="P46" s="60">
        <v>1588820</v>
      </c>
      <c r="Q46" s="60">
        <v>1131700</v>
      </c>
      <c r="R46" s="60">
        <v>3872554</v>
      </c>
      <c r="S46" s="60">
        <v>1625690</v>
      </c>
      <c r="T46" s="60">
        <v>1496447</v>
      </c>
      <c r="U46" s="60">
        <v>1736538</v>
      </c>
      <c r="V46" s="60">
        <v>4858675</v>
      </c>
      <c r="W46" s="60">
        <v>16895283</v>
      </c>
      <c r="X46" s="60">
        <v>19449282</v>
      </c>
      <c r="Y46" s="60">
        <v>-2553999</v>
      </c>
      <c r="Z46" s="140">
        <v>-13.13</v>
      </c>
      <c r="AA46" s="155">
        <v>19449282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323811386</v>
      </c>
      <c r="D48" s="168">
        <f>+D28+D32+D38+D42+D47</f>
        <v>0</v>
      </c>
      <c r="E48" s="169">
        <f t="shared" si="9"/>
        <v>283212527</v>
      </c>
      <c r="F48" s="73">
        <f t="shared" si="9"/>
        <v>300665275</v>
      </c>
      <c r="G48" s="73">
        <f t="shared" si="9"/>
        <v>13395576</v>
      </c>
      <c r="H48" s="73">
        <f t="shared" si="9"/>
        <v>21467486</v>
      </c>
      <c r="I48" s="73">
        <f t="shared" si="9"/>
        <v>24033004</v>
      </c>
      <c r="J48" s="73">
        <f t="shared" si="9"/>
        <v>58896066</v>
      </c>
      <c r="K48" s="73">
        <f t="shared" si="9"/>
        <v>16570020</v>
      </c>
      <c r="L48" s="73">
        <f t="shared" si="9"/>
        <v>19231868</v>
      </c>
      <c r="M48" s="73">
        <f t="shared" si="9"/>
        <v>23058166</v>
      </c>
      <c r="N48" s="73">
        <f t="shared" si="9"/>
        <v>58860054</v>
      </c>
      <c r="O48" s="73">
        <f t="shared" si="9"/>
        <v>20842101</v>
      </c>
      <c r="P48" s="73">
        <f t="shared" si="9"/>
        <v>17118572</v>
      </c>
      <c r="Q48" s="73">
        <f t="shared" si="9"/>
        <v>20989691</v>
      </c>
      <c r="R48" s="73">
        <f t="shared" si="9"/>
        <v>58950364</v>
      </c>
      <c r="S48" s="73">
        <f t="shared" si="9"/>
        <v>18823276</v>
      </c>
      <c r="T48" s="73">
        <f t="shared" si="9"/>
        <v>21143572</v>
      </c>
      <c r="U48" s="73">
        <f t="shared" si="9"/>
        <v>24614913</v>
      </c>
      <c r="V48" s="73">
        <f t="shared" si="9"/>
        <v>64581761</v>
      </c>
      <c r="W48" s="73">
        <f t="shared" si="9"/>
        <v>241288245</v>
      </c>
      <c r="X48" s="73">
        <f t="shared" si="9"/>
        <v>300665275</v>
      </c>
      <c r="Y48" s="73">
        <f t="shared" si="9"/>
        <v>-59377030</v>
      </c>
      <c r="Z48" s="170">
        <f>+IF(X48&lt;&gt;0,+(Y48/X48)*100,0)</f>
        <v>-19.748549279593394</v>
      </c>
      <c r="AA48" s="168">
        <f>+AA28+AA32+AA38+AA42+AA47</f>
        <v>300665275</v>
      </c>
    </row>
    <row r="49" spans="1:27" ht="13.5">
      <c r="A49" s="148" t="s">
        <v>49</v>
      </c>
      <c r="B49" s="149"/>
      <c r="C49" s="171">
        <f aca="true" t="shared" si="10" ref="C49:Y49">+C25-C48</f>
        <v>-20710709</v>
      </c>
      <c r="D49" s="171">
        <f>+D25-D48</f>
        <v>0</v>
      </c>
      <c r="E49" s="172">
        <f t="shared" si="10"/>
        <v>76297979</v>
      </c>
      <c r="F49" s="173">
        <f t="shared" si="10"/>
        <v>73506540</v>
      </c>
      <c r="G49" s="173">
        <f t="shared" si="10"/>
        <v>24353775</v>
      </c>
      <c r="H49" s="173">
        <f t="shared" si="10"/>
        <v>19174459</v>
      </c>
      <c r="I49" s="173">
        <f t="shared" si="10"/>
        <v>6215322</v>
      </c>
      <c r="J49" s="173">
        <f t="shared" si="10"/>
        <v>49743556</v>
      </c>
      <c r="K49" s="173">
        <f t="shared" si="10"/>
        <v>-4226486</v>
      </c>
      <c r="L49" s="173">
        <f t="shared" si="10"/>
        <v>18022536</v>
      </c>
      <c r="M49" s="173">
        <f t="shared" si="10"/>
        <v>-4126152</v>
      </c>
      <c r="N49" s="173">
        <f t="shared" si="10"/>
        <v>9669898</v>
      </c>
      <c r="O49" s="173">
        <f t="shared" si="10"/>
        <v>4481815</v>
      </c>
      <c r="P49" s="173">
        <f t="shared" si="10"/>
        <v>2531761</v>
      </c>
      <c r="Q49" s="173">
        <f t="shared" si="10"/>
        <v>14857204</v>
      </c>
      <c r="R49" s="173">
        <f t="shared" si="10"/>
        <v>21870780</v>
      </c>
      <c r="S49" s="173">
        <f t="shared" si="10"/>
        <v>4868737</v>
      </c>
      <c r="T49" s="173">
        <f t="shared" si="10"/>
        <v>8130213</v>
      </c>
      <c r="U49" s="173">
        <f t="shared" si="10"/>
        <v>5198933</v>
      </c>
      <c r="V49" s="173">
        <f t="shared" si="10"/>
        <v>18197883</v>
      </c>
      <c r="W49" s="173">
        <f t="shared" si="10"/>
        <v>99482117</v>
      </c>
      <c r="X49" s="173">
        <f>IF(F25=F48,0,X25-X48)</f>
        <v>73506540</v>
      </c>
      <c r="Y49" s="173">
        <f t="shared" si="10"/>
        <v>25975577</v>
      </c>
      <c r="Z49" s="174">
        <f>+IF(X49&lt;&gt;0,+(Y49/X49)*100,0)</f>
        <v>35.337776747483964</v>
      </c>
      <c r="AA49" s="171">
        <f>+AA25-AA48</f>
        <v>73506540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45219179</v>
      </c>
      <c r="D5" s="155"/>
      <c r="E5" s="156">
        <v>50674224</v>
      </c>
      <c r="F5" s="60">
        <v>51900000</v>
      </c>
      <c r="G5" s="60">
        <v>24490536</v>
      </c>
      <c r="H5" s="60">
        <v>2539200</v>
      </c>
      <c r="I5" s="60">
        <v>2528899</v>
      </c>
      <c r="J5" s="60">
        <v>29558635</v>
      </c>
      <c r="K5" s="60">
        <v>2554708</v>
      </c>
      <c r="L5" s="60">
        <v>2497252</v>
      </c>
      <c r="M5" s="60">
        <v>2357710</v>
      </c>
      <c r="N5" s="60">
        <v>7409670</v>
      </c>
      <c r="O5" s="60">
        <v>2726402</v>
      </c>
      <c r="P5" s="60">
        <v>1297402</v>
      </c>
      <c r="Q5" s="60">
        <v>2464750</v>
      </c>
      <c r="R5" s="60">
        <v>6488554</v>
      </c>
      <c r="S5" s="60">
        <v>2252629</v>
      </c>
      <c r="T5" s="60">
        <v>2431319</v>
      </c>
      <c r="U5" s="60">
        <v>2346265</v>
      </c>
      <c r="V5" s="60">
        <v>7030213</v>
      </c>
      <c r="W5" s="60">
        <v>50487072</v>
      </c>
      <c r="X5" s="60">
        <v>51900000</v>
      </c>
      <c r="Y5" s="60">
        <v>-1412928</v>
      </c>
      <c r="Z5" s="140">
        <v>-2.72</v>
      </c>
      <c r="AA5" s="155">
        <v>51900000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57378985</v>
      </c>
      <c r="D7" s="155"/>
      <c r="E7" s="156">
        <v>64822156</v>
      </c>
      <c r="F7" s="60">
        <v>63302555</v>
      </c>
      <c r="G7" s="60">
        <v>5530875</v>
      </c>
      <c r="H7" s="60">
        <v>5034551</v>
      </c>
      <c r="I7" s="60">
        <v>5210790</v>
      </c>
      <c r="J7" s="60">
        <v>15776216</v>
      </c>
      <c r="K7" s="60">
        <v>4609513</v>
      </c>
      <c r="L7" s="60">
        <v>5477022</v>
      </c>
      <c r="M7" s="60">
        <v>4496538</v>
      </c>
      <c r="N7" s="60">
        <v>14583073</v>
      </c>
      <c r="O7" s="60">
        <v>4822310</v>
      </c>
      <c r="P7" s="60">
        <v>4213792</v>
      </c>
      <c r="Q7" s="60">
        <v>4491552</v>
      </c>
      <c r="R7" s="60">
        <v>13527654</v>
      </c>
      <c r="S7" s="60">
        <v>3716969</v>
      </c>
      <c r="T7" s="60">
        <v>4914813</v>
      </c>
      <c r="U7" s="60">
        <v>5715629</v>
      </c>
      <c r="V7" s="60">
        <v>14347411</v>
      </c>
      <c r="W7" s="60">
        <v>58234354</v>
      </c>
      <c r="X7" s="60">
        <v>63302555</v>
      </c>
      <c r="Y7" s="60">
        <v>-5068201</v>
      </c>
      <c r="Z7" s="140">
        <v>-8.01</v>
      </c>
      <c r="AA7" s="155">
        <v>63302555</v>
      </c>
    </row>
    <row r="8" spans="1:27" ht="13.5">
      <c r="A8" s="183" t="s">
        <v>104</v>
      </c>
      <c r="B8" s="182"/>
      <c r="C8" s="155">
        <v>35254593</v>
      </c>
      <c r="D8" s="155"/>
      <c r="E8" s="156">
        <v>43663537</v>
      </c>
      <c r="F8" s="60">
        <v>41475191</v>
      </c>
      <c r="G8" s="60">
        <v>3278961</v>
      </c>
      <c r="H8" s="60">
        <v>2578306</v>
      </c>
      <c r="I8" s="60">
        <v>14830728</v>
      </c>
      <c r="J8" s="60">
        <v>20687995</v>
      </c>
      <c r="K8" s="60">
        <v>-9737555</v>
      </c>
      <c r="L8" s="60">
        <v>2703425</v>
      </c>
      <c r="M8" s="60">
        <v>3334052</v>
      </c>
      <c r="N8" s="60">
        <v>-3700078</v>
      </c>
      <c r="O8" s="60">
        <v>3482316</v>
      </c>
      <c r="P8" s="60">
        <v>3415052</v>
      </c>
      <c r="Q8" s="60">
        <v>3007880</v>
      </c>
      <c r="R8" s="60">
        <v>9905248</v>
      </c>
      <c r="S8" s="60">
        <v>3155623</v>
      </c>
      <c r="T8" s="60">
        <v>2748330</v>
      </c>
      <c r="U8" s="60">
        <v>2646016</v>
      </c>
      <c r="V8" s="60">
        <v>8549969</v>
      </c>
      <c r="W8" s="60">
        <v>35443134</v>
      </c>
      <c r="X8" s="60">
        <v>41475191</v>
      </c>
      <c r="Y8" s="60">
        <v>-6032057</v>
      </c>
      <c r="Z8" s="140">
        <v>-14.54</v>
      </c>
      <c r="AA8" s="155">
        <v>41475191</v>
      </c>
    </row>
    <row r="9" spans="1:27" ht="13.5">
      <c r="A9" s="183" t="s">
        <v>105</v>
      </c>
      <c r="B9" s="182"/>
      <c r="C9" s="155">
        <v>14622826</v>
      </c>
      <c r="D9" s="155"/>
      <c r="E9" s="156">
        <v>16584095</v>
      </c>
      <c r="F9" s="60">
        <v>15224202</v>
      </c>
      <c r="G9" s="60">
        <v>1410175</v>
      </c>
      <c r="H9" s="60">
        <v>1684684</v>
      </c>
      <c r="I9" s="60">
        <v>1302906</v>
      </c>
      <c r="J9" s="60">
        <v>4397765</v>
      </c>
      <c r="K9" s="60">
        <v>1381045</v>
      </c>
      <c r="L9" s="60">
        <v>1306789</v>
      </c>
      <c r="M9" s="60">
        <v>1259707</v>
      </c>
      <c r="N9" s="60">
        <v>3947541</v>
      </c>
      <c r="O9" s="60">
        <v>1338055</v>
      </c>
      <c r="P9" s="60">
        <v>1283884</v>
      </c>
      <c r="Q9" s="60">
        <v>2347550</v>
      </c>
      <c r="R9" s="60">
        <v>4969489</v>
      </c>
      <c r="S9" s="60">
        <v>1351082</v>
      </c>
      <c r="T9" s="60">
        <v>1300533</v>
      </c>
      <c r="U9" s="60">
        <v>1312536</v>
      </c>
      <c r="V9" s="60">
        <v>3964151</v>
      </c>
      <c r="W9" s="60">
        <v>17278946</v>
      </c>
      <c r="X9" s="60">
        <v>15224202</v>
      </c>
      <c r="Y9" s="60">
        <v>2054744</v>
      </c>
      <c r="Z9" s="140">
        <v>13.5</v>
      </c>
      <c r="AA9" s="155">
        <v>15224202</v>
      </c>
    </row>
    <row r="10" spans="1:27" ht="13.5">
      <c r="A10" s="183" t="s">
        <v>106</v>
      </c>
      <c r="B10" s="182"/>
      <c r="C10" s="155">
        <v>16074033</v>
      </c>
      <c r="D10" s="155"/>
      <c r="E10" s="156">
        <v>17247691</v>
      </c>
      <c r="F10" s="54">
        <v>16997762</v>
      </c>
      <c r="G10" s="54">
        <v>1946518</v>
      </c>
      <c r="H10" s="54">
        <v>1171196</v>
      </c>
      <c r="I10" s="54">
        <v>1539801</v>
      </c>
      <c r="J10" s="54">
        <v>4657515</v>
      </c>
      <c r="K10" s="54">
        <v>1513976</v>
      </c>
      <c r="L10" s="54">
        <v>1410305</v>
      </c>
      <c r="M10" s="54">
        <v>1445065</v>
      </c>
      <c r="N10" s="54">
        <v>4369346</v>
      </c>
      <c r="O10" s="54">
        <v>1588796</v>
      </c>
      <c r="P10" s="54">
        <v>1588261</v>
      </c>
      <c r="Q10" s="54">
        <v>1574072</v>
      </c>
      <c r="R10" s="54">
        <v>4751129</v>
      </c>
      <c r="S10" s="54">
        <v>1583395</v>
      </c>
      <c r="T10" s="54">
        <v>1584061</v>
      </c>
      <c r="U10" s="54">
        <v>1514416</v>
      </c>
      <c r="V10" s="54">
        <v>4681872</v>
      </c>
      <c r="W10" s="54">
        <v>18459862</v>
      </c>
      <c r="X10" s="54">
        <v>16997762</v>
      </c>
      <c r="Y10" s="54">
        <v>1462100</v>
      </c>
      <c r="Z10" s="184">
        <v>8.6</v>
      </c>
      <c r="AA10" s="130">
        <v>16997762</v>
      </c>
    </row>
    <row r="11" spans="1:27" ht="13.5">
      <c r="A11" s="183" t="s">
        <v>107</v>
      </c>
      <c r="B11" s="185"/>
      <c r="C11" s="155">
        <v>-6591657</v>
      </c>
      <c r="D11" s="155"/>
      <c r="E11" s="156">
        <v>-5147711</v>
      </c>
      <c r="F11" s="60">
        <v>-4332435</v>
      </c>
      <c r="G11" s="60">
        <v>-689419</v>
      </c>
      <c r="H11" s="60">
        <v>-1458501</v>
      </c>
      <c r="I11" s="60">
        <v>-174332</v>
      </c>
      <c r="J11" s="60">
        <v>-2322252</v>
      </c>
      <c r="K11" s="60">
        <v>-52704</v>
      </c>
      <c r="L11" s="60">
        <v>-82188</v>
      </c>
      <c r="M11" s="60">
        <v>-308925</v>
      </c>
      <c r="N11" s="60">
        <v>-443817</v>
      </c>
      <c r="O11" s="60">
        <v>-161814</v>
      </c>
      <c r="P11" s="60">
        <v>-64706</v>
      </c>
      <c r="Q11" s="60">
        <v>-482107</v>
      </c>
      <c r="R11" s="60">
        <v>-708627</v>
      </c>
      <c r="S11" s="60">
        <v>-520439</v>
      </c>
      <c r="T11" s="60">
        <v>-447169</v>
      </c>
      <c r="U11" s="60">
        <v>-351482</v>
      </c>
      <c r="V11" s="60">
        <v>-1319090</v>
      </c>
      <c r="W11" s="60">
        <v>-4793786</v>
      </c>
      <c r="X11" s="60">
        <v>-4332435</v>
      </c>
      <c r="Y11" s="60">
        <v>-461351</v>
      </c>
      <c r="Z11" s="140">
        <v>10.65</v>
      </c>
      <c r="AA11" s="155">
        <v>-4332435</v>
      </c>
    </row>
    <row r="12" spans="1:27" ht="13.5">
      <c r="A12" s="183" t="s">
        <v>108</v>
      </c>
      <c r="B12" s="185"/>
      <c r="C12" s="155">
        <v>2253009</v>
      </c>
      <c r="D12" s="155"/>
      <c r="E12" s="156">
        <v>2711586</v>
      </c>
      <c r="F12" s="60">
        <v>2723586</v>
      </c>
      <c r="G12" s="60">
        <v>160651</v>
      </c>
      <c r="H12" s="60">
        <v>186599</v>
      </c>
      <c r="I12" s="60">
        <v>153186</v>
      </c>
      <c r="J12" s="60">
        <v>500436</v>
      </c>
      <c r="K12" s="60">
        <v>145678</v>
      </c>
      <c r="L12" s="60">
        <v>158616</v>
      </c>
      <c r="M12" s="60">
        <v>361079</v>
      </c>
      <c r="N12" s="60">
        <v>665373</v>
      </c>
      <c r="O12" s="60">
        <v>162991</v>
      </c>
      <c r="P12" s="60">
        <v>203524</v>
      </c>
      <c r="Q12" s="60">
        <v>182240</v>
      </c>
      <c r="R12" s="60">
        <v>548755</v>
      </c>
      <c r="S12" s="60">
        <v>169147</v>
      </c>
      <c r="T12" s="60">
        <v>208242</v>
      </c>
      <c r="U12" s="60">
        <v>196803</v>
      </c>
      <c r="V12" s="60">
        <v>574192</v>
      </c>
      <c r="W12" s="60">
        <v>2288756</v>
      </c>
      <c r="X12" s="60">
        <v>2723586</v>
      </c>
      <c r="Y12" s="60">
        <v>-434830</v>
      </c>
      <c r="Z12" s="140">
        <v>-15.97</v>
      </c>
      <c r="AA12" s="155">
        <v>2723586</v>
      </c>
    </row>
    <row r="13" spans="1:27" ht="13.5">
      <c r="A13" s="181" t="s">
        <v>109</v>
      </c>
      <c r="B13" s="185"/>
      <c r="C13" s="155">
        <v>1738106</v>
      </c>
      <c r="D13" s="155"/>
      <c r="E13" s="156">
        <v>1800000</v>
      </c>
      <c r="F13" s="60">
        <v>2130000</v>
      </c>
      <c r="G13" s="60">
        <v>103527</v>
      </c>
      <c r="H13" s="60">
        <v>187791</v>
      </c>
      <c r="I13" s="60">
        <v>173429</v>
      </c>
      <c r="J13" s="60">
        <v>464747</v>
      </c>
      <c r="K13" s="60">
        <v>227456</v>
      </c>
      <c r="L13" s="60">
        <v>236585</v>
      </c>
      <c r="M13" s="60">
        <v>137516</v>
      </c>
      <c r="N13" s="60">
        <v>601557</v>
      </c>
      <c r="O13" s="60">
        <v>232017</v>
      </c>
      <c r="P13" s="60">
        <v>97545</v>
      </c>
      <c r="Q13" s="60">
        <v>282918</v>
      </c>
      <c r="R13" s="60">
        <v>612480</v>
      </c>
      <c r="S13" s="60">
        <v>184832</v>
      </c>
      <c r="T13" s="60">
        <v>199567</v>
      </c>
      <c r="U13" s="60">
        <v>344025</v>
      </c>
      <c r="V13" s="60">
        <v>728424</v>
      </c>
      <c r="W13" s="60">
        <v>2407208</v>
      </c>
      <c r="X13" s="60">
        <v>2130000</v>
      </c>
      <c r="Y13" s="60">
        <v>277208</v>
      </c>
      <c r="Z13" s="140">
        <v>13.01</v>
      </c>
      <c r="AA13" s="155">
        <v>2130000</v>
      </c>
    </row>
    <row r="14" spans="1:27" ht="13.5">
      <c r="A14" s="181" t="s">
        <v>110</v>
      </c>
      <c r="B14" s="185"/>
      <c r="C14" s="155">
        <v>7833546</v>
      </c>
      <c r="D14" s="155"/>
      <c r="E14" s="156">
        <v>7000000</v>
      </c>
      <c r="F14" s="60">
        <v>7900000</v>
      </c>
      <c r="G14" s="60">
        <v>638257</v>
      </c>
      <c r="H14" s="60">
        <v>642568</v>
      </c>
      <c r="I14" s="60">
        <v>647878</v>
      </c>
      <c r="J14" s="60">
        <v>1928703</v>
      </c>
      <c r="K14" s="60">
        <v>668904</v>
      </c>
      <c r="L14" s="60">
        <v>684903</v>
      </c>
      <c r="M14" s="60">
        <v>704102</v>
      </c>
      <c r="N14" s="60">
        <v>2057909</v>
      </c>
      <c r="O14" s="60">
        <v>713055</v>
      </c>
      <c r="P14" s="60">
        <v>722807</v>
      </c>
      <c r="Q14" s="60">
        <v>714957</v>
      </c>
      <c r="R14" s="60">
        <v>2150819</v>
      </c>
      <c r="S14" s="60">
        <v>338245</v>
      </c>
      <c r="T14" s="60">
        <v>1335487</v>
      </c>
      <c r="U14" s="60">
        <v>-197184</v>
      </c>
      <c r="V14" s="60">
        <v>1476548</v>
      </c>
      <c r="W14" s="60">
        <v>7613979</v>
      </c>
      <c r="X14" s="60">
        <v>7900000</v>
      </c>
      <c r="Y14" s="60">
        <v>-286021</v>
      </c>
      <c r="Z14" s="140">
        <v>-3.62</v>
      </c>
      <c r="AA14" s="155">
        <v>7900000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2941835</v>
      </c>
      <c r="D16" s="155"/>
      <c r="E16" s="156">
        <v>5375798</v>
      </c>
      <c r="F16" s="60">
        <v>5324000</v>
      </c>
      <c r="G16" s="60">
        <v>114322</v>
      </c>
      <c r="H16" s="60">
        <v>241200</v>
      </c>
      <c r="I16" s="60">
        <v>626028</v>
      </c>
      <c r="J16" s="60">
        <v>981550</v>
      </c>
      <c r="K16" s="60">
        <v>670728</v>
      </c>
      <c r="L16" s="60">
        <v>419368</v>
      </c>
      <c r="M16" s="60">
        <v>87428</v>
      </c>
      <c r="N16" s="60">
        <v>1177524</v>
      </c>
      <c r="O16" s="60">
        <v>98412</v>
      </c>
      <c r="P16" s="60">
        <v>-1364134</v>
      </c>
      <c r="Q16" s="60">
        <v>164964</v>
      </c>
      <c r="R16" s="60">
        <v>-1100758</v>
      </c>
      <c r="S16" s="60">
        <v>166569</v>
      </c>
      <c r="T16" s="60">
        <v>538594</v>
      </c>
      <c r="U16" s="60">
        <v>1843887</v>
      </c>
      <c r="V16" s="60">
        <v>2549050</v>
      </c>
      <c r="W16" s="60">
        <v>3607366</v>
      </c>
      <c r="X16" s="60">
        <v>5324000</v>
      </c>
      <c r="Y16" s="60">
        <v>-1716634</v>
      </c>
      <c r="Z16" s="140">
        <v>-32.24</v>
      </c>
      <c r="AA16" s="155">
        <v>5324000</v>
      </c>
    </row>
    <row r="17" spans="1:27" ht="13.5">
      <c r="A17" s="181" t="s">
        <v>113</v>
      </c>
      <c r="B17" s="185"/>
      <c r="C17" s="155">
        <v>2926317</v>
      </c>
      <c r="D17" s="155"/>
      <c r="E17" s="156">
        <v>3033000</v>
      </c>
      <c r="F17" s="60">
        <v>2375000</v>
      </c>
      <c r="G17" s="60">
        <v>289389</v>
      </c>
      <c r="H17" s="60">
        <v>144710</v>
      </c>
      <c r="I17" s="60">
        <v>177401</v>
      </c>
      <c r="J17" s="60">
        <v>611500</v>
      </c>
      <c r="K17" s="60">
        <v>244087</v>
      </c>
      <c r="L17" s="60">
        <v>179431</v>
      </c>
      <c r="M17" s="60">
        <v>173537</v>
      </c>
      <c r="N17" s="60">
        <v>597055</v>
      </c>
      <c r="O17" s="60">
        <v>246872</v>
      </c>
      <c r="P17" s="60">
        <v>248704</v>
      </c>
      <c r="Q17" s="60">
        <v>269509</v>
      </c>
      <c r="R17" s="60">
        <v>765085</v>
      </c>
      <c r="S17" s="60">
        <v>222570</v>
      </c>
      <c r="T17" s="60">
        <v>232858</v>
      </c>
      <c r="U17" s="60">
        <v>196913</v>
      </c>
      <c r="V17" s="60">
        <v>652341</v>
      </c>
      <c r="W17" s="60">
        <v>2625981</v>
      </c>
      <c r="X17" s="60">
        <v>2375000</v>
      </c>
      <c r="Y17" s="60">
        <v>250981</v>
      </c>
      <c r="Z17" s="140">
        <v>10.57</v>
      </c>
      <c r="AA17" s="155">
        <v>2375000</v>
      </c>
    </row>
    <row r="18" spans="1:27" ht="13.5">
      <c r="A18" s="183" t="s">
        <v>114</v>
      </c>
      <c r="B18" s="182"/>
      <c r="C18" s="155">
        <v>1836310</v>
      </c>
      <c r="D18" s="155"/>
      <c r="E18" s="156">
        <v>2015000</v>
      </c>
      <c r="F18" s="60">
        <v>2000000</v>
      </c>
      <c r="G18" s="60">
        <v>173103</v>
      </c>
      <c r="H18" s="60">
        <v>157212</v>
      </c>
      <c r="I18" s="60">
        <v>151811</v>
      </c>
      <c r="J18" s="60">
        <v>482126</v>
      </c>
      <c r="K18" s="60">
        <v>185666</v>
      </c>
      <c r="L18" s="60">
        <v>174577</v>
      </c>
      <c r="M18" s="60">
        <v>143676</v>
      </c>
      <c r="N18" s="60">
        <v>503919</v>
      </c>
      <c r="O18" s="60">
        <v>199255</v>
      </c>
      <c r="P18" s="60">
        <v>175179</v>
      </c>
      <c r="Q18" s="60">
        <v>135032</v>
      </c>
      <c r="R18" s="60">
        <v>509466</v>
      </c>
      <c r="S18" s="60">
        <v>130963</v>
      </c>
      <c r="T18" s="60">
        <v>169864</v>
      </c>
      <c r="U18" s="60">
        <v>160472</v>
      </c>
      <c r="V18" s="60">
        <v>461299</v>
      </c>
      <c r="W18" s="60">
        <v>1956810</v>
      </c>
      <c r="X18" s="60">
        <v>2000000</v>
      </c>
      <c r="Y18" s="60">
        <v>-43190</v>
      </c>
      <c r="Z18" s="140">
        <v>-2.16</v>
      </c>
      <c r="AA18" s="155">
        <v>2000000</v>
      </c>
    </row>
    <row r="19" spans="1:27" ht="13.5">
      <c r="A19" s="181" t="s">
        <v>34</v>
      </c>
      <c r="B19" s="185"/>
      <c r="C19" s="155">
        <v>55411442</v>
      </c>
      <c r="D19" s="155"/>
      <c r="E19" s="156">
        <v>79029000</v>
      </c>
      <c r="F19" s="60">
        <v>81841572</v>
      </c>
      <c r="G19" s="60">
        <v>1</v>
      </c>
      <c r="H19" s="60">
        <v>24724870</v>
      </c>
      <c r="I19" s="60">
        <v>607156</v>
      </c>
      <c r="J19" s="60">
        <v>25332027</v>
      </c>
      <c r="K19" s="60">
        <v>1829499</v>
      </c>
      <c r="L19" s="60">
        <v>18377483</v>
      </c>
      <c r="M19" s="60">
        <v>294174</v>
      </c>
      <c r="N19" s="60">
        <v>20501156</v>
      </c>
      <c r="O19" s="60">
        <v>972067</v>
      </c>
      <c r="P19" s="60">
        <v>2134681</v>
      </c>
      <c r="Q19" s="60">
        <v>13907981</v>
      </c>
      <c r="R19" s="60">
        <v>17014729</v>
      </c>
      <c r="S19" s="60">
        <v>362249</v>
      </c>
      <c r="T19" s="60">
        <v>671733</v>
      </c>
      <c r="U19" s="60">
        <v>606195</v>
      </c>
      <c r="V19" s="60">
        <v>1640177</v>
      </c>
      <c r="W19" s="60">
        <v>64488089</v>
      </c>
      <c r="X19" s="60">
        <v>81841572</v>
      </c>
      <c r="Y19" s="60">
        <v>-17353483</v>
      </c>
      <c r="Z19" s="140">
        <v>-21.2</v>
      </c>
      <c r="AA19" s="155">
        <v>81841572</v>
      </c>
    </row>
    <row r="20" spans="1:27" ht="13.5">
      <c r="A20" s="181" t="s">
        <v>35</v>
      </c>
      <c r="B20" s="185"/>
      <c r="C20" s="155">
        <v>10774397</v>
      </c>
      <c r="D20" s="155"/>
      <c r="E20" s="156">
        <v>6096130</v>
      </c>
      <c r="F20" s="54">
        <v>8069563</v>
      </c>
      <c r="G20" s="54">
        <v>302455</v>
      </c>
      <c r="H20" s="54">
        <v>303011</v>
      </c>
      <c r="I20" s="54">
        <v>222317</v>
      </c>
      <c r="J20" s="54">
        <v>827783</v>
      </c>
      <c r="K20" s="54">
        <v>3903822</v>
      </c>
      <c r="L20" s="54">
        <v>979355</v>
      </c>
      <c r="M20" s="54">
        <v>250049</v>
      </c>
      <c r="N20" s="54">
        <v>5133226</v>
      </c>
      <c r="O20" s="54">
        <v>368524</v>
      </c>
      <c r="P20" s="54">
        <v>306010</v>
      </c>
      <c r="Q20" s="54">
        <v>858203</v>
      </c>
      <c r="R20" s="54">
        <v>1532737</v>
      </c>
      <c r="S20" s="54">
        <v>437393</v>
      </c>
      <c r="T20" s="54">
        <v>467908</v>
      </c>
      <c r="U20" s="54">
        <v>4254980</v>
      </c>
      <c r="V20" s="54">
        <v>5160281</v>
      </c>
      <c r="W20" s="54">
        <v>12654027</v>
      </c>
      <c r="X20" s="54">
        <v>8069563</v>
      </c>
      <c r="Y20" s="54">
        <v>4584464</v>
      </c>
      <c r="Z20" s="184">
        <v>56.81</v>
      </c>
      <c r="AA20" s="130">
        <v>8069563</v>
      </c>
    </row>
    <row r="21" spans="1:27" ht="13.5">
      <c r="A21" s="181" t="s">
        <v>115</v>
      </c>
      <c r="B21" s="185"/>
      <c r="C21" s="155">
        <v>0</v>
      </c>
      <c r="D21" s="155"/>
      <c r="E21" s="156">
        <v>3750000</v>
      </c>
      <c r="F21" s="60">
        <v>4500000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4500000</v>
      </c>
      <c r="Y21" s="60">
        <v>-4500000</v>
      </c>
      <c r="Z21" s="140">
        <v>-100</v>
      </c>
      <c r="AA21" s="155">
        <v>4500000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247672921</v>
      </c>
      <c r="D22" s="188">
        <f>SUM(D5:D21)</f>
        <v>0</v>
      </c>
      <c r="E22" s="189">
        <f t="shared" si="0"/>
        <v>298654506</v>
      </c>
      <c r="F22" s="190">
        <f t="shared" si="0"/>
        <v>301430996</v>
      </c>
      <c r="G22" s="190">
        <f t="shared" si="0"/>
        <v>37749351</v>
      </c>
      <c r="H22" s="190">
        <f t="shared" si="0"/>
        <v>38137397</v>
      </c>
      <c r="I22" s="190">
        <f t="shared" si="0"/>
        <v>27997998</v>
      </c>
      <c r="J22" s="190">
        <f t="shared" si="0"/>
        <v>103884746</v>
      </c>
      <c r="K22" s="190">
        <f t="shared" si="0"/>
        <v>8144823</v>
      </c>
      <c r="L22" s="190">
        <f t="shared" si="0"/>
        <v>34522923</v>
      </c>
      <c r="M22" s="190">
        <f t="shared" si="0"/>
        <v>14735708</v>
      </c>
      <c r="N22" s="190">
        <f t="shared" si="0"/>
        <v>57403454</v>
      </c>
      <c r="O22" s="190">
        <f t="shared" si="0"/>
        <v>16789258</v>
      </c>
      <c r="P22" s="190">
        <f t="shared" si="0"/>
        <v>14258001</v>
      </c>
      <c r="Q22" s="190">
        <f t="shared" si="0"/>
        <v>29919501</v>
      </c>
      <c r="R22" s="190">
        <f t="shared" si="0"/>
        <v>60966760</v>
      </c>
      <c r="S22" s="190">
        <f t="shared" si="0"/>
        <v>13551227</v>
      </c>
      <c r="T22" s="190">
        <f t="shared" si="0"/>
        <v>16356140</v>
      </c>
      <c r="U22" s="190">
        <f t="shared" si="0"/>
        <v>20589471</v>
      </c>
      <c r="V22" s="190">
        <f t="shared" si="0"/>
        <v>50496838</v>
      </c>
      <c r="W22" s="190">
        <f t="shared" si="0"/>
        <v>272751798</v>
      </c>
      <c r="X22" s="190">
        <f t="shared" si="0"/>
        <v>301430996</v>
      </c>
      <c r="Y22" s="190">
        <f t="shared" si="0"/>
        <v>-28679198</v>
      </c>
      <c r="Z22" s="191">
        <f>+IF(X22&lt;&gt;0,+(Y22/X22)*100,0)</f>
        <v>-9.514349347138806</v>
      </c>
      <c r="AA22" s="188">
        <f>SUM(AA5:AA21)</f>
        <v>301430996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109178515</v>
      </c>
      <c r="D25" s="155"/>
      <c r="E25" s="156">
        <v>111274284</v>
      </c>
      <c r="F25" s="60">
        <v>110449912</v>
      </c>
      <c r="G25" s="60">
        <v>8428423</v>
      </c>
      <c r="H25" s="60">
        <v>9266235</v>
      </c>
      <c r="I25" s="60">
        <v>9309666</v>
      </c>
      <c r="J25" s="60">
        <v>27004324</v>
      </c>
      <c r="K25" s="60">
        <v>8514157</v>
      </c>
      <c r="L25" s="60">
        <v>9560052</v>
      </c>
      <c r="M25" s="60">
        <v>8955000</v>
      </c>
      <c r="N25" s="60">
        <v>27029209</v>
      </c>
      <c r="O25" s="60">
        <v>8394585</v>
      </c>
      <c r="P25" s="60">
        <v>8527711</v>
      </c>
      <c r="Q25" s="60">
        <v>8440524</v>
      </c>
      <c r="R25" s="60">
        <v>25362820</v>
      </c>
      <c r="S25" s="60">
        <v>8373182</v>
      </c>
      <c r="T25" s="60">
        <v>10038504</v>
      </c>
      <c r="U25" s="60">
        <v>9089562</v>
      </c>
      <c r="V25" s="60">
        <v>27501248</v>
      </c>
      <c r="W25" s="60">
        <v>106897601</v>
      </c>
      <c r="X25" s="60">
        <v>110449912</v>
      </c>
      <c r="Y25" s="60">
        <v>-3552311</v>
      </c>
      <c r="Z25" s="140">
        <v>-3.22</v>
      </c>
      <c r="AA25" s="155">
        <v>110449912</v>
      </c>
    </row>
    <row r="26" spans="1:27" ht="13.5">
      <c r="A26" s="183" t="s">
        <v>38</v>
      </c>
      <c r="B26" s="182"/>
      <c r="C26" s="155">
        <v>7167745</v>
      </c>
      <c r="D26" s="155"/>
      <c r="E26" s="156">
        <v>7871986</v>
      </c>
      <c r="F26" s="60">
        <v>7871986</v>
      </c>
      <c r="G26" s="60">
        <v>581903</v>
      </c>
      <c r="H26" s="60">
        <v>585319</v>
      </c>
      <c r="I26" s="60">
        <v>584927</v>
      </c>
      <c r="J26" s="60">
        <v>1752149</v>
      </c>
      <c r="K26" s="60">
        <v>584925</v>
      </c>
      <c r="L26" s="60">
        <v>584927</v>
      </c>
      <c r="M26" s="60">
        <v>584927</v>
      </c>
      <c r="N26" s="60">
        <v>1754779</v>
      </c>
      <c r="O26" s="60">
        <v>802985</v>
      </c>
      <c r="P26" s="60">
        <v>627232</v>
      </c>
      <c r="Q26" s="60">
        <v>618217</v>
      </c>
      <c r="R26" s="60">
        <v>2048434</v>
      </c>
      <c r="S26" s="60">
        <v>618217</v>
      </c>
      <c r="T26" s="60">
        <v>618217</v>
      </c>
      <c r="U26" s="60">
        <v>618217</v>
      </c>
      <c r="V26" s="60">
        <v>1854651</v>
      </c>
      <c r="W26" s="60">
        <v>7410013</v>
      </c>
      <c r="X26" s="60">
        <v>7871986</v>
      </c>
      <c r="Y26" s="60">
        <v>-461973</v>
      </c>
      <c r="Z26" s="140">
        <v>-5.87</v>
      </c>
      <c r="AA26" s="155">
        <v>7871986</v>
      </c>
    </row>
    <row r="27" spans="1:27" ht="13.5">
      <c r="A27" s="183" t="s">
        <v>118</v>
      </c>
      <c r="B27" s="182"/>
      <c r="C27" s="155">
        <v>32421931</v>
      </c>
      <c r="D27" s="155"/>
      <c r="E27" s="156">
        <v>13211299</v>
      </c>
      <c r="F27" s="60">
        <v>13341080</v>
      </c>
      <c r="G27" s="60">
        <v>1100937</v>
      </c>
      <c r="H27" s="60">
        <v>1100942</v>
      </c>
      <c r="I27" s="60">
        <v>1100942</v>
      </c>
      <c r="J27" s="60">
        <v>3302821</v>
      </c>
      <c r="K27" s="60">
        <v>0</v>
      </c>
      <c r="L27" s="60">
        <v>2201884</v>
      </c>
      <c r="M27" s="60">
        <v>1100942</v>
      </c>
      <c r="N27" s="60">
        <v>3302826</v>
      </c>
      <c r="O27" s="60">
        <v>1100942</v>
      </c>
      <c r="P27" s="60">
        <v>1100942</v>
      </c>
      <c r="Q27" s="60">
        <v>1133385</v>
      </c>
      <c r="R27" s="60">
        <v>3335269</v>
      </c>
      <c r="S27" s="60">
        <v>1133388</v>
      </c>
      <c r="T27" s="60">
        <v>1133388</v>
      </c>
      <c r="U27" s="60">
        <v>1133388</v>
      </c>
      <c r="V27" s="60">
        <v>3400164</v>
      </c>
      <c r="W27" s="60">
        <v>13341080</v>
      </c>
      <c r="X27" s="60">
        <v>13341080</v>
      </c>
      <c r="Y27" s="60">
        <v>0</v>
      </c>
      <c r="Z27" s="140">
        <v>0</v>
      </c>
      <c r="AA27" s="155">
        <v>13341080</v>
      </c>
    </row>
    <row r="28" spans="1:27" ht="13.5">
      <c r="A28" s="183" t="s">
        <v>39</v>
      </c>
      <c r="B28" s="182"/>
      <c r="C28" s="155">
        <v>49755370</v>
      </c>
      <c r="D28" s="155"/>
      <c r="E28" s="156">
        <v>14795787</v>
      </c>
      <c r="F28" s="60">
        <v>14795297</v>
      </c>
      <c r="G28" s="60">
        <v>156400</v>
      </c>
      <c r="H28" s="60">
        <v>0</v>
      </c>
      <c r="I28" s="60">
        <v>834024</v>
      </c>
      <c r="J28" s="60">
        <v>990424</v>
      </c>
      <c r="K28" s="60">
        <v>0</v>
      </c>
      <c r="L28" s="60">
        <v>0</v>
      </c>
      <c r="M28" s="60">
        <v>0</v>
      </c>
      <c r="N28" s="60">
        <v>0</v>
      </c>
      <c r="O28" s="60">
        <v>4382936</v>
      </c>
      <c r="P28" s="60">
        <v>1160989</v>
      </c>
      <c r="Q28" s="60">
        <v>-362211</v>
      </c>
      <c r="R28" s="60">
        <v>5181714</v>
      </c>
      <c r="S28" s="60">
        <v>675782</v>
      </c>
      <c r="T28" s="60">
        <v>698310</v>
      </c>
      <c r="U28" s="60">
        <v>0</v>
      </c>
      <c r="V28" s="60">
        <v>1374092</v>
      </c>
      <c r="W28" s="60">
        <v>7546230</v>
      </c>
      <c r="X28" s="60">
        <v>14795297</v>
      </c>
      <c r="Y28" s="60">
        <v>-7249067</v>
      </c>
      <c r="Z28" s="140">
        <v>-49</v>
      </c>
      <c r="AA28" s="155">
        <v>14795297</v>
      </c>
    </row>
    <row r="29" spans="1:27" ht="13.5">
      <c r="A29" s="183" t="s">
        <v>40</v>
      </c>
      <c r="B29" s="182"/>
      <c r="C29" s="155">
        <v>13857438</v>
      </c>
      <c r="D29" s="155"/>
      <c r="E29" s="156">
        <v>15010214</v>
      </c>
      <c r="F29" s="60">
        <v>14794451</v>
      </c>
      <c r="G29" s="60">
        <v>209872</v>
      </c>
      <c r="H29" s="60">
        <v>0</v>
      </c>
      <c r="I29" s="60">
        <v>2535039</v>
      </c>
      <c r="J29" s="60">
        <v>2744911</v>
      </c>
      <c r="K29" s="60">
        <v>0</v>
      </c>
      <c r="L29" s="60">
        <v>0</v>
      </c>
      <c r="M29" s="60">
        <v>3434946</v>
      </c>
      <c r="N29" s="60">
        <v>3434946</v>
      </c>
      <c r="O29" s="60">
        <v>-327308</v>
      </c>
      <c r="P29" s="60">
        <v>-530260</v>
      </c>
      <c r="Q29" s="60">
        <v>3538639</v>
      </c>
      <c r="R29" s="60">
        <v>2681071</v>
      </c>
      <c r="S29" s="60">
        <v>0</v>
      </c>
      <c r="T29" s="60">
        <v>0</v>
      </c>
      <c r="U29" s="60">
        <v>3285669</v>
      </c>
      <c r="V29" s="60">
        <v>3285669</v>
      </c>
      <c r="W29" s="60">
        <v>12146597</v>
      </c>
      <c r="X29" s="60">
        <v>14794451</v>
      </c>
      <c r="Y29" s="60">
        <v>-2647854</v>
      </c>
      <c r="Z29" s="140">
        <v>-17.9</v>
      </c>
      <c r="AA29" s="155">
        <v>14794451</v>
      </c>
    </row>
    <row r="30" spans="1:27" ht="13.5">
      <c r="A30" s="183" t="s">
        <v>119</v>
      </c>
      <c r="B30" s="182"/>
      <c r="C30" s="155">
        <v>41474697</v>
      </c>
      <c r="D30" s="155"/>
      <c r="E30" s="156">
        <v>47609471</v>
      </c>
      <c r="F30" s="60">
        <v>45932300</v>
      </c>
      <c r="G30" s="60">
        <v>583153</v>
      </c>
      <c r="H30" s="60">
        <v>5700516</v>
      </c>
      <c r="I30" s="60">
        <v>5599788</v>
      </c>
      <c r="J30" s="60">
        <v>11883457</v>
      </c>
      <c r="K30" s="60">
        <v>3316853</v>
      </c>
      <c r="L30" s="60">
        <v>3176973</v>
      </c>
      <c r="M30" s="60">
        <v>3039290</v>
      </c>
      <c r="N30" s="60">
        <v>9533116</v>
      </c>
      <c r="O30" s="60">
        <v>3008631</v>
      </c>
      <c r="P30" s="60">
        <v>3022744</v>
      </c>
      <c r="Q30" s="60">
        <v>3118511</v>
      </c>
      <c r="R30" s="60">
        <v>9149886</v>
      </c>
      <c r="S30" s="60">
        <v>3214845</v>
      </c>
      <c r="T30" s="60">
        <v>3163060</v>
      </c>
      <c r="U30" s="60">
        <v>3761680</v>
      </c>
      <c r="V30" s="60">
        <v>10139585</v>
      </c>
      <c r="W30" s="60">
        <v>40706044</v>
      </c>
      <c r="X30" s="60">
        <v>45932300</v>
      </c>
      <c r="Y30" s="60">
        <v>-5226256</v>
      </c>
      <c r="Z30" s="140">
        <v>-11.38</v>
      </c>
      <c r="AA30" s="155">
        <v>45932300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11307937</v>
      </c>
      <c r="D32" s="155"/>
      <c r="E32" s="156">
        <v>17501870</v>
      </c>
      <c r="F32" s="60">
        <v>16523089</v>
      </c>
      <c r="G32" s="60">
        <v>756015</v>
      </c>
      <c r="H32" s="60">
        <v>487890</v>
      </c>
      <c r="I32" s="60">
        <v>592831</v>
      </c>
      <c r="J32" s="60">
        <v>1836736</v>
      </c>
      <c r="K32" s="60">
        <v>1105814</v>
      </c>
      <c r="L32" s="60">
        <v>631131</v>
      </c>
      <c r="M32" s="60">
        <v>1424671</v>
      </c>
      <c r="N32" s="60">
        <v>3161616</v>
      </c>
      <c r="O32" s="60">
        <v>858688</v>
      </c>
      <c r="P32" s="60">
        <v>1203049</v>
      </c>
      <c r="Q32" s="60">
        <v>997672</v>
      </c>
      <c r="R32" s="60">
        <v>3059409</v>
      </c>
      <c r="S32" s="60">
        <v>983694</v>
      </c>
      <c r="T32" s="60">
        <v>1262636</v>
      </c>
      <c r="U32" s="60">
        <v>1591329</v>
      </c>
      <c r="V32" s="60">
        <v>3837659</v>
      </c>
      <c r="W32" s="60">
        <v>11895420</v>
      </c>
      <c r="X32" s="60">
        <v>16523089</v>
      </c>
      <c r="Y32" s="60">
        <v>-4627669</v>
      </c>
      <c r="Z32" s="140">
        <v>-28.01</v>
      </c>
      <c r="AA32" s="155">
        <v>16523089</v>
      </c>
    </row>
    <row r="33" spans="1:27" ht="13.5">
      <c r="A33" s="183" t="s">
        <v>42</v>
      </c>
      <c r="B33" s="182"/>
      <c r="C33" s="155">
        <v>638395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57762321</v>
      </c>
      <c r="D34" s="155"/>
      <c r="E34" s="156">
        <v>55937616</v>
      </c>
      <c r="F34" s="60">
        <v>76957160</v>
      </c>
      <c r="G34" s="60">
        <v>1578873</v>
      </c>
      <c r="H34" s="60">
        <v>4326584</v>
      </c>
      <c r="I34" s="60">
        <v>3475787</v>
      </c>
      <c r="J34" s="60">
        <v>9381244</v>
      </c>
      <c r="K34" s="60">
        <v>3048271</v>
      </c>
      <c r="L34" s="60">
        <v>3076901</v>
      </c>
      <c r="M34" s="60">
        <v>4518390</v>
      </c>
      <c r="N34" s="60">
        <v>10643562</v>
      </c>
      <c r="O34" s="60">
        <v>2620642</v>
      </c>
      <c r="P34" s="60">
        <v>2006165</v>
      </c>
      <c r="Q34" s="60">
        <v>3504954</v>
      </c>
      <c r="R34" s="60">
        <v>8131761</v>
      </c>
      <c r="S34" s="60">
        <v>3824168</v>
      </c>
      <c r="T34" s="60">
        <v>4229457</v>
      </c>
      <c r="U34" s="60">
        <v>5135068</v>
      </c>
      <c r="V34" s="60">
        <v>13188693</v>
      </c>
      <c r="W34" s="60">
        <v>41345260</v>
      </c>
      <c r="X34" s="60">
        <v>76957160</v>
      </c>
      <c r="Y34" s="60">
        <v>-35611900</v>
      </c>
      <c r="Z34" s="140">
        <v>-46.27</v>
      </c>
      <c r="AA34" s="155">
        <v>76957160</v>
      </c>
    </row>
    <row r="35" spans="1:27" ht="13.5">
      <c r="A35" s="181" t="s">
        <v>122</v>
      </c>
      <c r="B35" s="185"/>
      <c r="C35" s="155">
        <v>247037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323811386</v>
      </c>
      <c r="D36" s="188">
        <f>SUM(D25:D35)</f>
        <v>0</v>
      </c>
      <c r="E36" s="189">
        <f t="shared" si="1"/>
        <v>283212527</v>
      </c>
      <c r="F36" s="190">
        <f t="shared" si="1"/>
        <v>300665275</v>
      </c>
      <c r="G36" s="190">
        <f t="shared" si="1"/>
        <v>13395576</v>
      </c>
      <c r="H36" s="190">
        <f t="shared" si="1"/>
        <v>21467486</v>
      </c>
      <c r="I36" s="190">
        <f t="shared" si="1"/>
        <v>24033004</v>
      </c>
      <c r="J36" s="190">
        <f t="shared" si="1"/>
        <v>58896066</v>
      </c>
      <c r="K36" s="190">
        <f t="shared" si="1"/>
        <v>16570020</v>
      </c>
      <c r="L36" s="190">
        <f t="shared" si="1"/>
        <v>19231868</v>
      </c>
      <c r="M36" s="190">
        <f t="shared" si="1"/>
        <v>23058166</v>
      </c>
      <c r="N36" s="190">
        <f t="shared" si="1"/>
        <v>58860054</v>
      </c>
      <c r="O36" s="190">
        <f t="shared" si="1"/>
        <v>20842101</v>
      </c>
      <c r="P36" s="190">
        <f t="shared" si="1"/>
        <v>17118572</v>
      </c>
      <c r="Q36" s="190">
        <f t="shared" si="1"/>
        <v>20989691</v>
      </c>
      <c r="R36" s="190">
        <f t="shared" si="1"/>
        <v>58950364</v>
      </c>
      <c r="S36" s="190">
        <f t="shared" si="1"/>
        <v>18823276</v>
      </c>
      <c r="T36" s="190">
        <f t="shared" si="1"/>
        <v>21143572</v>
      </c>
      <c r="U36" s="190">
        <f t="shared" si="1"/>
        <v>24614913</v>
      </c>
      <c r="V36" s="190">
        <f t="shared" si="1"/>
        <v>64581761</v>
      </c>
      <c r="W36" s="190">
        <f t="shared" si="1"/>
        <v>241288245</v>
      </c>
      <c r="X36" s="190">
        <f t="shared" si="1"/>
        <v>300665275</v>
      </c>
      <c r="Y36" s="190">
        <f t="shared" si="1"/>
        <v>-59377030</v>
      </c>
      <c r="Z36" s="191">
        <f>+IF(X36&lt;&gt;0,+(Y36/X36)*100,0)</f>
        <v>-19.748549279593394</v>
      </c>
      <c r="AA36" s="188">
        <f>SUM(AA25:AA35)</f>
        <v>300665275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-76138465</v>
      </c>
      <c r="D38" s="199">
        <f>+D22-D36</f>
        <v>0</v>
      </c>
      <c r="E38" s="200">
        <f t="shared" si="2"/>
        <v>15441979</v>
      </c>
      <c r="F38" s="106">
        <f t="shared" si="2"/>
        <v>765721</v>
      </c>
      <c r="G38" s="106">
        <f t="shared" si="2"/>
        <v>24353775</v>
      </c>
      <c r="H38" s="106">
        <f t="shared" si="2"/>
        <v>16669911</v>
      </c>
      <c r="I38" s="106">
        <f t="shared" si="2"/>
        <v>3964994</v>
      </c>
      <c r="J38" s="106">
        <f t="shared" si="2"/>
        <v>44988680</v>
      </c>
      <c r="K38" s="106">
        <f t="shared" si="2"/>
        <v>-8425197</v>
      </c>
      <c r="L38" s="106">
        <f t="shared" si="2"/>
        <v>15291055</v>
      </c>
      <c r="M38" s="106">
        <f t="shared" si="2"/>
        <v>-8322458</v>
      </c>
      <c r="N38" s="106">
        <f t="shared" si="2"/>
        <v>-1456600</v>
      </c>
      <c r="O38" s="106">
        <f t="shared" si="2"/>
        <v>-4052843</v>
      </c>
      <c r="P38" s="106">
        <f t="shared" si="2"/>
        <v>-2860571</v>
      </c>
      <c r="Q38" s="106">
        <f t="shared" si="2"/>
        <v>8929810</v>
      </c>
      <c r="R38" s="106">
        <f t="shared" si="2"/>
        <v>2016396</v>
      </c>
      <c r="S38" s="106">
        <f t="shared" si="2"/>
        <v>-5272049</v>
      </c>
      <c r="T38" s="106">
        <f t="shared" si="2"/>
        <v>-4787432</v>
      </c>
      <c r="U38" s="106">
        <f t="shared" si="2"/>
        <v>-4025442</v>
      </c>
      <c r="V38" s="106">
        <f t="shared" si="2"/>
        <v>-14084923</v>
      </c>
      <c r="W38" s="106">
        <f t="shared" si="2"/>
        <v>31463553</v>
      </c>
      <c r="X38" s="106">
        <f>IF(F22=F36,0,X22-X36)</f>
        <v>765721</v>
      </c>
      <c r="Y38" s="106">
        <f t="shared" si="2"/>
        <v>30697832</v>
      </c>
      <c r="Z38" s="201">
        <f>+IF(X38&lt;&gt;0,+(Y38/X38)*100,0)</f>
        <v>4009.0100702475183</v>
      </c>
      <c r="AA38" s="199">
        <f>+AA22-AA36</f>
        <v>765721</v>
      </c>
    </row>
    <row r="39" spans="1:27" ht="13.5">
      <c r="A39" s="181" t="s">
        <v>46</v>
      </c>
      <c r="B39" s="185"/>
      <c r="C39" s="155">
        <v>55427756</v>
      </c>
      <c r="D39" s="155"/>
      <c r="E39" s="156">
        <v>60856000</v>
      </c>
      <c r="F39" s="60">
        <v>72740819</v>
      </c>
      <c r="G39" s="60">
        <v>0</v>
      </c>
      <c r="H39" s="60">
        <v>2504548</v>
      </c>
      <c r="I39" s="60">
        <v>2250328</v>
      </c>
      <c r="J39" s="60">
        <v>4754876</v>
      </c>
      <c r="K39" s="60">
        <v>4198711</v>
      </c>
      <c r="L39" s="60">
        <v>2731481</v>
      </c>
      <c r="M39" s="60">
        <v>4196306</v>
      </c>
      <c r="N39" s="60">
        <v>11126498</v>
      </c>
      <c r="O39" s="60">
        <v>8534658</v>
      </c>
      <c r="P39" s="60">
        <v>5392332</v>
      </c>
      <c r="Q39" s="60">
        <v>5927394</v>
      </c>
      <c r="R39" s="60">
        <v>19854384</v>
      </c>
      <c r="S39" s="60">
        <v>10140786</v>
      </c>
      <c r="T39" s="60">
        <v>12917645</v>
      </c>
      <c r="U39" s="60">
        <v>9224375</v>
      </c>
      <c r="V39" s="60">
        <v>32282806</v>
      </c>
      <c r="W39" s="60">
        <v>68018564</v>
      </c>
      <c r="X39" s="60">
        <v>72740819</v>
      </c>
      <c r="Y39" s="60">
        <v>-4722255</v>
      </c>
      <c r="Z39" s="140">
        <v>-6.49</v>
      </c>
      <c r="AA39" s="155">
        <v>72740819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-20710709</v>
      </c>
      <c r="D42" s="206">
        <f>SUM(D38:D41)</f>
        <v>0</v>
      </c>
      <c r="E42" s="207">
        <f t="shared" si="3"/>
        <v>76297979</v>
      </c>
      <c r="F42" s="88">
        <f t="shared" si="3"/>
        <v>73506540</v>
      </c>
      <c r="G42" s="88">
        <f t="shared" si="3"/>
        <v>24353775</v>
      </c>
      <c r="H42" s="88">
        <f t="shared" si="3"/>
        <v>19174459</v>
      </c>
      <c r="I42" s="88">
        <f t="shared" si="3"/>
        <v>6215322</v>
      </c>
      <c r="J42" s="88">
        <f t="shared" si="3"/>
        <v>49743556</v>
      </c>
      <c r="K42" s="88">
        <f t="shared" si="3"/>
        <v>-4226486</v>
      </c>
      <c r="L42" s="88">
        <f t="shared" si="3"/>
        <v>18022536</v>
      </c>
      <c r="M42" s="88">
        <f t="shared" si="3"/>
        <v>-4126152</v>
      </c>
      <c r="N42" s="88">
        <f t="shared" si="3"/>
        <v>9669898</v>
      </c>
      <c r="O42" s="88">
        <f t="shared" si="3"/>
        <v>4481815</v>
      </c>
      <c r="P42" s="88">
        <f t="shared" si="3"/>
        <v>2531761</v>
      </c>
      <c r="Q42" s="88">
        <f t="shared" si="3"/>
        <v>14857204</v>
      </c>
      <c r="R42" s="88">
        <f t="shared" si="3"/>
        <v>21870780</v>
      </c>
      <c r="S42" s="88">
        <f t="shared" si="3"/>
        <v>4868737</v>
      </c>
      <c r="T42" s="88">
        <f t="shared" si="3"/>
        <v>8130213</v>
      </c>
      <c r="U42" s="88">
        <f t="shared" si="3"/>
        <v>5198933</v>
      </c>
      <c r="V42" s="88">
        <f t="shared" si="3"/>
        <v>18197883</v>
      </c>
      <c r="W42" s="88">
        <f t="shared" si="3"/>
        <v>99482117</v>
      </c>
      <c r="X42" s="88">
        <f t="shared" si="3"/>
        <v>73506540</v>
      </c>
      <c r="Y42" s="88">
        <f t="shared" si="3"/>
        <v>25975577</v>
      </c>
      <c r="Z42" s="208">
        <f>+IF(X42&lt;&gt;0,+(Y42/X42)*100,0)</f>
        <v>35.337776747483964</v>
      </c>
      <c r="AA42" s="206">
        <f>SUM(AA38:AA41)</f>
        <v>73506540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-20710709</v>
      </c>
      <c r="D44" s="210">
        <f>+D42-D43</f>
        <v>0</v>
      </c>
      <c r="E44" s="211">
        <f t="shared" si="4"/>
        <v>76297979</v>
      </c>
      <c r="F44" s="77">
        <f t="shared" si="4"/>
        <v>73506540</v>
      </c>
      <c r="G44" s="77">
        <f t="shared" si="4"/>
        <v>24353775</v>
      </c>
      <c r="H44" s="77">
        <f t="shared" si="4"/>
        <v>19174459</v>
      </c>
      <c r="I44" s="77">
        <f t="shared" si="4"/>
        <v>6215322</v>
      </c>
      <c r="J44" s="77">
        <f t="shared" si="4"/>
        <v>49743556</v>
      </c>
      <c r="K44" s="77">
        <f t="shared" si="4"/>
        <v>-4226486</v>
      </c>
      <c r="L44" s="77">
        <f t="shared" si="4"/>
        <v>18022536</v>
      </c>
      <c r="M44" s="77">
        <f t="shared" si="4"/>
        <v>-4126152</v>
      </c>
      <c r="N44" s="77">
        <f t="shared" si="4"/>
        <v>9669898</v>
      </c>
      <c r="O44" s="77">
        <f t="shared" si="4"/>
        <v>4481815</v>
      </c>
      <c r="P44" s="77">
        <f t="shared" si="4"/>
        <v>2531761</v>
      </c>
      <c r="Q44" s="77">
        <f t="shared" si="4"/>
        <v>14857204</v>
      </c>
      <c r="R44" s="77">
        <f t="shared" si="4"/>
        <v>21870780</v>
      </c>
      <c r="S44" s="77">
        <f t="shared" si="4"/>
        <v>4868737</v>
      </c>
      <c r="T44" s="77">
        <f t="shared" si="4"/>
        <v>8130213</v>
      </c>
      <c r="U44" s="77">
        <f t="shared" si="4"/>
        <v>5198933</v>
      </c>
      <c r="V44" s="77">
        <f t="shared" si="4"/>
        <v>18197883</v>
      </c>
      <c r="W44" s="77">
        <f t="shared" si="4"/>
        <v>99482117</v>
      </c>
      <c r="X44" s="77">
        <f t="shared" si="4"/>
        <v>73506540</v>
      </c>
      <c r="Y44" s="77">
        <f t="shared" si="4"/>
        <v>25975577</v>
      </c>
      <c r="Z44" s="212">
        <f>+IF(X44&lt;&gt;0,+(Y44/X44)*100,0)</f>
        <v>35.337776747483964</v>
      </c>
      <c r="AA44" s="210">
        <f>+AA42-AA43</f>
        <v>73506540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-20710709</v>
      </c>
      <c r="D46" s="206">
        <f>SUM(D44:D45)</f>
        <v>0</v>
      </c>
      <c r="E46" s="207">
        <f t="shared" si="5"/>
        <v>76297979</v>
      </c>
      <c r="F46" s="88">
        <f t="shared" si="5"/>
        <v>73506540</v>
      </c>
      <c r="G46" s="88">
        <f t="shared" si="5"/>
        <v>24353775</v>
      </c>
      <c r="H46" s="88">
        <f t="shared" si="5"/>
        <v>19174459</v>
      </c>
      <c r="I46" s="88">
        <f t="shared" si="5"/>
        <v>6215322</v>
      </c>
      <c r="J46" s="88">
        <f t="shared" si="5"/>
        <v>49743556</v>
      </c>
      <c r="K46" s="88">
        <f t="shared" si="5"/>
        <v>-4226486</v>
      </c>
      <c r="L46" s="88">
        <f t="shared" si="5"/>
        <v>18022536</v>
      </c>
      <c r="M46" s="88">
        <f t="shared" si="5"/>
        <v>-4126152</v>
      </c>
      <c r="N46" s="88">
        <f t="shared" si="5"/>
        <v>9669898</v>
      </c>
      <c r="O46" s="88">
        <f t="shared" si="5"/>
        <v>4481815</v>
      </c>
      <c r="P46" s="88">
        <f t="shared" si="5"/>
        <v>2531761</v>
      </c>
      <c r="Q46" s="88">
        <f t="shared" si="5"/>
        <v>14857204</v>
      </c>
      <c r="R46" s="88">
        <f t="shared" si="5"/>
        <v>21870780</v>
      </c>
      <c r="S46" s="88">
        <f t="shared" si="5"/>
        <v>4868737</v>
      </c>
      <c r="T46" s="88">
        <f t="shared" si="5"/>
        <v>8130213</v>
      </c>
      <c r="U46" s="88">
        <f t="shared" si="5"/>
        <v>5198933</v>
      </c>
      <c r="V46" s="88">
        <f t="shared" si="5"/>
        <v>18197883</v>
      </c>
      <c r="W46" s="88">
        <f t="shared" si="5"/>
        <v>99482117</v>
      </c>
      <c r="X46" s="88">
        <f t="shared" si="5"/>
        <v>73506540</v>
      </c>
      <c r="Y46" s="88">
        <f t="shared" si="5"/>
        <v>25975577</v>
      </c>
      <c r="Z46" s="208">
        <f>+IF(X46&lt;&gt;0,+(Y46/X46)*100,0)</f>
        <v>35.337776747483964</v>
      </c>
      <c r="AA46" s="206">
        <f>SUM(AA44:AA45)</f>
        <v>73506540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-20710709</v>
      </c>
      <c r="D48" s="217">
        <f>SUM(D46:D47)</f>
        <v>0</v>
      </c>
      <c r="E48" s="218">
        <f t="shared" si="6"/>
        <v>76297979</v>
      </c>
      <c r="F48" s="219">
        <f t="shared" si="6"/>
        <v>73506540</v>
      </c>
      <c r="G48" s="219">
        <f t="shared" si="6"/>
        <v>24353775</v>
      </c>
      <c r="H48" s="220">
        <f t="shared" si="6"/>
        <v>19174459</v>
      </c>
      <c r="I48" s="220">
        <f t="shared" si="6"/>
        <v>6215322</v>
      </c>
      <c r="J48" s="220">
        <f t="shared" si="6"/>
        <v>49743556</v>
      </c>
      <c r="K48" s="220">
        <f t="shared" si="6"/>
        <v>-4226486</v>
      </c>
      <c r="L48" s="220">
        <f t="shared" si="6"/>
        <v>18022536</v>
      </c>
      <c r="M48" s="219">
        <f t="shared" si="6"/>
        <v>-4126152</v>
      </c>
      <c r="N48" s="219">
        <f t="shared" si="6"/>
        <v>9669898</v>
      </c>
      <c r="O48" s="220">
        <f t="shared" si="6"/>
        <v>4481815</v>
      </c>
      <c r="P48" s="220">
        <f t="shared" si="6"/>
        <v>2531761</v>
      </c>
      <c r="Q48" s="220">
        <f t="shared" si="6"/>
        <v>14857204</v>
      </c>
      <c r="R48" s="220">
        <f t="shared" si="6"/>
        <v>21870780</v>
      </c>
      <c r="S48" s="220">
        <f t="shared" si="6"/>
        <v>4868737</v>
      </c>
      <c r="T48" s="219">
        <f t="shared" si="6"/>
        <v>8130213</v>
      </c>
      <c r="U48" s="219">
        <f t="shared" si="6"/>
        <v>5198933</v>
      </c>
      <c r="V48" s="220">
        <f t="shared" si="6"/>
        <v>18197883</v>
      </c>
      <c r="W48" s="220">
        <f t="shared" si="6"/>
        <v>99482117</v>
      </c>
      <c r="X48" s="220">
        <f t="shared" si="6"/>
        <v>73506540</v>
      </c>
      <c r="Y48" s="220">
        <f t="shared" si="6"/>
        <v>25975577</v>
      </c>
      <c r="Z48" s="221">
        <f>+IF(X48&lt;&gt;0,+(Y48/X48)*100,0)</f>
        <v>35.337776747483964</v>
      </c>
      <c r="AA48" s="222">
        <f>SUM(AA46:AA47)</f>
        <v>73506540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6146880</v>
      </c>
      <c r="D5" s="153">
        <f>SUM(D6:D8)</f>
        <v>0</v>
      </c>
      <c r="E5" s="154">
        <f t="shared" si="0"/>
        <v>2866871</v>
      </c>
      <c r="F5" s="100">
        <f t="shared" si="0"/>
        <v>4553771</v>
      </c>
      <c r="G5" s="100">
        <f t="shared" si="0"/>
        <v>0</v>
      </c>
      <c r="H5" s="100">
        <f t="shared" si="0"/>
        <v>206911</v>
      </c>
      <c r="I5" s="100">
        <f t="shared" si="0"/>
        <v>113306</v>
      </c>
      <c r="J5" s="100">
        <f t="shared" si="0"/>
        <v>320217</v>
      </c>
      <c r="K5" s="100">
        <f t="shared" si="0"/>
        <v>375474</v>
      </c>
      <c r="L5" s="100">
        <f t="shared" si="0"/>
        <v>273576</v>
      </c>
      <c r="M5" s="100">
        <f t="shared" si="0"/>
        <v>183658</v>
      </c>
      <c r="N5" s="100">
        <f t="shared" si="0"/>
        <v>832708</v>
      </c>
      <c r="O5" s="100">
        <f t="shared" si="0"/>
        <v>383749</v>
      </c>
      <c r="P5" s="100">
        <f t="shared" si="0"/>
        <v>119783</v>
      </c>
      <c r="Q5" s="100">
        <f t="shared" si="0"/>
        <v>210168</v>
      </c>
      <c r="R5" s="100">
        <f t="shared" si="0"/>
        <v>713700</v>
      </c>
      <c r="S5" s="100">
        <f t="shared" si="0"/>
        <v>96266</v>
      </c>
      <c r="T5" s="100">
        <f t="shared" si="0"/>
        <v>497526</v>
      </c>
      <c r="U5" s="100">
        <f t="shared" si="0"/>
        <v>340907</v>
      </c>
      <c r="V5" s="100">
        <f t="shared" si="0"/>
        <v>934699</v>
      </c>
      <c r="W5" s="100">
        <f t="shared" si="0"/>
        <v>2801324</v>
      </c>
      <c r="X5" s="100">
        <f t="shared" si="0"/>
        <v>4553771</v>
      </c>
      <c r="Y5" s="100">
        <f t="shared" si="0"/>
        <v>-1752447</v>
      </c>
      <c r="Z5" s="137">
        <f>+IF(X5&lt;&gt;0,+(Y5/X5)*100,0)</f>
        <v>-38.48342395785823</v>
      </c>
      <c r="AA5" s="153">
        <f>SUM(AA6:AA8)</f>
        <v>4553771</v>
      </c>
    </row>
    <row r="6" spans="1:27" ht="13.5">
      <c r="A6" s="138" t="s">
        <v>75</v>
      </c>
      <c r="B6" s="136"/>
      <c r="C6" s="155">
        <v>771517</v>
      </c>
      <c r="D6" s="155"/>
      <c r="E6" s="156">
        <v>785000</v>
      </c>
      <c r="F6" s="60">
        <v>785000</v>
      </c>
      <c r="G6" s="60"/>
      <c r="H6" s="60">
        <v>41275</v>
      </c>
      <c r="I6" s="60">
        <v>12820</v>
      </c>
      <c r="J6" s="60">
        <v>54095</v>
      </c>
      <c r="K6" s="60">
        <v>37369</v>
      </c>
      <c r="L6" s="60">
        <v>119069</v>
      </c>
      <c r="M6" s="60">
        <v>60362</v>
      </c>
      <c r="N6" s="60">
        <v>216800</v>
      </c>
      <c r="O6" s="60">
        <v>50789</v>
      </c>
      <c r="P6" s="60">
        <v>14759</v>
      </c>
      <c r="Q6" s="60">
        <v>153492</v>
      </c>
      <c r="R6" s="60">
        <v>219040</v>
      </c>
      <c r="S6" s="60">
        <v>9655</v>
      </c>
      <c r="T6" s="60">
        <v>158331</v>
      </c>
      <c r="U6" s="60">
        <v>31399</v>
      </c>
      <c r="V6" s="60">
        <v>199385</v>
      </c>
      <c r="W6" s="60">
        <v>689320</v>
      </c>
      <c r="X6" s="60">
        <v>785000</v>
      </c>
      <c r="Y6" s="60">
        <v>-95680</v>
      </c>
      <c r="Z6" s="140">
        <v>-12.19</v>
      </c>
      <c r="AA6" s="62">
        <v>785000</v>
      </c>
    </row>
    <row r="7" spans="1:27" ht="13.5">
      <c r="A7" s="138" t="s">
        <v>76</v>
      </c>
      <c r="B7" s="136"/>
      <c r="C7" s="157">
        <v>2688445</v>
      </c>
      <c r="D7" s="157"/>
      <c r="E7" s="158">
        <v>1731871</v>
      </c>
      <c r="F7" s="159">
        <v>2158487</v>
      </c>
      <c r="G7" s="159"/>
      <c r="H7" s="159">
        <v>3849</v>
      </c>
      <c r="I7" s="159">
        <v>93038</v>
      </c>
      <c r="J7" s="159">
        <v>96887</v>
      </c>
      <c r="K7" s="159">
        <v>338105</v>
      </c>
      <c r="L7" s="159">
        <v>86534</v>
      </c>
      <c r="M7" s="159">
        <v>111591</v>
      </c>
      <c r="N7" s="159">
        <v>536230</v>
      </c>
      <c r="O7" s="159">
        <v>291427</v>
      </c>
      <c r="P7" s="159">
        <v>99509</v>
      </c>
      <c r="Q7" s="159">
        <v>56676</v>
      </c>
      <c r="R7" s="159">
        <v>447612</v>
      </c>
      <c r="S7" s="159">
        <v>75011</v>
      </c>
      <c r="T7" s="159">
        <v>23741</v>
      </c>
      <c r="U7" s="159">
        <v>305599</v>
      </c>
      <c r="V7" s="159">
        <v>404351</v>
      </c>
      <c r="W7" s="159">
        <v>1485080</v>
      </c>
      <c r="X7" s="159">
        <v>2158487</v>
      </c>
      <c r="Y7" s="159">
        <v>-673407</v>
      </c>
      <c r="Z7" s="141">
        <v>-31.2</v>
      </c>
      <c r="AA7" s="225">
        <v>2158487</v>
      </c>
    </row>
    <row r="8" spans="1:27" ht="13.5">
      <c r="A8" s="138" t="s">
        <v>77</v>
      </c>
      <c r="B8" s="136"/>
      <c r="C8" s="155">
        <v>2686918</v>
      </c>
      <c r="D8" s="155"/>
      <c r="E8" s="156">
        <v>350000</v>
      </c>
      <c r="F8" s="60">
        <v>1610284</v>
      </c>
      <c r="G8" s="60"/>
      <c r="H8" s="60">
        <v>161787</v>
      </c>
      <c r="I8" s="60">
        <v>7448</v>
      </c>
      <c r="J8" s="60">
        <v>169235</v>
      </c>
      <c r="K8" s="60"/>
      <c r="L8" s="60">
        <v>67973</v>
      </c>
      <c r="M8" s="60">
        <v>11705</v>
      </c>
      <c r="N8" s="60">
        <v>79678</v>
      </c>
      <c r="O8" s="60">
        <v>41533</v>
      </c>
      <c r="P8" s="60">
        <v>5515</v>
      </c>
      <c r="Q8" s="60"/>
      <c r="R8" s="60">
        <v>47048</v>
      </c>
      <c r="S8" s="60">
        <v>11600</v>
      </c>
      <c r="T8" s="60">
        <v>315454</v>
      </c>
      <c r="U8" s="60">
        <v>3909</v>
      </c>
      <c r="V8" s="60">
        <v>330963</v>
      </c>
      <c r="W8" s="60">
        <v>626924</v>
      </c>
      <c r="X8" s="60">
        <v>1610284</v>
      </c>
      <c r="Y8" s="60">
        <v>-983360</v>
      </c>
      <c r="Z8" s="140">
        <v>-61.07</v>
      </c>
      <c r="AA8" s="62">
        <v>1610284</v>
      </c>
    </row>
    <row r="9" spans="1:27" ht="13.5">
      <c r="A9" s="135" t="s">
        <v>78</v>
      </c>
      <c r="B9" s="136"/>
      <c r="C9" s="153">
        <f aca="true" t="shared" si="1" ref="C9:Y9">SUM(C10:C14)</f>
        <v>22455227</v>
      </c>
      <c r="D9" s="153">
        <f>SUM(D10:D14)</f>
        <v>0</v>
      </c>
      <c r="E9" s="154">
        <f t="shared" si="1"/>
        <v>23682000</v>
      </c>
      <c r="F9" s="100">
        <f t="shared" si="1"/>
        <v>25978939</v>
      </c>
      <c r="G9" s="100">
        <f t="shared" si="1"/>
        <v>0</v>
      </c>
      <c r="H9" s="100">
        <f t="shared" si="1"/>
        <v>909397</v>
      </c>
      <c r="I9" s="100">
        <f t="shared" si="1"/>
        <v>0</v>
      </c>
      <c r="J9" s="100">
        <f t="shared" si="1"/>
        <v>909397</v>
      </c>
      <c r="K9" s="100">
        <f t="shared" si="1"/>
        <v>2499880</v>
      </c>
      <c r="L9" s="100">
        <f t="shared" si="1"/>
        <v>2258211</v>
      </c>
      <c r="M9" s="100">
        <f t="shared" si="1"/>
        <v>1131404</v>
      </c>
      <c r="N9" s="100">
        <f t="shared" si="1"/>
        <v>5889495</v>
      </c>
      <c r="O9" s="100">
        <f t="shared" si="1"/>
        <v>2672486</v>
      </c>
      <c r="P9" s="100">
        <f t="shared" si="1"/>
        <v>407017</v>
      </c>
      <c r="Q9" s="100">
        <f t="shared" si="1"/>
        <v>3230694</v>
      </c>
      <c r="R9" s="100">
        <f t="shared" si="1"/>
        <v>6310197</v>
      </c>
      <c r="S9" s="100">
        <f t="shared" si="1"/>
        <v>9076898</v>
      </c>
      <c r="T9" s="100">
        <f t="shared" si="1"/>
        <v>5657842</v>
      </c>
      <c r="U9" s="100">
        <f t="shared" si="1"/>
        <v>6172775</v>
      </c>
      <c r="V9" s="100">
        <f t="shared" si="1"/>
        <v>20907515</v>
      </c>
      <c r="W9" s="100">
        <f t="shared" si="1"/>
        <v>34016604</v>
      </c>
      <c r="X9" s="100">
        <f t="shared" si="1"/>
        <v>25978939</v>
      </c>
      <c r="Y9" s="100">
        <f t="shared" si="1"/>
        <v>8037665</v>
      </c>
      <c r="Z9" s="137">
        <f>+IF(X9&lt;&gt;0,+(Y9/X9)*100,0)</f>
        <v>30.939158061843862</v>
      </c>
      <c r="AA9" s="102">
        <f>SUM(AA10:AA14)</f>
        <v>25978939</v>
      </c>
    </row>
    <row r="10" spans="1:27" ht="13.5">
      <c r="A10" s="138" t="s">
        <v>79</v>
      </c>
      <c r="B10" s="136"/>
      <c r="C10" s="155">
        <v>273684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>
        <v>812324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>
        <v>37064</v>
      </c>
      <c r="R11" s="60">
        <v>37064</v>
      </c>
      <c r="S11" s="60">
        <v>72203</v>
      </c>
      <c r="T11" s="60">
        <v>74829</v>
      </c>
      <c r="U11" s="60">
        <v>436698</v>
      </c>
      <c r="V11" s="60">
        <v>583730</v>
      </c>
      <c r="W11" s="60">
        <v>620794</v>
      </c>
      <c r="X11" s="60">
        <v>812324</v>
      </c>
      <c r="Y11" s="60">
        <v>-191530</v>
      </c>
      <c r="Z11" s="140">
        <v>-23.58</v>
      </c>
      <c r="AA11" s="62">
        <v>812324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22181543</v>
      </c>
      <c r="D13" s="155"/>
      <c r="E13" s="156">
        <v>23682000</v>
      </c>
      <c r="F13" s="60">
        <v>25166615</v>
      </c>
      <c r="G13" s="60"/>
      <c r="H13" s="60">
        <v>909397</v>
      </c>
      <c r="I13" s="60"/>
      <c r="J13" s="60">
        <v>909397</v>
      </c>
      <c r="K13" s="60">
        <v>2499880</v>
      </c>
      <c r="L13" s="60">
        <v>2258211</v>
      </c>
      <c r="M13" s="60">
        <v>1131404</v>
      </c>
      <c r="N13" s="60">
        <v>5889495</v>
      </c>
      <c r="O13" s="60">
        <v>2672486</v>
      </c>
      <c r="P13" s="60">
        <v>407017</v>
      </c>
      <c r="Q13" s="60">
        <v>3193630</v>
      </c>
      <c r="R13" s="60">
        <v>6273133</v>
      </c>
      <c r="S13" s="60">
        <v>9004695</v>
      </c>
      <c r="T13" s="60">
        <v>5583013</v>
      </c>
      <c r="U13" s="60">
        <v>5736077</v>
      </c>
      <c r="V13" s="60">
        <v>20323785</v>
      </c>
      <c r="W13" s="60">
        <v>33395810</v>
      </c>
      <c r="X13" s="60">
        <v>25166615</v>
      </c>
      <c r="Y13" s="60">
        <v>8229195</v>
      </c>
      <c r="Z13" s="140">
        <v>32.7</v>
      </c>
      <c r="AA13" s="62">
        <v>25166615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4045616</v>
      </c>
      <c r="D15" s="153">
        <f>SUM(D16:D18)</f>
        <v>0</v>
      </c>
      <c r="E15" s="154">
        <f t="shared" si="2"/>
        <v>7588413</v>
      </c>
      <c r="F15" s="100">
        <f t="shared" si="2"/>
        <v>17615730</v>
      </c>
      <c r="G15" s="100">
        <f t="shared" si="2"/>
        <v>0</v>
      </c>
      <c r="H15" s="100">
        <f t="shared" si="2"/>
        <v>0</v>
      </c>
      <c r="I15" s="100">
        <f t="shared" si="2"/>
        <v>30070</v>
      </c>
      <c r="J15" s="100">
        <f t="shared" si="2"/>
        <v>30070</v>
      </c>
      <c r="K15" s="100">
        <f t="shared" si="2"/>
        <v>209027</v>
      </c>
      <c r="L15" s="100">
        <f t="shared" si="2"/>
        <v>239593</v>
      </c>
      <c r="M15" s="100">
        <f t="shared" si="2"/>
        <v>1839805</v>
      </c>
      <c r="N15" s="100">
        <f t="shared" si="2"/>
        <v>2288425</v>
      </c>
      <c r="O15" s="100">
        <f t="shared" si="2"/>
        <v>838195</v>
      </c>
      <c r="P15" s="100">
        <f t="shared" si="2"/>
        <v>1698122</v>
      </c>
      <c r="Q15" s="100">
        <f t="shared" si="2"/>
        <v>1503449</v>
      </c>
      <c r="R15" s="100">
        <f t="shared" si="2"/>
        <v>4039766</v>
      </c>
      <c r="S15" s="100">
        <f t="shared" si="2"/>
        <v>983553</v>
      </c>
      <c r="T15" s="100">
        <f t="shared" si="2"/>
        <v>2138347</v>
      </c>
      <c r="U15" s="100">
        <f t="shared" si="2"/>
        <v>2622382</v>
      </c>
      <c r="V15" s="100">
        <f t="shared" si="2"/>
        <v>5744282</v>
      </c>
      <c r="W15" s="100">
        <f t="shared" si="2"/>
        <v>12102543</v>
      </c>
      <c r="X15" s="100">
        <f t="shared" si="2"/>
        <v>17615730</v>
      </c>
      <c r="Y15" s="100">
        <f t="shared" si="2"/>
        <v>-5513187</v>
      </c>
      <c r="Z15" s="137">
        <f>+IF(X15&lt;&gt;0,+(Y15/X15)*100,0)</f>
        <v>-31.296954483294193</v>
      </c>
      <c r="AA15" s="102">
        <f>SUM(AA16:AA18)</f>
        <v>17615730</v>
      </c>
    </row>
    <row r="16" spans="1:27" ht="13.5">
      <c r="A16" s="138" t="s">
        <v>85</v>
      </c>
      <c r="B16" s="136"/>
      <c r="C16" s="155"/>
      <c r="D16" s="155"/>
      <c r="E16" s="156">
        <v>2500000</v>
      </c>
      <c r="F16" s="60">
        <v>8550204</v>
      </c>
      <c r="G16" s="60"/>
      <c r="H16" s="60"/>
      <c r="I16" s="60"/>
      <c r="J16" s="60"/>
      <c r="K16" s="60"/>
      <c r="L16" s="60"/>
      <c r="M16" s="60">
        <v>554384</v>
      </c>
      <c r="N16" s="60">
        <v>554384</v>
      </c>
      <c r="O16" s="60"/>
      <c r="P16" s="60">
        <v>1529918</v>
      </c>
      <c r="Q16" s="60">
        <v>487746</v>
      </c>
      <c r="R16" s="60">
        <v>2017664</v>
      </c>
      <c r="S16" s="60">
        <v>-2782</v>
      </c>
      <c r="T16" s="60">
        <v>395049</v>
      </c>
      <c r="U16" s="60">
        <v>1379792</v>
      </c>
      <c r="V16" s="60">
        <v>1772059</v>
      </c>
      <c r="W16" s="60">
        <v>4344107</v>
      </c>
      <c r="X16" s="60">
        <v>8550204</v>
      </c>
      <c r="Y16" s="60">
        <v>-4206097</v>
      </c>
      <c r="Z16" s="140">
        <v>-49.19</v>
      </c>
      <c r="AA16" s="62">
        <v>8550204</v>
      </c>
    </row>
    <row r="17" spans="1:27" ht="13.5">
      <c r="A17" s="138" t="s">
        <v>86</v>
      </c>
      <c r="B17" s="136"/>
      <c r="C17" s="155">
        <v>4045616</v>
      </c>
      <c r="D17" s="155"/>
      <c r="E17" s="156">
        <v>5088413</v>
      </c>
      <c r="F17" s="60">
        <v>9065526</v>
      </c>
      <c r="G17" s="60"/>
      <c r="H17" s="60"/>
      <c r="I17" s="60">
        <v>30070</v>
      </c>
      <c r="J17" s="60">
        <v>30070</v>
      </c>
      <c r="K17" s="60">
        <v>209027</v>
      </c>
      <c r="L17" s="60">
        <v>239593</v>
      </c>
      <c r="M17" s="60">
        <v>1285421</v>
      </c>
      <c r="N17" s="60">
        <v>1734041</v>
      </c>
      <c r="O17" s="60">
        <v>838195</v>
      </c>
      <c r="P17" s="60">
        <v>168204</v>
      </c>
      <c r="Q17" s="60">
        <v>1015703</v>
      </c>
      <c r="R17" s="60">
        <v>2022102</v>
      </c>
      <c r="S17" s="60">
        <v>986335</v>
      </c>
      <c r="T17" s="60">
        <v>1743298</v>
      </c>
      <c r="U17" s="60">
        <v>1242590</v>
      </c>
      <c r="V17" s="60">
        <v>3972223</v>
      </c>
      <c r="W17" s="60">
        <v>7758436</v>
      </c>
      <c r="X17" s="60">
        <v>9065526</v>
      </c>
      <c r="Y17" s="60">
        <v>-1307090</v>
      </c>
      <c r="Z17" s="140">
        <v>-14.42</v>
      </c>
      <c r="AA17" s="62">
        <v>9065526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32250131</v>
      </c>
      <c r="D19" s="153">
        <f>SUM(D20:D23)</f>
        <v>0</v>
      </c>
      <c r="E19" s="154">
        <f t="shared" si="3"/>
        <v>41941048</v>
      </c>
      <c r="F19" s="100">
        <f t="shared" si="3"/>
        <v>49370154</v>
      </c>
      <c r="G19" s="100">
        <f t="shared" si="3"/>
        <v>10058</v>
      </c>
      <c r="H19" s="100">
        <f t="shared" si="3"/>
        <v>1738054</v>
      </c>
      <c r="I19" s="100">
        <f t="shared" si="3"/>
        <v>3126651</v>
      </c>
      <c r="J19" s="100">
        <f t="shared" si="3"/>
        <v>4874763</v>
      </c>
      <c r="K19" s="100">
        <f t="shared" si="3"/>
        <v>1584873</v>
      </c>
      <c r="L19" s="100">
        <f t="shared" si="3"/>
        <v>409466</v>
      </c>
      <c r="M19" s="100">
        <f t="shared" si="3"/>
        <v>1783781</v>
      </c>
      <c r="N19" s="100">
        <f t="shared" si="3"/>
        <v>3778120</v>
      </c>
      <c r="O19" s="100">
        <f t="shared" si="3"/>
        <v>7811546</v>
      </c>
      <c r="P19" s="100">
        <f t="shared" si="3"/>
        <v>2649513</v>
      </c>
      <c r="Q19" s="100">
        <f t="shared" si="3"/>
        <v>3536492</v>
      </c>
      <c r="R19" s="100">
        <f t="shared" si="3"/>
        <v>13997551</v>
      </c>
      <c r="S19" s="100">
        <f t="shared" si="3"/>
        <v>1471973</v>
      </c>
      <c r="T19" s="100">
        <f t="shared" si="3"/>
        <v>5812985</v>
      </c>
      <c r="U19" s="100">
        <f t="shared" si="3"/>
        <v>2905135</v>
      </c>
      <c r="V19" s="100">
        <f t="shared" si="3"/>
        <v>10190093</v>
      </c>
      <c r="W19" s="100">
        <f t="shared" si="3"/>
        <v>32840527</v>
      </c>
      <c r="X19" s="100">
        <f t="shared" si="3"/>
        <v>49370154</v>
      </c>
      <c r="Y19" s="100">
        <f t="shared" si="3"/>
        <v>-16529627</v>
      </c>
      <c r="Z19" s="137">
        <f>+IF(X19&lt;&gt;0,+(Y19/X19)*100,0)</f>
        <v>-33.481011624958676</v>
      </c>
      <c r="AA19" s="102">
        <f>SUM(AA20:AA23)</f>
        <v>49370154</v>
      </c>
    </row>
    <row r="20" spans="1:27" ht="13.5">
      <c r="A20" s="138" t="s">
        <v>89</v>
      </c>
      <c r="B20" s="136"/>
      <c r="C20" s="155">
        <v>5140631</v>
      </c>
      <c r="D20" s="155"/>
      <c r="E20" s="156">
        <v>8510000</v>
      </c>
      <c r="F20" s="60">
        <v>11516863</v>
      </c>
      <c r="G20" s="60"/>
      <c r="H20" s="60">
        <v>35712</v>
      </c>
      <c r="I20" s="60">
        <v>5482</v>
      </c>
      <c r="J20" s="60">
        <v>41194</v>
      </c>
      <c r="K20" s="60">
        <v>878788</v>
      </c>
      <c r="L20" s="60">
        <v>75229</v>
      </c>
      <c r="M20" s="60"/>
      <c r="N20" s="60">
        <v>954017</v>
      </c>
      <c r="O20" s="60">
        <v>302686</v>
      </c>
      <c r="P20" s="60">
        <v>860181</v>
      </c>
      <c r="Q20" s="60">
        <v>1366556</v>
      </c>
      <c r="R20" s="60">
        <v>2529423</v>
      </c>
      <c r="S20" s="60">
        <v>1436029</v>
      </c>
      <c r="T20" s="60">
        <v>495818</v>
      </c>
      <c r="U20" s="60">
        <v>2140542</v>
      </c>
      <c r="V20" s="60">
        <v>4072389</v>
      </c>
      <c r="W20" s="60">
        <v>7597023</v>
      </c>
      <c r="X20" s="60">
        <v>11516863</v>
      </c>
      <c r="Y20" s="60">
        <v>-3919840</v>
      </c>
      <c r="Z20" s="140">
        <v>-34.04</v>
      </c>
      <c r="AA20" s="62">
        <v>11516863</v>
      </c>
    </row>
    <row r="21" spans="1:27" ht="13.5">
      <c r="A21" s="138" t="s">
        <v>90</v>
      </c>
      <c r="B21" s="136"/>
      <c r="C21" s="155">
        <v>10730932</v>
      </c>
      <c r="D21" s="155"/>
      <c r="E21" s="156">
        <v>10309412</v>
      </c>
      <c r="F21" s="60">
        <v>12959075</v>
      </c>
      <c r="G21" s="60">
        <v>10058</v>
      </c>
      <c r="H21" s="60">
        <v>362555</v>
      </c>
      <c r="I21" s="60">
        <v>487645</v>
      </c>
      <c r="J21" s="60">
        <v>860258</v>
      </c>
      <c r="K21" s="60">
        <v>12209</v>
      </c>
      <c r="L21" s="60">
        <v>334237</v>
      </c>
      <c r="M21" s="60">
        <v>1733501</v>
      </c>
      <c r="N21" s="60">
        <v>2079947</v>
      </c>
      <c r="O21" s="60">
        <v>599871</v>
      </c>
      <c r="P21" s="60">
        <v>228497</v>
      </c>
      <c r="Q21" s="60">
        <v>866145</v>
      </c>
      <c r="R21" s="60">
        <v>1694513</v>
      </c>
      <c r="S21" s="60">
        <v>35944</v>
      </c>
      <c r="T21" s="60">
        <v>1543642</v>
      </c>
      <c r="U21" s="60">
        <v>336236</v>
      </c>
      <c r="V21" s="60">
        <v>1915822</v>
      </c>
      <c r="W21" s="60">
        <v>6550540</v>
      </c>
      <c r="X21" s="60">
        <v>12959075</v>
      </c>
      <c r="Y21" s="60">
        <v>-6408535</v>
      </c>
      <c r="Z21" s="140">
        <v>-49.45</v>
      </c>
      <c r="AA21" s="62">
        <v>12959075</v>
      </c>
    </row>
    <row r="22" spans="1:27" ht="13.5">
      <c r="A22" s="138" t="s">
        <v>91</v>
      </c>
      <c r="B22" s="136"/>
      <c r="C22" s="157">
        <v>15570787</v>
      </c>
      <c r="D22" s="157"/>
      <c r="E22" s="158">
        <v>23121636</v>
      </c>
      <c r="F22" s="159">
        <v>24629216</v>
      </c>
      <c r="G22" s="159"/>
      <c r="H22" s="159">
        <v>1339787</v>
      </c>
      <c r="I22" s="159">
        <v>2633524</v>
      </c>
      <c r="J22" s="159">
        <v>3973311</v>
      </c>
      <c r="K22" s="159">
        <v>693876</v>
      </c>
      <c r="L22" s="159"/>
      <c r="M22" s="159">
        <v>50280</v>
      </c>
      <c r="N22" s="159">
        <v>744156</v>
      </c>
      <c r="O22" s="159">
        <v>6908989</v>
      </c>
      <c r="P22" s="159">
        <v>1560835</v>
      </c>
      <c r="Q22" s="159">
        <v>1303791</v>
      </c>
      <c r="R22" s="159">
        <v>9773615</v>
      </c>
      <c r="S22" s="159"/>
      <c r="T22" s="159">
        <v>3426398</v>
      </c>
      <c r="U22" s="159">
        <v>428357</v>
      </c>
      <c r="V22" s="159">
        <v>3854755</v>
      </c>
      <c r="W22" s="159">
        <v>18345837</v>
      </c>
      <c r="X22" s="159">
        <v>24629216</v>
      </c>
      <c r="Y22" s="159">
        <v>-6283379</v>
      </c>
      <c r="Z22" s="141">
        <v>-25.51</v>
      </c>
      <c r="AA22" s="225">
        <v>24629216</v>
      </c>
    </row>
    <row r="23" spans="1:27" ht="13.5">
      <c r="A23" s="138" t="s">
        <v>92</v>
      </c>
      <c r="B23" s="136"/>
      <c r="C23" s="155">
        <v>807781</v>
      </c>
      <c r="D23" s="155"/>
      <c r="E23" s="156"/>
      <c r="F23" s="60">
        <v>265000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>
        <v>347127</v>
      </c>
      <c r="U23" s="60"/>
      <c r="V23" s="60">
        <v>347127</v>
      </c>
      <c r="W23" s="60">
        <v>347127</v>
      </c>
      <c r="X23" s="60">
        <v>265000</v>
      </c>
      <c r="Y23" s="60">
        <v>82127</v>
      </c>
      <c r="Z23" s="140">
        <v>30.99</v>
      </c>
      <c r="AA23" s="62">
        <v>265000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64897854</v>
      </c>
      <c r="D25" s="217">
        <f>+D5+D9+D15+D19+D24</f>
        <v>0</v>
      </c>
      <c r="E25" s="230">
        <f t="shared" si="4"/>
        <v>76078332</v>
      </c>
      <c r="F25" s="219">
        <f t="shared" si="4"/>
        <v>97518594</v>
      </c>
      <c r="G25" s="219">
        <f t="shared" si="4"/>
        <v>10058</v>
      </c>
      <c r="H25" s="219">
        <f t="shared" si="4"/>
        <v>2854362</v>
      </c>
      <c r="I25" s="219">
        <f t="shared" si="4"/>
        <v>3270027</v>
      </c>
      <c r="J25" s="219">
        <f t="shared" si="4"/>
        <v>6134447</v>
      </c>
      <c r="K25" s="219">
        <f t="shared" si="4"/>
        <v>4669254</v>
      </c>
      <c r="L25" s="219">
        <f t="shared" si="4"/>
        <v>3180846</v>
      </c>
      <c r="M25" s="219">
        <f t="shared" si="4"/>
        <v>4938648</v>
      </c>
      <c r="N25" s="219">
        <f t="shared" si="4"/>
        <v>12788748</v>
      </c>
      <c r="O25" s="219">
        <f t="shared" si="4"/>
        <v>11705976</v>
      </c>
      <c r="P25" s="219">
        <f t="shared" si="4"/>
        <v>4874435</v>
      </c>
      <c r="Q25" s="219">
        <f t="shared" si="4"/>
        <v>8480803</v>
      </c>
      <c r="R25" s="219">
        <f t="shared" si="4"/>
        <v>25061214</v>
      </c>
      <c r="S25" s="219">
        <f t="shared" si="4"/>
        <v>11628690</v>
      </c>
      <c r="T25" s="219">
        <f t="shared" si="4"/>
        <v>14106700</v>
      </c>
      <c r="U25" s="219">
        <f t="shared" si="4"/>
        <v>12041199</v>
      </c>
      <c r="V25" s="219">
        <f t="shared" si="4"/>
        <v>37776589</v>
      </c>
      <c r="W25" s="219">
        <f t="shared" si="4"/>
        <v>81760998</v>
      </c>
      <c r="X25" s="219">
        <f t="shared" si="4"/>
        <v>97518594</v>
      </c>
      <c r="Y25" s="219">
        <f t="shared" si="4"/>
        <v>-15757596</v>
      </c>
      <c r="Z25" s="231">
        <f>+IF(X25&lt;&gt;0,+(Y25/X25)*100,0)</f>
        <v>-16.158555362272757</v>
      </c>
      <c r="AA25" s="232">
        <f>+AA5+AA9+AA15+AA19+AA24</f>
        <v>97518594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17582059</v>
      </c>
      <c r="D28" s="155"/>
      <c r="E28" s="156">
        <v>34674000</v>
      </c>
      <c r="F28" s="60">
        <v>39674000</v>
      </c>
      <c r="G28" s="60"/>
      <c r="H28" s="60">
        <v>1595151</v>
      </c>
      <c r="I28" s="60">
        <v>30070</v>
      </c>
      <c r="J28" s="60">
        <v>1625221</v>
      </c>
      <c r="K28" s="60">
        <v>1432176</v>
      </c>
      <c r="L28" s="60">
        <v>477998</v>
      </c>
      <c r="M28" s="60">
        <v>3060174</v>
      </c>
      <c r="N28" s="60">
        <v>4970348</v>
      </c>
      <c r="O28" s="60">
        <v>8272504</v>
      </c>
      <c r="P28" s="60">
        <v>2565381</v>
      </c>
      <c r="Q28" s="60">
        <v>3974295</v>
      </c>
      <c r="R28" s="60">
        <v>14812180</v>
      </c>
      <c r="S28" s="60">
        <v>1055309</v>
      </c>
      <c r="T28" s="60">
        <v>10739676</v>
      </c>
      <c r="U28" s="60">
        <v>1612779</v>
      </c>
      <c r="V28" s="60">
        <v>13407764</v>
      </c>
      <c r="W28" s="60">
        <v>34815513</v>
      </c>
      <c r="X28" s="60">
        <v>39674000</v>
      </c>
      <c r="Y28" s="60">
        <v>-4858487</v>
      </c>
      <c r="Z28" s="140">
        <v>-12.25</v>
      </c>
      <c r="AA28" s="155">
        <v>39674000</v>
      </c>
    </row>
    <row r="29" spans="1:27" ht="13.5">
      <c r="A29" s="234" t="s">
        <v>134</v>
      </c>
      <c r="B29" s="136"/>
      <c r="C29" s="155">
        <v>25009543</v>
      </c>
      <c r="D29" s="155"/>
      <c r="E29" s="156">
        <v>26182000</v>
      </c>
      <c r="F29" s="60">
        <v>27682000</v>
      </c>
      <c r="G29" s="60"/>
      <c r="H29" s="60">
        <v>909397</v>
      </c>
      <c r="I29" s="60"/>
      <c r="J29" s="60">
        <v>909397</v>
      </c>
      <c r="K29" s="60">
        <v>2499880</v>
      </c>
      <c r="L29" s="60">
        <v>2258211</v>
      </c>
      <c r="M29" s="60">
        <v>1131404</v>
      </c>
      <c r="N29" s="60">
        <v>5889495</v>
      </c>
      <c r="O29" s="60">
        <v>2672486</v>
      </c>
      <c r="P29" s="60">
        <v>1936935</v>
      </c>
      <c r="Q29" s="60">
        <v>3193630</v>
      </c>
      <c r="R29" s="60">
        <v>7803051</v>
      </c>
      <c r="S29" s="60">
        <v>9227410</v>
      </c>
      <c r="T29" s="60">
        <v>513438</v>
      </c>
      <c r="U29" s="60">
        <v>6222435</v>
      </c>
      <c r="V29" s="60">
        <v>15963283</v>
      </c>
      <c r="W29" s="60">
        <v>30565226</v>
      </c>
      <c r="X29" s="60">
        <v>27682000</v>
      </c>
      <c r="Y29" s="60">
        <v>2883226</v>
      </c>
      <c r="Z29" s="140">
        <v>10.42</v>
      </c>
      <c r="AA29" s="62">
        <v>27682000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42591602</v>
      </c>
      <c r="D32" s="210">
        <f>SUM(D28:D31)</f>
        <v>0</v>
      </c>
      <c r="E32" s="211">
        <f t="shared" si="5"/>
        <v>60856000</v>
      </c>
      <c r="F32" s="77">
        <f t="shared" si="5"/>
        <v>67356000</v>
      </c>
      <c r="G32" s="77">
        <f t="shared" si="5"/>
        <v>0</v>
      </c>
      <c r="H32" s="77">
        <f t="shared" si="5"/>
        <v>2504548</v>
      </c>
      <c r="I32" s="77">
        <f t="shared" si="5"/>
        <v>30070</v>
      </c>
      <c r="J32" s="77">
        <f t="shared" si="5"/>
        <v>2534618</v>
      </c>
      <c r="K32" s="77">
        <f t="shared" si="5"/>
        <v>3932056</v>
      </c>
      <c r="L32" s="77">
        <f t="shared" si="5"/>
        <v>2736209</v>
      </c>
      <c r="M32" s="77">
        <f t="shared" si="5"/>
        <v>4191578</v>
      </c>
      <c r="N32" s="77">
        <f t="shared" si="5"/>
        <v>10859843</v>
      </c>
      <c r="O32" s="77">
        <f t="shared" si="5"/>
        <v>10944990</v>
      </c>
      <c r="P32" s="77">
        <f t="shared" si="5"/>
        <v>4502316</v>
      </c>
      <c r="Q32" s="77">
        <f t="shared" si="5"/>
        <v>7167925</v>
      </c>
      <c r="R32" s="77">
        <f t="shared" si="5"/>
        <v>22615231</v>
      </c>
      <c r="S32" s="77">
        <f t="shared" si="5"/>
        <v>10282719</v>
      </c>
      <c r="T32" s="77">
        <f t="shared" si="5"/>
        <v>11253114</v>
      </c>
      <c r="U32" s="77">
        <f t="shared" si="5"/>
        <v>7835214</v>
      </c>
      <c r="V32" s="77">
        <f t="shared" si="5"/>
        <v>29371047</v>
      </c>
      <c r="W32" s="77">
        <f t="shared" si="5"/>
        <v>65380739</v>
      </c>
      <c r="X32" s="77">
        <f t="shared" si="5"/>
        <v>67356000</v>
      </c>
      <c r="Y32" s="77">
        <f t="shared" si="5"/>
        <v>-1975261</v>
      </c>
      <c r="Z32" s="212">
        <f>+IF(X32&lt;&gt;0,+(Y32/X32)*100,0)</f>
        <v>-2.932568739236297</v>
      </c>
      <c r="AA32" s="79">
        <f>SUM(AA28:AA31)</f>
        <v>67356000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14415073</v>
      </c>
      <c r="D34" s="155"/>
      <c r="E34" s="156">
        <v>11275461</v>
      </c>
      <c r="F34" s="60">
        <v>11275461</v>
      </c>
      <c r="G34" s="60">
        <v>10058</v>
      </c>
      <c r="H34" s="60"/>
      <c r="I34" s="60">
        <v>2633524</v>
      </c>
      <c r="J34" s="60">
        <v>2643582</v>
      </c>
      <c r="K34" s="60">
        <v>68445</v>
      </c>
      <c r="L34" s="60">
        <v>4250</v>
      </c>
      <c r="M34" s="60"/>
      <c r="N34" s="60">
        <v>72695</v>
      </c>
      <c r="O34" s="60">
        <v>63950</v>
      </c>
      <c r="P34" s="60">
        <v>28530</v>
      </c>
      <c r="Q34" s="60">
        <v>266882</v>
      </c>
      <c r="R34" s="60">
        <v>359362</v>
      </c>
      <c r="S34" s="60">
        <v>995285</v>
      </c>
      <c r="T34" s="60">
        <v>316348</v>
      </c>
      <c r="U34" s="60">
        <v>1980121</v>
      </c>
      <c r="V34" s="60">
        <v>3291754</v>
      </c>
      <c r="W34" s="60">
        <v>6367393</v>
      </c>
      <c r="X34" s="60">
        <v>11275461</v>
      </c>
      <c r="Y34" s="60">
        <v>-4908068</v>
      </c>
      <c r="Z34" s="140">
        <v>-43.53</v>
      </c>
      <c r="AA34" s="62">
        <v>11275461</v>
      </c>
    </row>
    <row r="35" spans="1:27" ht="13.5">
      <c r="A35" s="237" t="s">
        <v>53</v>
      </c>
      <c r="B35" s="136"/>
      <c r="C35" s="155">
        <v>7891179</v>
      </c>
      <c r="D35" s="155"/>
      <c r="E35" s="156">
        <v>3946871</v>
      </c>
      <c r="F35" s="60">
        <v>18887133</v>
      </c>
      <c r="G35" s="60"/>
      <c r="H35" s="60">
        <v>349814</v>
      </c>
      <c r="I35" s="60">
        <v>606433</v>
      </c>
      <c r="J35" s="60">
        <v>956247</v>
      </c>
      <c r="K35" s="60">
        <v>668753</v>
      </c>
      <c r="L35" s="60">
        <v>440387</v>
      </c>
      <c r="M35" s="60">
        <v>747070</v>
      </c>
      <c r="N35" s="60">
        <v>1856210</v>
      </c>
      <c r="O35" s="60">
        <v>697036</v>
      </c>
      <c r="P35" s="60">
        <v>343589</v>
      </c>
      <c r="Q35" s="60">
        <v>1045996</v>
      </c>
      <c r="R35" s="60">
        <v>2086621</v>
      </c>
      <c r="S35" s="60">
        <v>350686</v>
      </c>
      <c r="T35" s="60">
        <v>2537238</v>
      </c>
      <c r="U35" s="60">
        <v>2225864</v>
      </c>
      <c r="V35" s="60">
        <v>5113788</v>
      </c>
      <c r="W35" s="60">
        <v>10012866</v>
      </c>
      <c r="X35" s="60">
        <v>18887133</v>
      </c>
      <c r="Y35" s="60">
        <v>-8874267</v>
      </c>
      <c r="Z35" s="140">
        <v>-46.99</v>
      </c>
      <c r="AA35" s="62">
        <v>18887133</v>
      </c>
    </row>
    <row r="36" spans="1:27" ht="13.5">
      <c r="A36" s="238" t="s">
        <v>139</v>
      </c>
      <c r="B36" s="149"/>
      <c r="C36" s="222">
        <f aca="true" t="shared" si="6" ref="C36:Y36">SUM(C32:C35)</f>
        <v>64897854</v>
      </c>
      <c r="D36" s="222">
        <f>SUM(D32:D35)</f>
        <v>0</v>
      </c>
      <c r="E36" s="218">
        <f t="shared" si="6"/>
        <v>76078332</v>
      </c>
      <c r="F36" s="220">
        <f t="shared" si="6"/>
        <v>97518594</v>
      </c>
      <c r="G36" s="220">
        <f t="shared" si="6"/>
        <v>10058</v>
      </c>
      <c r="H36" s="220">
        <f t="shared" si="6"/>
        <v>2854362</v>
      </c>
      <c r="I36" s="220">
        <f t="shared" si="6"/>
        <v>3270027</v>
      </c>
      <c r="J36" s="220">
        <f t="shared" si="6"/>
        <v>6134447</v>
      </c>
      <c r="K36" s="220">
        <f t="shared" si="6"/>
        <v>4669254</v>
      </c>
      <c r="L36" s="220">
        <f t="shared" si="6"/>
        <v>3180846</v>
      </c>
      <c r="M36" s="220">
        <f t="shared" si="6"/>
        <v>4938648</v>
      </c>
      <c r="N36" s="220">
        <f t="shared" si="6"/>
        <v>12788748</v>
      </c>
      <c r="O36" s="220">
        <f t="shared" si="6"/>
        <v>11705976</v>
      </c>
      <c r="P36" s="220">
        <f t="shared" si="6"/>
        <v>4874435</v>
      </c>
      <c r="Q36" s="220">
        <f t="shared" si="6"/>
        <v>8480803</v>
      </c>
      <c r="R36" s="220">
        <f t="shared" si="6"/>
        <v>25061214</v>
      </c>
      <c r="S36" s="220">
        <f t="shared" si="6"/>
        <v>11628690</v>
      </c>
      <c r="T36" s="220">
        <f t="shared" si="6"/>
        <v>14106700</v>
      </c>
      <c r="U36" s="220">
        <f t="shared" si="6"/>
        <v>12041199</v>
      </c>
      <c r="V36" s="220">
        <f t="shared" si="6"/>
        <v>37776589</v>
      </c>
      <c r="W36" s="220">
        <f t="shared" si="6"/>
        <v>81760998</v>
      </c>
      <c r="X36" s="220">
        <f t="shared" si="6"/>
        <v>97518594</v>
      </c>
      <c r="Y36" s="220">
        <f t="shared" si="6"/>
        <v>-15757596</v>
      </c>
      <c r="Z36" s="221">
        <f>+IF(X36&lt;&gt;0,+(Y36/X36)*100,0)</f>
        <v>-16.158555362272757</v>
      </c>
      <c r="AA36" s="239">
        <f>SUM(AA32:AA35)</f>
        <v>97518594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6371523</v>
      </c>
      <c r="D6" s="155"/>
      <c r="E6" s="59">
        <v>4266600</v>
      </c>
      <c r="F6" s="60"/>
      <c r="G6" s="60">
        <v>23332569</v>
      </c>
      <c r="H6" s="60">
        <v>18191728</v>
      </c>
      <c r="I6" s="60">
        <v>17819286</v>
      </c>
      <c r="J6" s="60">
        <v>17819286</v>
      </c>
      <c r="K6" s="60">
        <v>11907476</v>
      </c>
      <c r="L6" s="60">
        <v>24694568</v>
      </c>
      <c r="M6" s="60">
        <v>14010951</v>
      </c>
      <c r="N6" s="60">
        <v>14010951</v>
      </c>
      <c r="O6" s="60">
        <v>11610894</v>
      </c>
      <c r="P6" s="60">
        <v>9242612</v>
      </c>
      <c r="Q6" s="60">
        <v>29577617</v>
      </c>
      <c r="R6" s="60">
        <v>29577617</v>
      </c>
      <c r="S6" s="60">
        <v>22913064</v>
      </c>
      <c r="T6" s="60">
        <v>6460719</v>
      </c>
      <c r="U6" s="60">
        <v>6799329</v>
      </c>
      <c r="V6" s="60">
        <v>6799329</v>
      </c>
      <c r="W6" s="60">
        <v>6799329</v>
      </c>
      <c r="X6" s="60"/>
      <c r="Y6" s="60">
        <v>6799329</v>
      </c>
      <c r="Z6" s="140"/>
      <c r="AA6" s="62"/>
    </row>
    <row r="7" spans="1:27" ht="13.5">
      <c r="A7" s="249" t="s">
        <v>144</v>
      </c>
      <c r="B7" s="182"/>
      <c r="C7" s="155">
        <v>15042204</v>
      </c>
      <c r="D7" s="155"/>
      <c r="E7" s="59">
        <v>15000000</v>
      </c>
      <c r="F7" s="60">
        <v>10000000</v>
      </c>
      <c r="G7" s="60">
        <v>25428372</v>
      </c>
      <c r="H7" s="60">
        <v>35528833</v>
      </c>
      <c r="I7" s="60">
        <v>35528833</v>
      </c>
      <c r="J7" s="60">
        <v>35528833</v>
      </c>
      <c r="K7" s="60">
        <v>35715528</v>
      </c>
      <c r="L7" s="60">
        <v>35773974</v>
      </c>
      <c r="M7" s="60">
        <v>35836937</v>
      </c>
      <c r="N7" s="60">
        <v>35836937</v>
      </c>
      <c r="O7" s="60">
        <v>25877333</v>
      </c>
      <c r="P7" s="60">
        <v>25917289</v>
      </c>
      <c r="Q7" s="60">
        <v>35957219</v>
      </c>
      <c r="R7" s="60">
        <v>35957219</v>
      </c>
      <c r="S7" s="60">
        <v>36035705</v>
      </c>
      <c r="T7" s="60">
        <v>36226731</v>
      </c>
      <c r="U7" s="60">
        <v>21143009</v>
      </c>
      <c r="V7" s="60">
        <v>21143009</v>
      </c>
      <c r="W7" s="60">
        <v>21143009</v>
      </c>
      <c r="X7" s="60">
        <v>10000000</v>
      </c>
      <c r="Y7" s="60">
        <v>11143009</v>
      </c>
      <c r="Z7" s="140">
        <v>111.43</v>
      </c>
      <c r="AA7" s="62">
        <v>10000000</v>
      </c>
    </row>
    <row r="8" spans="1:27" ht="13.5">
      <c r="A8" s="249" t="s">
        <v>145</v>
      </c>
      <c r="B8" s="182"/>
      <c r="C8" s="155">
        <v>10812053</v>
      </c>
      <c r="D8" s="155"/>
      <c r="E8" s="59">
        <v>32844877</v>
      </c>
      <c r="F8" s="60">
        <v>20981444</v>
      </c>
      <c r="G8" s="60">
        <v>58680831</v>
      </c>
      <c r="H8" s="60">
        <v>30673331</v>
      </c>
      <c r="I8" s="60">
        <v>30673331</v>
      </c>
      <c r="J8" s="60">
        <v>30673331</v>
      </c>
      <c r="K8" s="60">
        <v>21137891</v>
      </c>
      <c r="L8" s="60">
        <v>20412985</v>
      </c>
      <c r="M8" s="60">
        <v>22083885</v>
      </c>
      <c r="N8" s="60">
        <v>22083885</v>
      </c>
      <c r="O8" s="60">
        <v>24166495</v>
      </c>
      <c r="P8" s="60">
        <v>23269124</v>
      </c>
      <c r="Q8" s="60">
        <v>24537874</v>
      </c>
      <c r="R8" s="60">
        <v>24537874</v>
      </c>
      <c r="S8" s="60">
        <v>23589914</v>
      </c>
      <c r="T8" s="60">
        <v>24220645</v>
      </c>
      <c r="U8" s="60">
        <v>21097095</v>
      </c>
      <c r="V8" s="60">
        <v>21097095</v>
      </c>
      <c r="W8" s="60">
        <v>21097095</v>
      </c>
      <c r="X8" s="60">
        <v>20981444</v>
      </c>
      <c r="Y8" s="60">
        <v>115651</v>
      </c>
      <c r="Z8" s="140">
        <v>0.55</v>
      </c>
      <c r="AA8" s="62">
        <v>20981444</v>
      </c>
    </row>
    <row r="9" spans="1:27" ht="13.5">
      <c r="A9" s="249" t="s">
        <v>146</v>
      </c>
      <c r="B9" s="182"/>
      <c r="C9" s="155">
        <v>9343505</v>
      </c>
      <c r="D9" s="155"/>
      <c r="E9" s="59">
        <v>6840000</v>
      </c>
      <c r="F9" s="60">
        <v>8840000</v>
      </c>
      <c r="G9" s="60">
        <v>-19086414</v>
      </c>
      <c r="H9" s="60">
        <v>-3879474</v>
      </c>
      <c r="I9" s="60">
        <v>-3756415</v>
      </c>
      <c r="J9" s="60">
        <v>-3756415</v>
      </c>
      <c r="K9" s="60">
        <v>477676</v>
      </c>
      <c r="L9" s="60">
        <v>709280</v>
      </c>
      <c r="M9" s="60">
        <v>-180933</v>
      </c>
      <c r="N9" s="60">
        <v>-180933</v>
      </c>
      <c r="O9" s="60">
        <v>1532762</v>
      </c>
      <c r="P9" s="60">
        <v>1336581</v>
      </c>
      <c r="Q9" s="60">
        <v>2379123</v>
      </c>
      <c r="R9" s="60">
        <v>2379123</v>
      </c>
      <c r="S9" s="60">
        <v>2743608</v>
      </c>
      <c r="T9" s="60">
        <v>3845339</v>
      </c>
      <c r="U9" s="60">
        <v>1239581</v>
      </c>
      <c r="V9" s="60">
        <v>1239581</v>
      </c>
      <c r="W9" s="60">
        <v>1239581</v>
      </c>
      <c r="X9" s="60">
        <v>8840000</v>
      </c>
      <c r="Y9" s="60">
        <v>-7600419</v>
      </c>
      <c r="Z9" s="140">
        <v>-85.98</v>
      </c>
      <c r="AA9" s="62">
        <v>8840000</v>
      </c>
    </row>
    <row r="10" spans="1:27" ht="13.5">
      <c r="A10" s="249" t="s">
        <v>147</v>
      </c>
      <c r="B10" s="182"/>
      <c r="C10" s="155">
        <v>4601</v>
      </c>
      <c r="D10" s="155"/>
      <c r="E10" s="59">
        <v>2000</v>
      </c>
      <c r="F10" s="60">
        <v>4000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4000</v>
      </c>
      <c r="Y10" s="159">
        <v>-4000</v>
      </c>
      <c r="Z10" s="141">
        <v>-100</v>
      </c>
      <c r="AA10" s="225">
        <v>4000</v>
      </c>
    </row>
    <row r="11" spans="1:27" ht="13.5">
      <c r="A11" s="249" t="s">
        <v>148</v>
      </c>
      <c r="B11" s="182"/>
      <c r="C11" s="155">
        <v>2256683</v>
      </c>
      <c r="D11" s="155"/>
      <c r="E11" s="59">
        <v>1500000</v>
      </c>
      <c r="F11" s="60">
        <v>2500000</v>
      </c>
      <c r="G11" s="60">
        <v>1961196</v>
      </c>
      <c r="H11" s="60">
        <v>2256683</v>
      </c>
      <c r="I11" s="60">
        <v>2256683</v>
      </c>
      <c r="J11" s="60">
        <v>2256683</v>
      </c>
      <c r="K11" s="60">
        <v>2256683</v>
      </c>
      <c r="L11" s="60">
        <v>2256683</v>
      </c>
      <c r="M11" s="60">
        <v>2384236</v>
      </c>
      <c r="N11" s="60">
        <v>2384236</v>
      </c>
      <c r="O11" s="60">
        <v>2512276</v>
      </c>
      <c r="P11" s="60">
        <v>2606776</v>
      </c>
      <c r="Q11" s="60">
        <v>2905584</v>
      </c>
      <c r="R11" s="60">
        <v>2905584</v>
      </c>
      <c r="S11" s="60">
        <v>2980127</v>
      </c>
      <c r="T11" s="60">
        <v>2984381</v>
      </c>
      <c r="U11" s="60">
        <v>3005120</v>
      </c>
      <c r="V11" s="60">
        <v>3005120</v>
      </c>
      <c r="W11" s="60">
        <v>3005120</v>
      </c>
      <c r="X11" s="60">
        <v>2500000</v>
      </c>
      <c r="Y11" s="60">
        <v>505120</v>
      </c>
      <c r="Z11" s="140">
        <v>20.2</v>
      </c>
      <c r="AA11" s="62">
        <v>2500000</v>
      </c>
    </row>
    <row r="12" spans="1:27" ht="13.5">
      <c r="A12" s="250" t="s">
        <v>56</v>
      </c>
      <c r="B12" s="251"/>
      <c r="C12" s="168">
        <f aca="true" t="shared" si="0" ref="C12:Y12">SUM(C6:C11)</f>
        <v>43830569</v>
      </c>
      <c r="D12" s="168">
        <f>SUM(D6:D11)</f>
        <v>0</v>
      </c>
      <c r="E12" s="72">
        <f t="shared" si="0"/>
        <v>60453477</v>
      </c>
      <c r="F12" s="73">
        <f t="shared" si="0"/>
        <v>42325444</v>
      </c>
      <c r="G12" s="73">
        <f t="shared" si="0"/>
        <v>90316554</v>
      </c>
      <c r="H12" s="73">
        <f t="shared" si="0"/>
        <v>82771101</v>
      </c>
      <c r="I12" s="73">
        <f t="shared" si="0"/>
        <v>82521718</v>
      </c>
      <c r="J12" s="73">
        <f t="shared" si="0"/>
        <v>82521718</v>
      </c>
      <c r="K12" s="73">
        <f t="shared" si="0"/>
        <v>71495254</v>
      </c>
      <c r="L12" s="73">
        <f t="shared" si="0"/>
        <v>83847490</v>
      </c>
      <c r="M12" s="73">
        <f t="shared" si="0"/>
        <v>74135076</v>
      </c>
      <c r="N12" s="73">
        <f t="shared" si="0"/>
        <v>74135076</v>
      </c>
      <c r="O12" s="73">
        <f t="shared" si="0"/>
        <v>65699760</v>
      </c>
      <c r="P12" s="73">
        <f t="shared" si="0"/>
        <v>62372382</v>
      </c>
      <c r="Q12" s="73">
        <f t="shared" si="0"/>
        <v>95357417</v>
      </c>
      <c r="R12" s="73">
        <f t="shared" si="0"/>
        <v>95357417</v>
      </c>
      <c r="S12" s="73">
        <f t="shared" si="0"/>
        <v>88262418</v>
      </c>
      <c r="T12" s="73">
        <f t="shared" si="0"/>
        <v>73737815</v>
      </c>
      <c r="U12" s="73">
        <f t="shared" si="0"/>
        <v>53284134</v>
      </c>
      <c r="V12" s="73">
        <f t="shared" si="0"/>
        <v>53284134</v>
      </c>
      <c r="W12" s="73">
        <f t="shared" si="0"/>
        <v>53284134</v>
      </c>
      <c r="X12" s="73">
        <f t="shared" si="0"/>
        <v>42325444</v>
      </c>
      <c r="Y12" s="73">
        <f t="shared" si="0"/>
        <v>10958690</v>
      </c>
      <c r="Z12" s="170">
        <f>+IF(X12&lt;&gt;0,+(Y12/X12)*100,0)</f>
        <v>25.891494487334853</v>
      </c>
      <c r="AA12" s="74">
        <f>SUM(AA6:AA11)</f>
        <v>42325444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37837</v>
      </c>
      <c r="D15" s="155"/>
      <c r="E15" s="59">
        <v>40000</v>
      </c>
      <c r="F15" s="60">
        <v>40000</v>
      </c>
      <c r="G15" s="60">
        <v>40533</v>
      </c>
      <c r="H15" s="60">
        <v>41173</v>
      </c>
      <c r="I15" s="60">
        <v>41173</v>
      </c>
      <c r="J15" s="60">
        <v>41173</v>
      </c>
      <c r="K15" s="60">
        <v>39908</v>
      </c>
      <c r="L15" s="60">
        <v>39276</v>
      </c>
      <c r="M15" s="60">
        <v>38643</v>
      </c>
      <c r="N15" s="60">
        <v>38643</v>
      </c>
      <c r="O15" s="60">
        <v>38011</v>
      </c>
      <c r="P15" s="60">
        <v>37378</v>
      </c>
      <c r="Q15" s="60">
        <v>36746</v>
      </c>
      <c r="R15" s="60">
        <v>36746</v>
      </c>
      <c r="S15" s="60">
        <v>36114</v>
      </c>
      <c r="T15" s="60">
        <v>35481</v>
      </c>
      <c r="U15" s="60">
        <v>34849</v>
      </c>
      <c r="V15" s="60">
        <v>34849</v>
      </c>
      <c r="W15" s="60">
        <v>34849</v>
      </c>
      <c r="X15" s="60">
        <v>40000</v>
      </c>
      <c r="Y15" s="60">
        <v>-5151</v>
      </c>
      <c r="Z15" s="140">
        <v>-12.88</v>
      </c>
      <c r="AA15" s="62">
        <v>40000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204491260</v>
      </c>
      <c r="D17" s="155"/>
      <c r="E17" s="59">
        <v>239620689</v>
      </c>
      <c r="F17" s="60">
        <v>257746144</v>
      </c>
      <c r="G17" s="60">
        <v>235357830</v>
      </c>
      <c r="H17" s="60">
        <v>206047260</v>
      </c>
      <c r="I17" s="60">
        <v>206047260</v>
      </c>
      <c r="J17" s="60">
        <v>206047260</v>
      </c>
      <c r="K17" s="60">
        <v>204491260</v>
      </c>
      <c r="L17" s="60">
        <v>204491260</v>
      </c>
      <c r="M17" s="60">
        <v>204491260</v>
      </c>
      <c r="N17" s="60">
        <v>204491260</v>
      </c>
      <c r="O17" s="60">
        <v>204491260</v>
      </c>
      <c r="P17" s="60">
        <v>204491260</v>
      </c>
      <c r="Q17" s="60">
        <v>204491260</v>
      </c>
      <c r="R17" s="60">
        <v>204491260</v>
      </c>
      <c r="S17" s="60">
        <v>204491260</v>
      </c>
      <c r="T17" s="60">
        <v>204491260</v>
      </c>
      <c r="U17" s="60">
        <v>204491260</v>
      </c>
      <c r="V17" s="60">
        <v>204491260</v>
      </c>
      <c r="W17" s="60">
        <v>204491260</v>
      </c>
      <c r="X17" s="60">
        <v>257746144</v>
      </c>
      <c r="Y17" s="60">
        <v>-53254884</v>
      </c>
      <c r="Z17" s="140">
        <v>-20.66</v>
      </c>
      <c r="AA17" s="62">
        <v>257746144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454461900</v>
      </c>
      <c r="D19" s="155"/>
      <c r="E19" s="59">
        <v>558731061</v>
      </c>
      <c r="F19" s="60">
        <v>558731061</v>
      </c>
      <c r="G19" s="60">
        <v>462676038</v>
      </c>
      <c r="H19" s="60">
        <v>444108302</v>
      </c>
      <c r="I19" s="60">
        <v>444108302</v>
      </c>
      <c r="J19" s="60">
        <v>444108302</v>
      </c>
      <c r="K19" s="60">
        <v>448845895</v>
      </c>
      <c r="L19" s="60">
        <v>452026742</v>
      </c>
      <c r="M19" s="60">
        <v>456965389</v>
      </c>
      <c r="N19" s="60">
        <v>456965389</v>
      </c>
      <c r="O19" s="60">
        <v>469091216</v>
      </c>
      <c r="P19" s="60">
        <v>484879578</v>
      </c>
      <c r="Q19" s="60">
        <v>492688547</v>
      </c>
      <c r="R19" s="60">
        <v>492688547</v>
      </c>
      <c r="S19" s="60">
        <v>503486697</v>
      </c>
      <c r="T19" s="60">
        <v>516921563</v>
      </c>
      <c r="U19" s="60">
        <v>528962762</v>
      </c>
      <c r="V19" s="60">
        <v>528962762</v>
      </c>
      <c r="W19" s="60">
        <v>528962762</v>
      </c>
      <c r="X19" s="60">
        <v>558731061</v>
      </c>
      <c r="Y19" s="60">
        <v>-29768299</v>
      </c>
      <c r="Z19" s="140">
        <v>-5.33</v>
      </c>
      <c r="AA19" s="62">
        <v>558731061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2126200</v>
      </c>
      <c r="D22" s="155"/>
      <c r="E22" s="59">
        <v>2182236</v>
      </c>
      <c r="F22" s="60">
        <v>2500000</v>
      </c>
      <c r="G22" s="60">
        <v>2058714</v>
      </c>
      <c r="H22" s="60">
        <v>2126200</v>
      </c>
      <c r="I22" s="60">
        <v>2126200</v>
      </c>
      <c r="J22" s="60">
        <v>2126200</v>
      </c>
      <c r="K22" s="60">
        <v>2126200</v>
      </c>
      <c r="L22" s="60">
        <v>2126200</v>
      </c>
      <c r="M22" s="60">
        <v>2126200</v>
      </c>
      <c r="N22" s="60">
        <v>2126200</v>
      </c>
      <c r="O22" s="60">
        <v>1942588</v>
      </c>
      <c r="P22" s="60">
        <v>1918676</v>
      </c>
      <c r="Q22" s="60">
        <v>1892201</v>
      </c>
      <c r="R22" s="60">
        <v>1892201</v>
      </c>
      <c r="S22" s="60">
        <v>1866581</v>
      </c>
      <c r="T22" s="60">
        <v>1840107</v>
      </c>
      <c r="U22" s="60">
        <v>1840107</v>
      </c>
      <c r="V22" s="60">
        <v>1840107</v>
      </c>
      <c r="W22" s="60">
        <v>1840107</v>
      </c>
      <c r="X22" s="60">
        <v>2500000</v>
      </c>
      <c r="Y22" s="60">
        <v>-659893</v>
      </c>
      <c r="Z22" s="140">
        <v>-26.4</v>
      </c>
      <c r="AA22" s="62">
        <v>2500000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661117197</v>
      </c>
      <c r="D24" s="168">
        <f>SUM(D15:D23)</f>
        <v>0</v>
      </c>
      <c r="E24" s="76">
        <f t="shared" si="1"/>
        <v>800573986</v>
      </c>
      <c r="F24" s="77">
        <f t="shared" si="1"/>
        <v>819017205</v>
      </c>
      <c r="G24" s="77">
        <f t="shared" si="1"/>
        <v>700133115</v>
      </c>
      <c r="H24" s="77">
        <f t="shared" si="1"/>
        <v>652322935</v>
      </c>
      <c r="I24" s="77">
        <f t="shared" si="1"/>
        <v>652322935</v>
      </c>
      <c r="J24" s="77">
        <f t="shared" si="1"/>
        <v>652322935</v>
      </c>
      <c r="K24" s="77">
        <f t="shared" si="1"/>
        <v>655503263</v>
      </c>
      <c r="L24" s="77">
        <f t="shared" si="1"/>
        <v>658683478</v>
      </c>
      <c r="M24" s="77">
        <f t="shared" si="1"/>
        <v>663621492</v>
      </c>
      <c r="N24" s="77">
        <f t="shared" si="1"/>
        <v>663621492</v>
      </c>
      <c r="O24" s="77">
        <f t="shared" si="1"/>
        <v>675563075</v>
      </c>
      <c r="P24" s="77">
        <f t="shared" si="1"/>
        <v>691326892</v>
      </c>
      <c r="Q24" s="77">
        <f t="shared" si="1"/>
        <v>699108754</v>
      </c>
      <c r="R24" s="77">
        <f t="shared" si="1"/>
        <v>699108754</v>
      </c>
      <c r="S24" s="77">
        <f t="shared" si="1"/>
        <v>709880652</v>
      </c>
      <c r="T24" s="77">
        <f t="shared" si="1"/>
        <v>723288411</v>
      </c>
      <c r="U24" s="77">
        <f t="shared" si="1"/>
        <v>735328978</v>
      </c>
      <c r="V24" s="77">
        <f t="shared" si="1"/>
        <v>735328978</v>
      </c>
      <c r="W24" s="77">
        <f t="shared" si="1"/>
        <v>735328978</v>
      </c>
      <c r="X24" s="77">
        <f t="shared" si="1"/>
        <v>819017205</v>
      </c>
      <c r="Y24" s="77">
        <f t="shared" si="1"/>
        <v>-83688227</v>
      </c>
      <c r="Z24" s="212">
        <f>+IF(X24&lt;&gt;0,+(Y24/X24)*100,0)</f>
        <v>-10.218128079494985</v>
      </c>
      <c r="AA24" s="79">
        <f>SUM(AA15:AA23)</f>
        <v>819017205</v>
      </c>
    </row>
    <row r="25" spans="1:27" ht="13.5">
      <c r="A25" s="250" t="s">
        <v>159</v>
      </c>
      <c r="B25" s="251"/>
      <c r="C25" s="168">
        <f aca="true" t="shared" si="2" ref="C25:Y25">+C12+C24</f>
        <v>704947766</v>
      </c>
      <c r="D25" s="168">
        <f>+D12+D24</f>
        <v>0</v>
      </c>
      <c r="E25" s="72">
        <f t="shared" si="2"/>
        <v>861027463</v>
      </c>
      <c r="F25" s="73">
        <f t="shared" si="2"/>
        <v>861342649</v>
      </c>
      <c r="G25" s="73">
        <f t="shared" si="2"/>
        <v>790449669</v>
      </c>
      <c r="H25" s="73">
        <f t="shared" si="2"/>
        <v>735094036</v>
      </c>
      <c r="I25" s="73">
        <f t="shared" si="2"/>
        <v>734844653</v>
      </c>
      <c r="J25" s="73">
        <f t="shared" si="2"/>
        <v>734844653</v>
      </c>
      <c r="K25" s="73">
        <f t="shared" si="2"/>
        <v>726998517</v>
      </c>
      <c r="L25" s="73">
        <f t="shared" si="2"/>
        <v>742530968</v>
      </c>
      <c r="M25" s="73">
        <f t="shared" si="2"/>
        <v>737756568</v>
      </c>
      <c r="N25" s="73">
        <f t="shared" si="2"/>
        <v>737756568</v>
      </c>
      <c r="O25" s="73">
        <f t="shared" si="2"/>
        <v>741262835</v>
      </c>
      <c r="P25" s="73">
        <f t="shared" si="2"/>
        <v>753699274</v>
      </c>
      <c r="Q25" s="73">
        <f t="shared" si="2"/>
        <v>794466171</v>
      </c>
      <c r="R25" s="73">
        <f t="shared" si="2"/>
        <v>794466171</v>
      </c>
      <c r="S25" s="73">
        <f t="shared" si="2"/>
        <v>798143070</v>
      </c>
      <c r="T25" s="73">
        <f t="shared" si="2"/>
        <v>797026226</v>
      </c>
      <c r="U25" s="73">
        <f t="shared" si="2"/>
        <v>788613112</v>
      </c>
      <c r="V25" s="73">
        <f t="shared" si="2"/>
        <v>788613112</v>
      </c>
      <c r="W25" s="73">
        <f t="shared" si="2"/>
        <v>788613112</v>
      </c>
      <c r="X25" s="73">
        <f t="shared" si="2"/>
        <v>861342649</v>
      </c>
      <c r="Y25" s="73">
        <f t="shared" si="2"/>
        <v>-72729537</v>
      </c>
      <c r="Z25" s="170">
        <f>+IF(X25&lt;&gt;0,+(Y25/X25)*100,0)</f>
        <v>-8.4437403725959</v>
      </c>
      <c r="AA25" s="74">
        <f>+AA12+AA24</f>
        <v>861342649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>
        <v>972265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972265</v>
      </c>
      <c r="Y29" s="60">
        <v>-972265</v>
      </c>
      <c r="Z29" s="140">
        <v>-100</v>
      </c>
      <c r="AA29" s="62">
        <v>972265</v>
      </c>
    </row>
    <row r="30" spans="1:27" ht="13.5">
      <c r="A30" s="249" t="s">
        <v>52</v>
      </c>
      <c r="B30" s="182"/>
      <c r="C30" s="155">
        <v>6518246</v>
      </c>
      <c r="D30" s="155"/>
      <c r="E30" s="59">
        <v>8954000</v>
      </c>
      <c r="F30" s="60">
        <v>6954000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6954000</v>
      </c>
      <c r="Y30" s="60">
        <v>-6954000</v>
      </c>
      <c r="Z30" s="140">
        <v>-100</v>
      </c>
      <c r="AA30" s="62">
        <v>6954000</v>
      </c>
    </row>
    <row r="31" spans="1:27" ht="13.5">
      <c r="A31" s="249" t="s">
        <v>163</v>
      </c>
      <c r="B31" s="182"/>
      <c r="C31" s="155">
        <v>3244769</v>
      </c>
      <c r="D31" s="155"/>
      <c r="E31" s="59">
        <v>3381200</v>
      </c>
      <c r="F31" s="60">
        <v>3381200</v>
      </c>
      <c r="G31" s="60">
        <v>3268818</v>
      </c>
      <c r="H31" s="60">
        <v>3277449</v>
      </c>
      <c r="I31" s="60">
        <v>3277449</v>
      </c>
      <c r="J31" s="60">
        <v>3277449</v>
      </c>
      <c r="K31" s="60">
        <v>3293156</v>
      </c>
      <c r="L31" s="60">
        <v>3304223</v>
      </c>
      <c r="M31" s="60">
        <v>3303043</v>
      </c>
      <c r="N31" s="60">
        <v>3303043</v>
      </c>
      <c r="O31" s="60">
        <v>3331813</v>
      </c>
      <c r="P31" s="60">
        <v>3335367</v>
      </c>
      <c r="Q31" s="60">
        <v>3343591</v>
      </c>
      <c r="R31" s="60">
        <v>3343591</v>
      </c>
      <c r="S31" s="60">
        <v>3349216</v>
      </c>
      <c r="T31" s="60">
        <v>3378748</v>
      </c>
      <c r="U31" s="60">
        <v>3306528</v>
      </c>
      <c r="V31" s="60">
        <v>3306528</v>
      </c>
      <c r="W31" s="60">
        <v>3306528</v>
      </c>
      <c r="X31" s="60">
        <v>3381200</v>
      </c>
      <c r="Y31" s="60">
        <v>-74672</v>
      </c>
      <c r="Z31" s="140">
        <v>-2.21</v>
      </c>
      <c r="AA31" s="62">
        <v>3381200</v>
      </c>
    </row>
    <row r="32" spans="1:27" ht="13.5">
      <c r="A32" s="249" t="s">
        <v>164</v>
      </c>
      <c r="B32" s="182"/>
      <c r="C32" s="155">
        <v>32875456</v>
      </c>
      <c r="D32" s="155"/>
      <c r="E32" s="59">
        <v>36160023</v>
      </c>
      <c r="F32" s="60">
        <v>28160023</v>
      </c>
      <c r="G32" s="60">
        <v>36206509</v>
      </c>
      <c r="H32" s="60">
        <v>31641806</v>
      </c>
      <c r="I32" s="60">
        <v>32111359</v>
      </c>
      <c r="J32" s="60">
        <v>32111359</v>
      </c>
      <c r="K32" s="60">
        <v>33854231</v>
      </c>
      <c r="L32" s="60">
        <v>33055756</v>
      </c>
      <c r="M32" s="60">
        <v>36117946</v>
      </c>
      <c r="N32" s="60">
        <v>36117946</v>
      </c>
      <c r="O32" s="60">
        <v>32021876</v>
      </c>
      <c r="P32" s="60">
        <v>27007768</v>
      </c>
      <c r="Q32" s="60">
        <v>53797508</v>
      </c>
      <c r="R32" s="60">
        <v>53797508</v>
      </c>
      <c r="S32" s="60">
        <v>52795646</v>
      </c>
      <c r="T32" s="60">
        <v>43516676</v>
      </c>
      <c r="U32" s="60">
        <v>34603197</v>
      </c>
      <c r="V32" s="60">
        <v>34603197</v>
      </c>
      <c r="W32" s="60">
        <v>34603197</v>
      </c>
      <c r="X32" s="60">
        <v>28160023</v>
      </c>
      <c r="Y32" s="60">
        <v>6443174</v>
      </c>
      <c r="Z32" s="140">
        <v>22.88</v>
      </c>
      <c r="AA32" s="62">
        <v>28160023</v>
      </c>
    </row>
    <row r="33" spans="1:27" ht="13.5">
      <c r="A33" s="249" t="s">
        <v>165</v>
      </c>
      <c r="B33" s="182"/>
      <c r="C33" s="155">
        <v>16005223</v>
      </c>
      <c r="D33" s="155"/>
      <c r="E33" s="59">
        <v>12000000</v>
      </c>
      <c r="F33" s="60">
        <v>16000000</v>
      </c>
      <c r="G33" s="60">
        <v>9311052</v>
      </c>
      <c r="H33" s="60">
        <v>12482134</v>
      </c>
      <c r="I33" s="60">
        <v>12482134</v>
      </c>
      <c r="J33" s="60">
        <v>12482134</v>
      </c>
      <c r="K33" s="60">
        <v>12482134</v>
      </c>
      <c r="L33" s="60">
        <v>12482134</v>
      </c>
      <c r="M33" s="60">
        <v>12482134</v>
      </c>
      <c r="N33" s="60">
        <v>12482134</v>
      </c>
      <c r="O33" s="60">
        <v>12482134</v>
      </c>
      <c r="P33" s="60">
        <v>16005224</v>
      </c>
      <c r="Q33" s="60">
        <v>16005224</v>
      </c>
      <c r="R33" s="60">
        <v>16005224</v>
      </c>
      <c r="S33" s="60">
        <v>16005224</v>
      </c>
      <c r="T33" s="60">
        <v>16005224</v>
      </c>
      <c r="U33" s="60">
        <v>16005224</v>
      </c>
      <c r="V33" s="60">
        <v>16005224</v>
      </c>
      <c r="W33" s="60">
        <v>16005224</v>
      </c>
      <c r="X33" s="60">
        <v>16000000</v>
      </c>
      <c r="Y33" s="60">
        <v>5224</v>
      </c>
      <c r="Z33" s="140">
        <v>0.03</v>
      </c>
      <c r="AA33" s="62">
        <v>16000000</v>
      </c>
    </row>
    <row r="34" spans="1:27" ht="13.5">
      <c r="A34" s="250" t="s">
        <v>58</v>
      </c>
      <c r="B34" s="251"/>
      <c r="C34" s="168">
        <f aca="true" t="shared" si="3" ref="C34:Y34">SUM(C29:C33)</f>
        <v>58643694</v>
      </c>
      <c r="D34" s="168">
        <f>SUM(D29:D33)</f>
        <v>0</v>
      </c>
      <c r="E34" s="72">
        <f t="shared" si="3"/>
        <v>60495223</v>
      </c>
      <c r="F34" s="73">
        <f t="shared" si="3"/>
        <v>55467488</v>
      </c>
      <c r="G34" s="73">
        <f t="shared" si="3"/>
        <v>48786379</v>
      </c>
      <c r="H34" s="73">
        <f t="shared" si="3"/>
        <v>47401389</v>
      </c>
      <c r="I34" s="73">
        <f t="shared" si="3"/>
        <v>47870942</v>
      </c>
      <c r="J34" s="73">
        <f t="shared" si="3"/>
        <v>47870942</v>
      </c>
      <c r="K34" s="73">
        <f t="shared" si="3"/>
        <v>49629521</v>
      </c>
      <c r="L34" s="73">
        <f t="shared" si="3"/>
        <v>48842113</v>
      </c>
      <c r="M34" s="73">
        <f t="shared" si="3"/>
        <v>51903123</v>
      </c>
      <c r="N34" s="73">
        <f t="shared" si="3"/>
        <v>51903123</v>
      </c>
      <c r="O34" s="73">
        <f t="shared" si="3"/>
        <v>47835823</v>
      </c>
      <c r="P34" s="73">
        <f t="shared" si="3"/>
        <v>46348359</v>
      </c>
      <c r="Q34" s="73">
        <f t="shared" si="3"/>
        <v>73146323</v>
      </c>
      <c r="R34" s="73">
        <f t="shared" si="3"/>
        <v>73146323</v>
      </c>
      <c r="S34" s="73">
        <f t="shared" si="3"/>
        <v>72150086</v>
      </c>
      <c r="T34" s="73">
        <f t="shared" si="3"/>
        <v>62900648</v>
      </c>
      <c r="U34" s="73">
        <f t="shared" si="3"/>
        <v>53914949</v>
      </c>
      <c r="V34" s="73">
        <f t="shared" si="3"/>
        <v>53914949</v>
      </c>
      <c r="W34" s="73">
        <f t="shared" si="3"/>
        <v>53914949</v>
      </c>
      <c r="X34" s="73">
        <f t="shared" si="3"/>
        <v>55467488</v>
      </c>
      <c r="Y34" s="73">
        <f t="shared" si="3"/>
        <v>-1552539</v>
      </c>
      <c r="Z34" s="170">
        <f>+IF(X34&lt;&gt;0,+(Y34/X34)*100,0)</f>
        <v>-2.799007231046771</v>
      </c>
      <c r="AA34" s="74">
        <f>SUM(AA29:AA33)</f>
        <v>55467488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112746944</v>
      </c>
      <c r="D37" s="155"/>
      <c r="E37" s="59">
        <v>118134768</v>
      </c>
      <c r="F37" s="60">
        <v>118134768</v>
      </c>
      <c r="G37" s="60">
        <v>119167102</v>
      </c>
      <c r="H37" s="60">
        <v>119167102</v>
      </c>
      <c r="I37" s="60">
        <v>119167102</v>
      </c>
      <c r="J37" s="60">
        <v>119167102</v>
      </c>
      <c r="K37" s="60">
        <v>119167102</v>
      </c>
      <c r="L37" s="60">
        <v>119167102</v>
      </c>
      <c r="M37" s="60">
        <v>117006890</v>
      </c>
      <c r="N37" s="60">
        <v>117006890</v>
      </c>
      <c r="O37" s="60">
        <v>115853145</v>
      </c>
      <c r="P37" s="60">
        <v>115951232</v>
      </c>
      <c r="Q37" s="60">
        <v>115062961</v>
      </c>
      <c r="R37" s="60">
        <v>115062961</v>
      </c>
      <c r="S37" s="60">
        <v>115062961</v>
      </c>
      <c r="T37" s="60">
        <v>115062961</v>
      </c>
      <c r="U37" s="60">
        <v>112758232</v>
      </c>
      <c r="V37" s="60">
        <v>112758232</v>
      </c>
      <c r="W37" s="60">
        <v>112758232</v>
      </c>
      <c r="X37" s="60">
        <v>118134768</v>
      </c>
      <c r="Y37" s="60">
        <v>-5376536</v>
      </c>
      <c r="Z37" s="140">
        <v>-4.55</v>
      </c>
      <c r="AA37" s="62">
        <v>118134768</v>
      </c>
    </row>
    <row r="38" spans="1:27" ht="13.5">
      <c r="A38" s="249" t="s">
        <v>165</v>
      </c>
      <c r="B38" s="182"/>
      <c r="C38" s="155">
        <v>56163153</v>
      </c>
      <c r="D38" s="155"/>
      <c r="E38" s="59">
        <v>54052932</v>
      </c>
      <c r="F38" s="60">
        <v>54052932</v>
      </c>
      <c r="G38" s="60">
        <v>51407821</v>
      </c>
      <c r="H38" s="60">
        <v>56291757</v>
      </c>
      <c r="I38" s="60">
        <v>56291757</v>
      </c>
      <c r="J38" s="60">
        <v>56291757</v>
      </c>
      <c r="K38" s="60">
        <v>56291757</v>
      </c>
      <c r="L38" s="60">
        <v>56291757</v>
      </c>
      <c r="M38" s="60">
        <v>56291757</v>
      </c>
      <c r="N38" s="60">
        <v>56291757</v>
      </c>
      <c r="O38" s="60">
        <v>56291757</v>
      </c>
      <c r="P38" s="60">
        <v>56163153</v>
      </c>
      <c r="Q38" s="60">
        <v>56163153</v>
      </c>
      <c r="R38" s="60">
        <v>56163153</v>
      </c>
      <c r="S38" s="60">
        <v>56163153</v>
      </c>
      <c r="T38" s="60">
        <v>56163153</v>
      </c>
      <c r="U38" s="60">
        <v>56163153</v>
      </c>
      <c r="V38" s="60">
        <v>56163153</v>
      </c>
      <c r="W38" s="60">
        <v>56163153</v>
      </c>
      <c r="X38" s="60">
        <v>54052932</v>
      </c>
      <c r="Y38" s="60">
        <v>2110221</v>
      </c>
      <c r="Z38" s="140">
        <v>3.9</v>
      </c>
      <c r="AA38" s="62">
        <v>54052932</v>
      </c>
    </row>
    <row r="39" spans="1:27" ht="13.5">
      <c r="A39" s="250" t="s">
        <v>59</v>
      </c>
      <c r="B39" s="253"/>
      <c r="C39" s="168">
        <f aca="true" t="shared" si="4" ref="C39:Y39">SUM(C37:C38)</f>
        <v>168910097</v>
      </c>
      <c r="D39" s="168">
        <f>SUM(D37:D38)</f>
        <v>0</v>
      </c>
      <c r="E39" s="76">
        <f t="shared" si="4"/>
        <v>172187700</v>
      </c>
      <c r="F39" s="77">
        <f t="shared" si="4"/>
        <v>172187700</v>
      </c>
      <c r="G39" s="77">
        <f t="shared" si="4"/>
        <v>170574923</v>
      </c>
      <c r="H39" s="77">
        <f t="shared" si="4"/>
        <v>175458859</v>
      </c>
      <c r="I39" s="77">
        <f t="shared" si="4"/>
        <v>175458859</v>
      </c>
      <c r="J39" s="77">
        <f t="shared" si="4"/>
        <v>175458859</v>
      </c>
      <c r="K39" s="77">
        <f t="shared" si="4"/>
        <v>175458859</v>
      </c>
      <c r="L39" s="77">
        <f t="shared" si="4"/>
        <v>175458859</v>
      </c>
      <c r="M39" s="77">
        <f t="shared" si="4"/>
        <v>173298647</v>
      </c>
      <c r="N39" s="77">
        <f t="shared" si="4"/>
        <v>173298647</v>
      </c>
      <c r="O39" s="77">
        <f t="shared" si="4"/>
        <v>172144902</v>
      </c>
      <c r="P39" s="77">
        <f t="shared" si="4"/>
        <v>172114385</v>
      </c>
      <c r="Q39" s="77">
        <f t="shared" si="4"/>
        <v>171226114</v>
      </c>
      <c r="R39" s="77">
        <f t="shared" si="4"/>
        <v>171226114</v>
      </c>
      <c r="S39" s="77">
        <f t="shared" si="4"/>
        <v>171226114</v>
      </c>
      <c r="T39" s="77">
        <f t="shared" si="4"/>
        <v>171226114</v>
      </c>
      <c r="U39" s="77">
        <f t="shared" si="4"/>
        <v>168921385</v>
      </c>
      <c r="V39" s="77">
        <f t="shared" si="4"/>
        <v>168921385</v>
      </c>
      <c r="W39" s="77">
        <f t="shared" si="4"/>
        <v>168921385</v>
      </c>
      <c r="X39" s="77">
        <f t="shared" si="4"/>
        <v>172187700</v>
      </c>
      <c r="Y39" s="77">
        <f t="shared" si="4"/>
        <v>-3266315</v>
      </c>
      <c r="Z39" s="212">
        <f>+IF(X39&lt;&gt;0,+(Y39/X39)*100,0)</f>
        <v>-1.8969502467365555</v>
      </c>
      <c r="AA39" s="79">
        <f>SUM(AA37:AA38)</f>
        <v>172187700</v>
      </c>
    </row>
    <row r="40" spans="1:27" ht="13.5">
      <c r="A40" s="250" t="s">
        <v>167</v>
      </c>
      <c r="B40" s="251"/>
      <c r="C40" s="168">
        <f aca="true" t="shared" si="5" ref="C40:Y40">+C34+C39</f>
        <v>227553791</v>
      </c>
      <c r="D40" s="168">
        <f>+D34+D39</f>
        <v>0</v>
      </c>
      <c r="E40" s="72">
        <f t="shared" si="5"/>
        <v>232682923</v>
      </c>
      <c r="F40" s="73">
        <f t="shared" si="5"/>
        <v>227655188</v>
      </c>
      <c r="G40" s="73">
        <f t="shared" si="5"/>
        <v>219361302</v>
      </c>
      <c r="H40" s="73">
        <f t="shared" si="5"/>
        <v>222860248</v>
      </c>
      <c r="I40" s="73">
        <f t="shared" si="5"/>
        <v>223329801</v>
      </c>
      <c r="J40" s="73">
        <f t="shared" si="5"/>
        <v>223329801</v>
      </c>
      <c r="K40" s="73">
        <f t="shared" si="5"/>
        <v>225088380</v>
      </c>
      <c r="L40" s="73">
        <f t="shared" si="5"/>
        <v>224300972</v>
      </c>
      <c r="M40" s="73">
        <f t="shared" si="5"/>
        <v>225201770</v>
      </c>
      <c r="N40" s="73">
        <f t="shared" si="5"/>
        <v>225201770</v>
      </c>
      <c r="O40" s="73">
        <f t="shared" si="5"/>
        <v>219980725</v>
      </c>
      <c r="P40" s="73">
        <f t="shared" si="5"/>
        <v>218462744</v>
      </c>
      <c r="Q40" s="73">
        <f t="shared" si="5"/>
        <v>244372437</v>
      </c>
      <c r="R40" s="73">
        <f t="shared" si="5"/>
        <v>244372437</v>
      </c>
      <c r="S40" s="73">
        <f t="shared" si="5"/>
        <v>243376200</v>
      </c>
      <c r="T40" s="73">
        <f t="shared" si="5"/>
        <v>234126762</v>
      </c>
      <c r="U40" s="73">
        <f t="shared" si="5"/>
        <v>222836334</v>
      </c>
      <c r="V40" s="73">
        <f t="shared" si="5"/>
        <v>222836334</v>
      </c>
      <c r="W40" s="73">
        <f t="shared" si="5"/>
        <v>222836334</v>
      </c>
      <c r="X40" s="73">
        <f t="shared" si="5"/>
        <v>227655188</v>
      </c>
      <c r="Y40" s="73">
        <f t="shared" si="5"/>
        <v>-4818854</v>
      </c>
      <c r="Z40" s="170">
        <f>+IF(X40&lt;&gt;0,+(Y40/X40)*100,0)</f>
        <v>-2.1167336630167197</v>
      </c>
      <c r="AA40" s="74">
        <f>+AA34+AA39</f>
        <v>227655188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477393975</v>
      </c>
      <c r="D42" s="257">
        <f>+D25-D40</f>
        <v>0</v>
      </c>
      <c r="E42" s="258">
        <f t="shared" si="6"/>
        <v>628344540</v>
      </c>
      <c r="F42" s="259">
        <f t="shared" si="6"/>
        <v>633687461</v>
      </c>
      <c r="G42" s="259">
        <f t="shared" si="6"/>
        <v>571088367</v>
      </c>
      <c r="H42" s="259">
        <f t="shared" si="6"/>
        <v>512233788</v>
      </c>
      <c r="I42" s="259">
        <f t="shared" si="6"/>
        <v>511514852</v>
      </c>
      <c r="J42" s="259">
        <f t="shared" si="6"/>
        <v>511514852</v>
      </c>
      <c r="K42" s="259">
        <f t="shared" si="6"/>
        <v>501910137</v>
      </c>
      <c r="L42" s="259">
        <f t="shared" si="6"/>
        <v>518229996</v>
      </c>
      <c r="M42" s="259">
        <f t="shared" si="6"/>
        <v>512554798</v>
      </c>
      <c r="N42" s="259">
        <f t="shared" si="6"/>
        <v>512554798</v>
      </c>
      <c r="O42" s="259">
        <f t="shared" si="6"/>
        <v>521282110</v>
      </c>
      <c r="P42" s="259">
        <f t="shared" si="6"/>
        <v>535236530</v>
      </c>
      <c r="Q42" s="259">
        <f t="shared" si="6"/>
        <v>550093734</v>
      </c>
      <c r="R42" s="259">
        <f t="shared" si="6"/>
        <v>550093734</v>
      </c>
      <c r="S42" s="259">
        <f t="shared" si="6"/>
        <v>554766870</v>
      </c>
      <c r="T42" s="259">
        <f t="shared" si="6"/>
        <v>562899464</v>
      </c>
      <c r="U42" s="259">
        <f t="shared" si="6"/>
        <v>565776778</v>
      </c>
      <c r="V42" s="259">
        <f t="shared" si="6"/>
        <v>565776778</v>
      </c>
      <c r="W42" s="259">
        <f t="shared" si="6"/>
        <v>565776778</v>
      </c>
      <c r="X42" s="259">
        <f t="shared" si="6"/>
        <v>633687461</v>
      </c>
      <c r="Y42" s="259">
        <f t="shared" si="6"/>
        <v>-67910683</v>
      </c>
      <c r="Z42" s="260">
        <f>+IF(X42&lt;&gt;0,+(Y42/X42)*100,0)</f>
        <v>-10.71674716315714</v>
      </c>
      <c r="AA42" s="261">
        <f>+AA25-AA40</f>
        <v>633687461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465916040</v>
      </c>
      <c r="D45" s="155"/>
      <c r="E45" s="59">
        <v>608304540</v>
      </c>
      <c r="F45" s="60">
        <v>621632461</v>
      </c>
      <c r="G45" s="60">
        <v>571033089</v>
      </c>
      <c r="H45" s="60">
        <v>512178510</v>
      </c>
      <c r="I45" s="60">
        <v>511459574</v>
      </c>
      <c r="J45" s="60">
        <v>511459574</v>
      </c>
      <c r="K45" s="60">
        <v>501854859</v>
      </c>
      <c r="L45" s="60">
        <v>518174718</v>
      </c>
      <c r="M45" s="60">
        <v>512499520</v>
      </c>
      <c r="N45" s="60">
        <v>512499520</v>
      </c>
      <c r="O45" s="60">
        <v>521226832</v>
      </c>
      <c r="P45" s="60">
        <v>523758595</v>
      </c>
      <c r="Q45" s="60">
        <v>538615799</v>
      </c>
      <c r="R45" s="60">
        <v>538615799</v>
      </c>
      <c r="S45" s="60">
        <v>543288935</v>
      </c>
      <c r="T45" s="60">
        <v>551421529</v>
      </c>
      <c r="U45" s="60">
        <v>554298843</v>
      </c>
      <c r="V45" s="60">
        <v>554298843</v>
      </c>
      <c r="W45" s="60">
        <v>554298843</v>
      </c>
      <c r="X45" s="60">
        <v>621632461</v>
      </c>
      <c r="Y45" s="60">
        <v>-67333618</v>
      </c>
      <c r="Z45" s="139">
        <v>-10.83</v>
      </c>
      <c r="AA45" s="62">
        <v>621632461</v>
      </c>
    </row>
    <row r="46" spans="1:27" ht="13.5">
      <c r="A46" s="249" t="s">
        <v>171</v>
      </c>
      <c r="B46" s="182"/>
      <c r="C46" s="155">
        <v>11477935</v>
      </c>
      <c r="D46" s="155"/>
      <c r="E46" s="59">
        <v>20040000</v>
      </c>
      <c r="F46" s="60">
        <v>12055000</v>
      </c>
      <c r="G46" s="60">
        <v>55278</v>
      </c>
      <c r="H46" s="60">
        <v>55278</v>
      </c>
      <c r="I46" s="60">
        <v>55278</v>
      </c>
      <c r="J46" s="60">
        <v>55278</v>
      </c>
      <c r="K46" s="60">
        <v>55278</v>
      </c>
      <c r="L46" s="60">
        <v>55278</v>
      </c>
      <c r="M46" s="60">
        <v>55278</v>
      </c>
      <c r="N46" s="60">
        <v>55278</v>
      </c>
      <c r="O46" s="60">
        <v>55278</v>
      </c>
      <c r="P46" s="60">
        <v>11477935</v>
      </c>
      <c r="Q46" s="60">
        <v>11477935</v>
      </c>
      <c r="R46" s="60">
        <v>11477935</v>
      </c>
      <c r="S46" s="60">
        <v>11477935</v>
      </c>
      <c r="T46" s="60">
        <v>11477935</v>
      </c>
      <c r="U46" s="60">
        <v>11477935</v>
      </c>
      <c r="V46" s="60">
        <v>11477935</v>
      </c>
      <c r="W46" s="60">
        <v>11477935</v>
      </c>
      <c r="X46" s="60">
        <v>12055000</v>
      </c>
      <c r="Y46" s="60">
        <v>-577065</v>
      </c>
      <c r="Z46" s="139">
        <v>-4.79</v>
      </c>
      <c r="AA46" s="62">
        <v>12055000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477393975</v>
      </c>
      <c r="D48" s="217">
        <f>SUM(D45:D47)</f>
        <v>0</v>
      </c>
      <c r="E48" s="264">
        <f t="shared" si="7"/>
        <v>628344540</v>
      </c>
      <c r="F48" s="219">
        <f t="shared" si="7"/>
        <v>633687461</v>
      </c>
      <c r="G48" s="219">
        <f t="shared" si="7"/>
        <v>571088367</v>
      </c>
      <c r="H48" s="219">
        <f t="shared" si="7"/>
        <v>512233788</v>
      </c>
      <c r="I48" s="219">
        <f t="shared" si="7"/>
        <v>511514852</v>
      </c>
      <c r="J48" s="219">
        <f t="shared" si="7"/>
        <v>511514852</v>
      </c>
      <c r="K48" s="219">
        <f t="shared" si="7"/>
        <v>501910137</v>
      </c>
      <c r="L48" s="219">
        <f t="shared" si="7"/>
        <v>518229996</v>
      </c>
      <c r="M48" s="219">
        <f t="shared" si="7"/>
        <v>512554798</v>
      </c>
      <c r="N48" s="219">
        <f t="shared" si="7"/>
        <v>512554798</v>
      </c>
      <c r="O48" s="219">
        <f t="shared" si="7"/>
        <v>521282110</v>
      </c>
      <c r="P48" s="219">
        <f t="shared" si="7"/>
        <v>535236530</v>
      </c>
      <c r="Q48" s="219">
        <f t="shared" si="7"/>
        <v>550093734</v>
      </c>
      <c r="R48" s="219">
        <f t="shared" si="7"/>
        <v>550093734</v>
      </c>
      <c r="S48" s="219">
        <f t="shared" si="7"/>
        <v>554766870</v>
      </c>
      <c r="T48" s="219">
        <f t="shared" si="7"/>
        <v>562899464</v>
      </c>
      <c r="U48" s="219">
        <f t="shared" si="7"/>
        <v>565776778</v>
      </c>
      <c r="V48" s="219">
        <f t="shared" si="7"/>
        <v>565776778</v>
      </c>
      <c r="W48" s="219">
        <f t="shared" si="7"/>
        <v>565776778</v>
      </c>
      <c r="X48" s="219">
        <f t="shared" si="7"/>
        <v>633687461</v>
      </c>
      <c r="Y48" s="219">
        <f t="shared" si="7"/>
        <v>-67910683</v>
      </c>
      <c r="Z48" s="265">
        <f>+IF(X48&lt;&gt;0,+(Y48/X48)*100,0)</f>
        <v>-10.71674716315714</v>
      </c>
      <c r="AA48" s="232">
        <f>SUM(AA45:AA47)</f>
        <v>633687461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170972472</v>
      </c>
      <c r="D6" s="155"/>
      <c r="E6" s="59">
        <v>193864212</v>
      </c>
      <c r="F6" s="60">
        <v>191718124</v>
      </c>
      <c r="G6" s="60">
        <v>15592187</v>
      </c>
      <c r="H6" s="60">
        <v>23132919</v>
      </c>
      <c r="I6" s="60">
        <v>21352406</v>
      </c>
      <c r="J6" s="60">
        <v>60077512</v>
      </c>
      <c r="K6" s="60">
        <v>30153637</v>
      </c>
      <c r="L6" s="60">
        <v>26661441</v>
      </c>
      <c r="M6" s="60">
        <v>30857652</v>
      </c>
      <c r="N6" s="60">
        <v>87672730</v>
      </c>
      <c r="O6" s="60">
        <v>17083486</v>
      </c>
      <c r="P6" s="60">
        <v>17869750</v>
      </c>
      <c r="Q6" s="60">
        <v>20199865</v>
      </c>
      <c r="R6" s="60">
        <v>55153101</v>
      </c>
      <c r="S6" s="60">
        <v>15748841</v>
      </c>
      <c r="T6" s="60">
        <v>16221863</v>
      </c>
      <c r="U6" s="60">
        <v>23301607</v>
      </c>
      <c r="V6" s="60">
        <v>55272311</v>
      </c>
      <c r="W6" s="60">
        <v>258175654</v>
      </c>
      <c r="X6" s="60">
        <v>191718124</v>
      </c>
      <c r="Y6" s="60">
        <v>66457530</v>
      </c>
      <c r="Z6" s="140">
        <v>34.66</v>
      </c>
      <c r="AA6" s="62">
        <v>191718124</v>
      </c>
    </row>
    <row r="7" spans="1:27" ht="13.5">
      <c r="A7" s="249" t="s">
        <v>178</v>
      </c>
      <c r="B7" s="182"/>
      <c r="C7" s="155">
        <v>56428187</v>
      </c>
      <c r="D7" s="155"/>
      <c r="E7" s="59">
        <v>79029000</v>
      </c>
      <c r="F7" s="60">
        <v>79055001</v>
      </c>
      <c r="G7" s="60">
        <v>23726000</v>
      </c>
      <c r="H7" s="60">
        <v>4588334</v>
      </c>
      <c r="I7" s="60"/>
      <c r="J7" s="60">
        <v>28314334</v>
      </c>
      <c r="K7" s="60">
        <v>2254000</v>
      </c>
      <c r="L7" s="60">
        <v>17936085</v>
      </c>
      <c r="M7" s="60"/>
      <c r="N7" s="60">
        <v>20190085</v>
      </c>
      <c r="O7" s="60">
        <v>772547</v>
      </c>
      <c r="P7" s="60">
        <v>160000</v>
      </c>
      <c r="Q7" s="60">
        <v>13731172</v>
      </c>
      <c r="R7" s="60">
        <v>14663719</v>
      </c>
      <c r="S7" s="60"/>
      <c r="T7" s="60"/>
      <c r="U7" s="60"/>
      <c r="V7" s="60"/>
      <c r="W7" s="60">
        <v>63168138</v>
      </c>
      <c r="X7" s="60">
        <v>79055001</v>
      </c>
      <c r="Y7" s="60">
        <v>-15886863</v>
      </c>
      <c r="Z7" s="140">
        <v>-20.1</v>
      </c>
      <c r="AA7" s="62">
        <v>79055001</v>
      </c>
    </row>
    <row r="8" spans="1:27" ht="13.5">
      <c r="A8" s="249" t="s">
        <v>179</v>
      </c>
      <c r="B8" s="182"/>
      <c r="C8" s="155">
        <v>58972606</v>
      </c>
      <c r="D8" s="155"/>
      <c r="E8" s="59">
        <v>60856000</v>
      </c>
      <c r="F8" s="60">
        <v>67356000</v>
      </c>
      <c r="G8" s="60">
        <v>12990000</v>
      </c>
      <c r="H8" s="60">
        <v>2117707</v>
      </c>
      <c r="I8" s="60">
        <v>2704006</v>
      </c>
      <c r="J8" s="60">
        <v>17811713</v>
      </c>
      <c r="K8" s="60">
        <v>3240000</v>
      </c>
      <c r="L8" s="60">
        <v>2198541</v>
      </c>
      <c r="M8" s="60">
        <v>7359326</v>
      </c>
      <c r="N8" s="60">
        <v>12797867</v>
      </c>
      <c r="O8" s="60">
        <v>1132343</v>
      </c>
      <c r="P8" s="60">
        <v>1597183</v>
      </c>
      <c r="Q8" s="60">
        <v>27377244</v>
      </c>
      <c r="R8" s="60">
        <v>30106770</v>
      </c>
      <c r="S8" s="60">
        <v>7389600</v>
      </c>
      <c r="T8" s="60">
        <v>3598815</v>
      </c>
      <c r="U8" s="60">
        <v>1018363</v>
      </c>
      <c r="V8" s="60">
        <v>12006778</v>
      </c>
      <c r="W8" s="60">
        <v>72723128</v>
      </c>
      <c r="X8" s="60">
        <v>67356000</v>
      </c>
      <c r="Y8" s="60">
        <v>5367128</v>
      </c>
      <c r="Z8" s="140">
        <v>7.97</v>
      </c>
      <c r="AA8" s="62">
        <v>67356000</v>
      </c>
    </row>
    <row r="9" spans="1:27" ht="13.5">
      <c r="A9" s="249" t="s">
        <v>180</v>
      </c>
      <c r="B9" s="182"/>
      <c r="C9" s="155">
        <v>9571652</v>
      </c>
      <c r="D9" s="155"/>
      <c r="E9" s="59">
        <v>8800000</v>
      </c>
      <c r="F9" s="60">
        <v>10030001</v>
      </c>
      <c r="G9" s="60">
        <v>741784</v>
      </c>
      <c r="H9" s="60">
        <v>830359</v>
      </c>
      <c r="I9" s="60">
        <v>821307</v>
      </c>
      <c r="J9" s="60">
        <v>2393450</v>
      </c>
      <c r="K9" s="60">
        <v>896360</v>
      </c>
      <c r="L9" s="60">
        <v>921488</v>
      </c>
      <c r="M9" s="60">
        <v>841618</v>
      </c>
      <c r="N9" s="60">
        <v>2659466</v>
      </c>
      <c r="O9" s="60">
        <v>945072</v>
      </c>
      <c r="P9" s="60">
        <v>820352</v>
      </c>
      <c r="Q9" s="60">
        <v>997875</v>
      </c>
      <c r="R9" s="60">
        <v>2763299</v>
      </c>
      <c r="S9" s="60">
        <v>523077</v>
      </c>
      <c r="T9" s="60">
        <v>1535054</v>
      </c>
      <c r="U9" s="60">
        <v>146841</v>
      </c>
      <c r="V9" s="60">
        <v>2204972</v>
      </c>
      <c r="W9" s="60">
        <v>10021187</v>
      </c>
      <c r="X9" s="60">
        <v>10030001</v>
      </c>
      <c r="Y9" s="60">
        <v>-8814</v>
      </c>
      <c r="Z9" s="140">
        <v>-0.09</v>
      </c>
      <c r="AA9" s="62">
        <v>10030001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-235280125</v>
      </c>
      <c r="D12" s="155"/>
      <c r="E12" s="59">
        <v>-256841597</v>
      </c>
      <c r="F12" s="60">
        <v>-257734450</v>
      </c>
      <c r="G12" s="60">
        <v>-25726339</v>
      </c>
      <c r="H12" s="60">
        <v>-22885910</v>
      </c>
      <c r="I12" s="60">
        <v>-24437874</v>
      </c>
      <c r="J12" s="60">
        <v>-73050123</v>
      </c>
      <c r="K12" s="60">
        <v>-31775025</v>
      </c>
      <c r="L12" s="60">
        <v>-31693010</v>
      </c>
      <c r="M12" s="60">
        <v>-39147672</v>
      </c>
      <c r="N12" s="60">
        <v>-102615707</v>
      </c>
      <c r="O12" s="60">
        <v>-20220862</v>
      </c>
      <c r="P12" s="60">
        <v>-17906943</v>
      </c>
      <c r="Q12" s="60">
        <v>-20083801</v>
      </c>
      <c r="R12" s="60">
        <v>-58211606</v>
      </c>
      <c r="S12" s="60">
        <v>-18625134</v>
      </c>
      <c r="T12" s="60">
        <v>-23512383</v>
      </c>
      <c r="U12" s="60">
        <v>-23887086</v>
      </c>
      <c r="V12" s="60">
        <v>-66024603</v>
      </c>
      <c r="W12" s="60">
        <v>-299902039</v>
      </c>
      <c r="X12" s="60">
        <v>-257734450</v>
      </c>
      <c r="Y12" s="60">
        <v>-42167589</v>
      </c>
      <c r="Z12" s="140">
        <v>16.36</v>
      </c>
      <c r="AA12" s="62">
        <v>-257734450</v>
      </c>
    </row>
    <row r="13" spans="1:27" ht="13.5">
      <c r="A13" s="249" t="s">
        <v>40</v>
      </c>
      <c r="B13" s="182"/>
      <c r="C13" s="155">
        <v>-13857438</v>
      </c>
      <c r="D13" s="155"/>
      <c r="E13" s="59">
        <v>-15010214</v>
      </c>
      <c r="F13" s="60">
        <v>-14794450</v>
      </c>
      <c r="G13" s="60">
        <v>-209872</v>
      </c>
      <c r="H13" s="60"/>
      <c r="I13" s="60">
        <v>-2535039</v>
      </c>
      <c r="J13" s="60">
        <v>-2744911</v>
      </c>
      <c r="K13" s="60"/>
      <c r="L13" s="60"/>
      <c r="M13" s="60">
        <v>-3434946</v>
      </c>
      <c r="N13" s="60">
        <v>-3434946</v>
      </c>
      <c r="O13" s="60">
        <v>-202953</v>
      </c>
      <c r="P13" s="60"/>
      <c r="Q13" s="60">
        <v>-2478118</v>
      </c>
      <c r="R13" s="60">
        <v>-2681071</v>
      </c>
      <c r="S13" s="60"/>
      <c r="T13" s="60"/>
      <c r="U13" s="60">
        <v>-3285669</v>
      </c>
      <c r="V13" s="60">
        <v>-3285669</v>
      </c>
      <c r="W13" s="60">
        <v>-12146597</v>
      </c>
      <c r="X13" s="60">
        <v>-14794450</v>
      </c>
      <c r="Y13" s="60">
        <v>2647853</v>
      </c>
      <c r="Z13" s="140">
        <v>-17.9</v>
      </c>
      <c r="AA13" s="62">
        <v>-14794450</v>
      </c>
    </row>
    <row r="14" spans="1:27" ht="13.5">
      <c r="A14" s="249" t="s">
        <v>42</v>
      </c>
      <c r="B14" s="182"/>
      <c r="C14" s="155">
        <v>-423426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46383928</v>
      </c>
      <c r="D15" s="168">
        <f>SUM(D6:D14)</f>
        <v>0</v>
      </c>
      <c r="E15" s="72">
        <f t="shared" si="0"/>
        <v>70697401</v>
      </c>
      <c r="F15" s="73">
        <f t="shared" si="0"/>
        <v>75630226</v>
      </c>
      <c r="G15" s="73">
        <f t="shared" si="0"/>
        <v>27113760</v>
      </c>
      <c r="H15" s="73">
        <f t="shared" si="0"/>
        <v>7783409</v>
      </c>
      <c r="I15" s="73">
        <f t="shared" si="0"/>
        <v>-2095194</v>
      </c>
      <c r="J15" s="73">
        <f t="shared" si="0"/>
        <v>32801975</v>
      </c>
      <c r="K15" s="73">
        <f t="shared" si="0"/>
        <v>4768972</v>
      </c>
      <c r="L15" s="73">
        <f t="shared" si="0"/>
        <v>16024545</v>
      </c>
      <c r="M15" s="73">
        <f t="shared" si="0"/>
        <v>-3524022</v>
      </c>
      <c r="N15" s="73">
        <f t="shared" si="0"/>
        <v>17269495</v>
      </c>
      <c r="O15" s="73">
        <f t="shared" si="0"/>
        <v>-490367</v>
      </c>
      <c r="P15" s="73">
        <f t="shared" si="0"/>
        <v>2540342</v>
      </c>
      <c r="Q15" s="73">
        <f t="shared" si="0"/>
        <v>39744237</v>
      </c>
      <c r="R15" s="73">
        <f t="shared" si="0"/>
        <v>41794212</v>
      </c>
      <c r="S15" s="73">
        <f t="shared" si="0"/>
        <v>5036384</v>
      </c>
      <c r="T15" s="73">
        <f t="shared" si="0"/>
        <v>-2156651</v>
      </c>
      <c r="U15" s="73">
        <f t="shared" si="0"/>
        <v>-2705944</v>
      </c>
      <c r="V15" s="73">
        <f t="shared" si="0"/>
        <v>173789</v>
      </c>
      <c r="W15" s="73">
        <f t="shared" si="0"/>
        <v>92039471</v>
      </c>
      <c r="X15" s="73">
        <f t="shared" si="0"/>
        <v>75630226</v>
      </c>
      <c r="Y15" s="73">
        <f t="shared" si="0"/>
        <v>16409245</v>
      </c>
      <c r="Z15" s="170">
        <f>+IF(X15&lt;&gt;0,+(Y15/X15)*100,0)</f>
        <v>21.696675876652808</v>
      </c>
      <c r="AA15" s="74">
        <f>SUM(AA6:AA14)</f>
        <v>75630226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3689320</v>
      </c>
      <c r="D19" s="155"/>
      <c r="E19" s="59">
        <v>3750000</v>
      </c>
      <c r="F19" s="60">
        <v>4500000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4500000</v>
      </c>
      <c r="Y19" s="159">
        <v>-4500000</v>
      </c>
      <c r="Z19" s="141">
        <v>-100</v>
      </c>
      <c r="AA19" s="225">
        <v>4500000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2969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-65246349</v>
      </c>
      <c r="D24" s="155"/>
      <c r="E24" s="59">
        <v>-76078335</v>
      </c>
      <c r="F24" s="60">
        <v>-97518594</v>
      </c>
      <c r="G24" s="60">
        <v>-10058</v>
      </c>
      <c r="H24" s="60">
        <v>-2854361</v>
      </c>
      <c r="I24" s="60">
        <v>-3242871</v>
      </c>
      <c r="J24" s="60">
        <v>-6107290</v>
      </c>
      <c r="K24" s="60">
        <v>-4696409</v>
      </c>
      <c r="L24" s="60">
        <v>-3180846</v>
      </c>
      <c r="M24" s="60">
        <v>-4938648</v>
      </c>
      <c r="N24" s="60">
        <v>-12815903</v>
      </c>
      <c r="O24" s="60">
        <v>-11705976</v>
      </c>
      <c r="P24" s="60">
        <v>-4874435</v>
      </c>
      <c r="Q24" s="60">
        <v>-8480803</v>
      </c>
      <c r="R24" s="60">
        <v>-25061214</v>
      </c>
      <c r="S24" s="60">
        <v>-11628691</v>
      </c>
      <c r="T24" s="60">
        <v>-14106700</v>
      </c>
      <c r="U24" s="60">
        <v>-12041198</v>
      </c>
      <c r="V24" s="60">
        <v>-37776589</v>
      </c>
      <c r="W24" s="60">
        <v>-81760996</v>
      </c>
      <c r="X24" s="60">
        <v>-97518594</v>
      </c>
      <c r="Y24" s="60">
        <v>15757598</v>
      </c>
      <c r="Z24" s="140">
        <v>-16.16</v>
      </c>
      <c r="AA24" s="62">
        <v>-97518594</v>
      </c>
    </row>
    <row r="25" spans="1:27" ht="13.5">
      <c r="A25" s="250" t="s">
        <v>191</v>
      </c>
      <c r="B25" s="251"/>
      <c r="C25" s="168">
        <f aca="true" t="shared" si="1" ref="C25:Y25">SUM(C19:C24)</f>
        <v>-61554060</v>
      </c>
      <c r="D25" s="168">
        <f>SUM(D19:D24)</f>
        <v>0</v>
      </c>
      <c r="E25" s="72">
        <f t="shared" si="1"/>
        <v>-72328335</v>
      </c>
      <c r="F25" s="73">
        <f t="shared" si="1"/>
        <v>-93018594</v>
      </c>
      <c r="G25" s="73">
        <f t="shared" si="1"/>
        <v>-10058</v>
      </c>
      <c r="H25" s="73">
        <f t="shared" si="1"/>
        <v>-2854361</v>
      </c>
      <c r="I25" s="73">
        <f t="shared" si="1"/>
        <v>-3242871</v>
      </c>
      <c r="J25" s="73">
        <f t="shared" si="1"/>
        <v>-6107290</v>
      </c>
      <c r="K25" s="73">
        <f t="shared" si="1"/>
        <v>-4696409</v>
      </c>
      <c r="L25" s="73">
        <f t="shared" si="1"/>
        <v>-3180846</v>
      </c>
      <c r="M25" s="73">
        <f t="shared" si="1"/>
        <v>-4938648</v>
      </c>
      <c r="N25" s="73">
        <f t="shared" si="1"/>
        <v>-12815903</v>
      </c>
      <c r="O25" s="73">
        <f t="shared" si="1"/>
        <v>-11705976</v>
      </c>
      <c r="P25" s="73">
        <f t="shared" si="1"/>
        <v>-4874435</v>
      </c>
      <c r="Q25" s="73">
        <f t="shared" si="1"/>
        <v>-8480803</v>
      </c>
      <c r="R25" s="73">
        <f t="shared" si="1"/>
        <v>-25061214</v>
      </c>
      <c r="S25" s="73">
        <f t="shared" si="1"/>
        <v>-11628691</v>
      </c>
      <c r="T25" s="73">
        <f t="shared" si="1"/>
        <v>-14106700</v>
      </c>
      <c r="U25" s="73">
        <f t="shared" si="1"/>
        <v>-12041198</v>
      </c>
      <c r="V25" s="73">
        <f t="shared" si="1"/>
        <v>-37776589</v>
      </c>
      <c r="W25" s="73">
        <f t="shared" si="1"/>
        <v>-81760996</v>
      </c>
      <c r="X25" s="73">
        <f t="shared" si="1"/>
        <v>-93018594</v>
      </c>
      <c r="Y25" s="73">
        <f t="shared" si="1"/>
        <v>11257598</v>
      </c>
      <c r="Z25" s="170">
        <f>+IF(X25&lt;&gt;0,+(Y25/X25)*100,0)</f>
        <v>-12.102524361957137</v>
      </c>
      <c r="AA25" s="74">
        <f>SUM(AA19:AA24)</f>
        <v>-93018594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21385121</v>
      </c>
      <c r="D30" s="155"/>
      <c r="E30" s="59">
        <v>11275461</v>
      </c>
      <c r="F30" s="60">
        <v>11275461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11275461</v>
      </c>
      <c r="Y30" s="60">
        <v>-11275461</v>
      </c>
      <c r="Z30" s="140">
        <v>-100</v>
      </c>
      <c r="AA30" s="62">
        <v>11275461</v>
      </c>
    </row>
    <row r="31" spans="1:27" ht="13.5">
      <c r="A31" s="249" t="s">
        <v>195</v>
      </c>
      <c r="B31" s="182"/>
      <c r="C31" s="155">
        <v>95421</v>
      </c>
      <c r="D31" s="155"/>
      <c r="E31" s="59">
        <v>250476</v>
      </c>
      <c r="F31" s="60">
        <v>250473</v>
      </c>
      <c r="G31" s="60">
        <v>130</v>
      </c>
      <c r="H31" s="159">
        <v>130</v>
      </c>
      <c r="I31" s="159">
        <v>130</v>
      </c>
      <c r="J31" s="159">
        <v>390</v>
      </c>
      <c r="K31" s="60">
        <v>1840</v>
      </c>
      <c r="L31" s="60">
        <v>1840</v>
      </c>
      <c r="M31" s="60">
        <v>2228</v>
      </c>
      <c r="N31" s="60">
        <v>5908</v>
      </c>
      <c r="O31" s="159"/>
      <c r="P31" s="159">
        <v>5769</v>
      </c>
      <c r="Q31" s="159">
        <v>150</v>
      </c>
      <c r="R31" s="60">
        <v>5919</v>
      </c>
      <c r="S31" s="60">
        <v>2032</v>
      </c>
      <c r="T31" s="60">
        <v>2032</v>
      </c>
      <c r="U31" s="60">
        <v>2032</v>
      </c>
      <c r="V31" s="159">
        <v>6096</v>
      </c>
      <c r="W31" s="159">
        <v>18313</v>
      </c>
      <c r="X31" s="159">
        <v>250473</v>
      </c>
      <c r="Y31" s="60">
        <v>-232160</v>
      </c>
      <c r="Z31" s="140">
        <v>-92.69</v>
      </c>
      <c r="AA31" s="62">
        <v>250473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-7520217</v>
      </c>
      <c r="D33" s="155"/>
      <c r="E33" s="59">
        <v>-8954000</v>
      </c>
      <c r="F33" s="60">
        <v>-6954000</v>
      </c>
      <c r="G33" s="60">
        <v>-156401</v>
      </c>
      <c r="H33" s="60"/>
      <c r="I33" s="60">
        <v>-834024</v>
      </c>
      <c r="J33" s="60">
        <v>-990425</v>
      </c>
      <c r="K33" s="60"/>
      <c r="L33" s="60"/>
      <c r="M33" s="60">
        <v>-2160212</v>
      </c>
      <c r="N33" s="60">
        <v>-2160212</v>
      </c>
      <c r="O33" s="60">
        <v>-163320</v>
      </c>
      <c r="P33" s="60"/>
      <c r="Q33" s="60">
        <v>-888270</v>
      </c>
      <c r="R33" s="60">
        <v>-1051590</v>
      </c>
      <c r="S33" s="60"/>
      <c r="T33" s="60"/>
      <c r="U33" s="60"/>
      <c r="V33" s="60"/>
      <c r="W33" s="60">
        <v>-4202227</v>
      </c>
      <c r="X33" s="60">
        <v>-6954000</v>
      </c>
      <c r="Y33" s="60">
        <v>2751773</v>
      </c>
      <c r="Z33" s="140">
        <v>-39.57</v>
      </c>
      <c r="AA33" s="62">
        <v>-6954000</v>
      </c>
    </row>
    <row r="34" spans="1:27" ht="13.5">
      <c r="A34" s="250" t="s">
        <v>197</v>
      </c>
      <c r="B34" s="251"/>
      <c r="C34" s="168">
        <f aca="true" t="shared" si="2" ref="C34:Y34">SUM(C29:C33)</f>
        <v>13960325</v>
      </c>
      <c r="D34" s="168">
        <f>SUM(D29:D33)</f>
        <v>0</v>
      </c>
      <c r="E34" s="72">
        <f t="shared" si="2"/>
        <v>2571937</v>
      </c>
      <c r="F34" s="73">
        <f t="shared" si="2"/>
        <v>4571934</v>
      </c>
      <c r="G34" s="73">
        <f t="shared" si="2"/>
        <v>-156271</v>
      </c>
      <c r="H34" s="73">
        <f t="shared" si="2"/>
        <v>130</v>
      </c>
      <c r="I34" s="73">
        <f t="shared" si="2"/>
        <v>-833894</v>
      </c>
      <c r="J34" s="73">
        <f t="shared" si="2"/>
        <v>-990035</v>
      </c>
      <c r="K34" s="73">
        <f t="shared" si="2"/>
        <v>1840</v>
      </c>
      <c r="L34" s="73">
        <f t="shared" si="2"/>
        <v>1840</v>
      </c>
      <c r="M34" s="73">
        <f t="shared" si="2"/>
        <v>-2157984</v>
      </c>
      <c r="N34" s="73">
        <f t="shared" si="2"/>
        <v>-2154304</v>
      </c>
      <c r="O34" s="73">
        <f t="shared" si="2"/>
        <v>-163320</v>
      </c>
      <c r="P34" s="73">
        <f t="shared" si="2"/>
        <v>5769</v>
      </c>
      <c r="Q34" s="73">
        <f t="shared" si="2"/>
        <v>-888120</v>
      </c>
      <c r="R34" s="73">
        <f t="shared" si="2"/>
        <v>-1045671</v>
      </c>
      <c r="S34" s="73">
        <f t="shared" si="2"/>
        <v>2032</v>
      </c>
      <c r="T34" s="73">
        <f t="shared" si="2"/>
        <v>2032</v>
      </c>
      <c r="U34" s="73">
        <f t="shared" si="2"/>
        <v>2032</v>
      </c>
      <c r="V34" s="73">
        <f t="shared" si="2"/>
        <v>6096</v>
      </c>
      <c r="W34" s="73">
        <f t="shared" si="2"/>
        <v>-4183914</v>
      </c>
      <c r="X34" s="73">
        <f t="shared" si="2"/>
        <v>4571934</v>
      </c>
      <c r="Y34" s="73">
        <f t="shared" si="2"/>
        <v>-8755848</v>
      </c>
      <c r="Z34" s="170">
        <f>+IF(X34&lt;&gt;0,+(Y34/X34)*100,0)</f>
        <v>-191.5130008438442</v>
      </c>
      <c r="AA34" s="74">
        <f>SUM(AA29:AA33)</f>
        <v>4571934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-1209807</v>
      </c>
      <c r="D36" s="153">
        <f>+D15+D25+D34</f>
        <v>0</v>
      </c>
      <c r="E36" s="99">
        <f t="shared" si="3"/>
        <v>941003</v>
      </c>
      <c r="F36" s="100">
        <f t="shared" si="3"/>
        <v>-12816434</v>
      </c>
      <c r="G36" s="100">
        <f t="shared" si="3"/>
        <v>26947431</v>
      </c>
      <c r="H36" s="100">
        <f t="shared" si="3"/>
        <v>4929178</v>
      </c>
      <c r="I36" s="100">
        <f t="shared" si="3"/>
        <v>-6171959</v>
      </c>
      <c r="J36" s="100">
        <f t="shared" si="3"/>
        <v>25704650</v>
      </c>
      <c r="K36" s="100">
        <f t="shared" si="3"/>
        <v>74403</v>
      </c>
      <c r="L36" s="100">
        <f t="shared" si="3"/>
        <v>12845539</v>
      </c>
      <c r="M36" s="100">
        <f t="shared" si="3"/>
        <v>-10620654</v>
      </c>
      <c r="N36" s="100">
        <f t="shared" si="3"/>
        <v>2299288</v>
      </c>
      <c r="O36" s="100">
        <f t="shared" si="3"/>
        <v>-12359663</v>
      </c>
      <c r="P36" s="100">
        <f t="shared" si="3"/>
        <v>-2328324</v>
      </c>
      <c r="Q36" s="100">
        <f t="shared" si="3"/>
        <v>30375314</v>
      </c>
      <c r="R36" s="100">
        <f t="shared" si="3"/>
        <v>15687327</v>
      </c>
      <c r="S36" s="100">
        <f t="shared" si="3"/>
        <v>-6590275</v>
      </c>
      <c r="T36" s="100">
        <f t="shared" si="3"/>
        <v>-16261319</v>
      </c>
      <c r="U36" s="100">
        <f t="shared" si="3"/>
        <v>-14745110</v>
      </c>
      <c r="V36" s="100">
        <f t="shared" si="3"/>
        <v>-37596704</v>
      </c>
      <c r="W36" s="100">
        <f t="shared" si="3"/>
        <v>6094561</v>
      </c>
      <c r="X36" s="100">
        <f t="shared" si="3"/>
        <v>-12816434</v>
      </c>
      <c r="Y36" s="100">
        <f t="shared" si="3"/>
        <v>18910995</v>
      </c>
      <c r="Z36" s="137">
        <f>+IF(X36&lt;&gt;0,+(Y36/X36)*100,0)</f>
        <v>-147.5527045978624</v>
      </c>
      <c r="AA36" s="102">
        <f>+AA15+AA25+AA34</f>
        <v>-12816434</v>
      </c>
    </row>
    <row r="37" spans="1:27" ht="13.5">
      <c r="A37" s="249" t="s">
        <v>199</v>
      </c>
      <c r="B37" s="182"/>
      <c r="C37" s="153">
        <v>22623534</v>
      </c>
      <c r="D37" s="153"/>
      <c r="E37" s="99">
        <v>18325595</v>
      </c>
      <c r="F37" s="100">
        <v>21413727</v>
      </c>
      <c r="G37" s="100">
        <v>21413727</v>
      </c>
      <c r="H37" s="100">
        <v>48361158</v>
      </c>
      <c r="I37" s="100">
        <v>53290336</v>
      </c>
      <c r="J37" s="100">
        <v>21413727</v>
      </c>
      <c r="K37" s="100">
        <v>47118377</v>
      </c>
      <c r="L37" s="100">
        <v>47192780</v>
      </c>
      <c r="M37" s="100">
        <v>60038319</v>
      </c>
      <c r="N37" s="100">
        <v>47118377</v>
      </c>
      <c r="O37" s="100">
        <v>49417665</v>
      </c>
      <c r="P37" s="100">
        <v>37058002</v>
      </c>
      <c r="Q37" s="100">
        <v>34729678</v>
      </c>
      <c r="R37" s="100">
        <v>49417665</v>
      </c>
      <c r="S37" s="100">
        <v>65104992</v>
      </c>
      <c r="T37" s="100">
        <v>58514717</v>
      </c>
      <c r="U37" s="100">
        <v>42253398</v>
      </c>
      <c r="V37" s="100">
        <v>65104992</v>
      </c>
      <c r="W37" s="100">
        <v>21413727</v>
      </c>
      <c r="X37" s="100">
        <v>21413727</v>
      </c>
      <c r="Y37" s="100"/>
      <c r="Z37" s="137"/>
      <c r="AA37" s="102">
        <v>21413727</v>
      </c>
    </row>
    <row r="38" spans="1:27" ht="13.5">
      <c r="A38" s="269" t="s">
        <v>200</v>
      </c>
      <c r="B38" s="256"/>
      <c r="C38" s="257">
        <v>21413727</v>
      </c>
      <c r="D38" s="257"/>
      <c r="E38" s="258">
        <v>19266598</v>
      </c>
      <c r="F38" s="259">
        <v>8597294</v>
      </c>
      <c r="G38" s="259">
        <v>48361158</v>
      </c>
      <c r="H38" s="259">
        <v>53290336</v>
      </c>
      <c r="I38" s="259">
        <v>47118377</v>
      </c>
      <c r="J38" s="259">
        <v>47118377</v>
      </c>
      <c r="K38" s="259">
        <v>47192780</v>
      </c>
      <c r="L38" s="259">
        <v>60038319</v>
      </c>
      <c r="M38" s="259">
        <v>49417665</v>
      </c>
      <c r="N38" s="259">
        <v>49417665</v>
      </c>
      <c r="O38" s="259">
        <v>37058002</v>
      </c>
      <c r="P38" s="259">
        <v>34729678</v>
      </c>
      <c r="Q38" s="259">
        <v>65104992</v>
      </c>
      <c r="R38" s="259">
        <v>37058002</v>
      </c>
      <c r="S38" s="259">
        <v>58514717</v>
      </c>
      <c r="T38" s="259">
        <v>42253398</v>
      </c>
      <c r="U38" s="259">
        <v>27508288</v>
      </c>
      <c r="V38" s="259">
        <v>27508288</v>
      </c>
      <c r="W38" s="259">
        <v>27508288</v>
      </c>
      <c r="X38" s="259">
        <v>8597294</v>
      </c>
      <c r="Y38" s="259">
        <v>18910994</v>
      </c>
      <c r="Z38" s="260">
        <v>219.96</v>
      </c>
      <c r="AA38" s="261">
        <v>8597294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40113822</v>
      </c>
      <c r="D5" s="200">
        <f t="shared" si="0"/>
        <v>0</v>
      </c>
      <c r="E5" s="106">
        <f t="shared" si="0"/>
        <v>34448871</v>
      </c>
      <c r="F5" s="106">
        <f t="shared" si="0"/>
        <v>44914074</v>
      </c>
      <c r="G5" s="106">
        <f t="shared" si="0"/>
        <v>10058</v>
      </c>
      <c r="H5" s="106">
        <f t="shared" si="0"/>
        <v>1259211</v>
      </c>
      <c r="I5" s="106">
        <f t="shared" si="0"/>
        <v>236066</v>
      </c>
      <c r="J5" s="106">
        <f t="shared" si="0"/>
        <v>1505335</v>
      </c>
      <c r="K5" s="106">
        <f t="shared" si="0"/>
        <v>3740401</v>
      </c>
      <c r="L5" s="106">
        <f t="shared" si="0"/>
        <v>2619124</v>
      </c>
      <c r="M5" s="106">
        <f t="shared" si="0"/>
        <v>1878474</v>
      </c>
      <c r="N5" s="106">
        <f t="shared" si="0"/>
        <v>8237999</v>
      </c>
      <c r="O5" s="106">
        <f t="shared" si="0"/>
        <v>3066836</v>
      </c>
      <c r="P5" s="106">
        <f t="shared" si="0"/>
        <v>2917481</v>
      </c>
      <c r="Q5" s="106">
        <f t="shared" si="0"/>
        <v>4764502</v>
      </c>
      <c r="R5" s="106">
        <f t="shared" si="0"/>
        <v>10748819</v>
      </c>
      <c r="S5" s="106">
        <f t="shared" si="0"/>
        <v>9425326</v>
      </c>
      <c r="T5" s="106">
        <f t="shared" si="0"/>
        <v>6913712</v>
      </c>
      <c r="U5" s="106">
        <f t="shared" si="0"/>
        <v>7862235</v>
      </c>
      <c r="V5" s="106">
        <f t="shared" si="0"/>
        <v>24201273</v>
      </c>
      <c r="W5" s="106">
        <f t="shared" si="0"/>
        <v>44693426</v>
      </c>
      <c r="X5" s="106">
        <f t="shared" si="0"/>
        <v>44914074</v>
      </c>
      <c r="Y5" s="106">
        <f t="shared" si="0"/>
        <v>-220648</v>
      </c>
      <c r="Z5" s="201">
        <f>+IF(X5&lt;&gt;0,+(Y5/X5)*100,0)</f>
        <v>-0.49126694674813953</v>
      </c>
      <c r="AA5" s="199">
        <f>SUM(AA11:AA18)</f>
        <v>44914074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>
        <v>5215850</v>
      </c>
      <c r="D7" s="156"/>
      <c r="E7" s="60">
        <v>4000000</v>
      </c>
      <c r="F7" s="60">
        <v>4489845</v>
      </c>
      <c r="G7" s="60"/>
      <c r="H7" s="60">
        <v>35712</v>
      </c>
      <c r="I7" s="60">
        <v>5482</v>
      </c>
      <c r="J7" s="60">
        <v>41194</v>
      </c>
      <c r="K7" s="60">
        <v>865175</v>
      </c>
      <c r="L7" s="60">
        <v>75393</v>
      </c>
      <c r="M7" s="60">
        <v>2155</v>
      </c>
      <c r="N7" s="60">
        <v>942723</v>
      </c>
      <c r="O7" s="60"/>
      <c r="P7" s="60">
        <v>861895</v>
      </c>
      <c r="Q7" s="60">
        <v>863713</v>
      </c>
      <c r="R7" s="60">
        <v>1725608</v>
      </c>
      <c r="S7" s="60">
        <v>326636</v>
      </c>
      <c r="T7" s="60">
        <v>374927</v>
      </c>
      <c r="U7" s="60">
        <v>223485</v>
      </c>
      <c r="V7" s="60">
        <v>925048</v>
      </c>
      <c r="W7" s="60">
        <v>3634573</v>
      </c>
      <c r="X7" s="60">
        <v>4489845</v>
      </c>
      <c r="Y7" s="60">
        <v>-855272</v>
      </c>
      <c r="Z7" s="140">
        <v>-19.05</v>
      </c>
      <c r="AA7" s="155">
        <v>4489845</v>
      </c>
    </row>
    <row r="8" spans="1:27" ht="13.5">
      <c r="A8" s="291" t="s">
        <v>206</v>
      </c>
      <c r="B8" s="142"/>
      <c r="C8" s="62">
        <v>4105213</v>
      </c>
      <c r="D8" s="156"/>
      <c r="E8" s="60">
        <v>1000000</v>
      </c>
      <c r="F8" s="60">
        <v>1757913</v>
      </c>
      <c r="G8" s="60">
        <v>10058</v>
      </c>
      <c r="H8" s="60">
        <v>107191</v>
      </c>
      <c r="I8" s="60"/>
      <c r="J8" s="60">
        <v>117249</v>
      </c>
      <c r="K8" s="60">
        <v>-128</v>
      </c>
      <c r="L8" s="60">
        <v>12108</v>
      </c>
      <c r="M8" s="60">
        <v>9028</v>
      </c>
      <c r="N8" s="60">
        <v>21008</v>
      </c>
      <c r="O8" s="60">
        <v>10601</v>
      </c>
      <c r="P8" s="60">
        <v>582</v>
      </c>
      <c r="Q8" s="60">
        <v>9245</v>
      </c>
      <c r="R8" s="60">
        <v>20428</v>
      </c>
      <c r="S8" s="60">
        <v>511</v>
      </c>
      <c r="T8" s="60">
        <v>4641</v>
      </c>
      <c r="U8" s="60">
        <v>171660</v>
      </c>
      <c r="V8" s="60">
        <v>176812</v>
      </c>
      <c r="W8" s="60">
        <v>335497</v>
      </c>
      <c r="X8" s="60">
        <v>1757913</v>
      </c>
      <c r="Y8" s="60">
        <v>-1422416</v>
      </c>
      <c r="Z8" s="140">
        <v>-80.92</v>
      </c>
      <c r="AA8" s="155">
        <v>1757913</v>
      </c>
    </row>
    <row r="9" spans="1:27" ht="13.5">
      <c r="A9" s="291" t="s">
        <v>207</v>
      </c>
      <c r="B9" s="142"/>
      <c r="C9" s="62">
        <v>2653114</v>
      </c>
      <c r="D9" s="156"/>
      <c r="E9" s="60">
        <v>400000</v>
      </c>
      <c r="F9" s="60">
        <v>400000</v>
      </c>
      <c r="G9" s="60"/>
      <c r="H9" s="60"/>
      <c r="I9" s="60">
        <v>117659</v>
      </c>
      <c r="J9" s="60">
        <v>117659</v>
      </c>
      <c r="K9" s="60"/>
      <c r="L9" s="60"/>
      <c r="M9" s="60"/>
      <c r="N9" s="60"/>
      <c r="O9" s="60"/>
      <c r="P9" s="60"/>
      <c r="Q9" s="60"/>
      <c r="R9" s="60"/>
      <c r="S9" s="60"/>
      <c r="T9" s="60">
        <v>58556</v>
      </c>
      <c r="U9" s="60">
        <v>10314</v>
      </c>
      <c r="V9" s="60">
        <v>68870</v>
      </c>
      <c r="W9" s="60">
        <v>186529</v>
      </c>
      <c r="X9" s="60">
        <v>400000</v>
      </c>
      <c r="Y9" s="60">
        <v>-213471</v>
      </c>
      <c r="Z9" s="140">
        <v>-53.37</v>
      </c>
      <c r="AA9" s="155">
        <v>400000</v>
      </c>
    </row>
    <row r="10" spans="1:27" ht="13.5">
      <c r="A10" s="291" t="s">
        <v>208</v>
      </c>
      <c r="B10" s="142"/>
      <c r="C10" s="62">
        <v>22989324</v>
      </c>
      <c r="D10" s="156"/>
      <c r="E10" s="60">
        <v>23682000</v>
      </c>
      <c r="F10" s="60">
        <v>25166615</v>
      </c>
      <c r="G10" s="60"/>
      <c r="H10" s="60">
        <v>909397</v>
      </c>
      <c r="I10" s="60">
        <v>-381</v>
      </c>
      <c r="J10" s="60">
        <v>909016</v>
      </c>
      <c r="K10" s="60">
        <v>2499880</v>
      </c>
      <c r="L10" s="60">
        <v>2258211</v>
      </c>
      <c r="M10" s="60">
        <v>1131404</v>
      </c>
      <c r="N10" s="60">
        <v>5889495</v>
      </c>
      <c r="O10" s="60">
        <v>2672486</v>
      </c>
      <c r="P10" s="60">
        <v>407017</v>
      </c>
      <c r="Q10" s="60">
        <v>3193630</v>
      </c>
      <c r="R10" s="60">
        <v>6273133</v>
      </c>
      <c r="S10" s="60">
        <v>9004695</v>
      </c>
      <c r="T10" s="60">
        <v>5583013</v>
      </c>
      <c r="U10" s="60">
        <v>5736077</v>
      </c>
      <c r="V10" s="60">
        <v>20323785</v>
      </c>
      <c r="W10" s="60">
        <v>33395429</v>
      </c>
      <c r="X10" s="60">
        <v>25166615</v>
      </c>
      <c r="Y10" s="60">
        <v>8228814</v>
      </c>
      <c r="Z10" s="140">
        <v>32.7</v>
      </c>
      <c r="AA10" s="155">
        <v>25166615</v>
      </c>
    </row>
    <row r="11" spans="1:27" ht="13.5">
      <c r="A11" s="292" t="s">
        <v>209</v>
      </c>
      <c r="B11" s="142"/>
      <c r="C11" s="293">
        <f aca="true" t="shared" si="1" ref="C11:Y11">SUM(C6:C10)</f>
        <v>34963501</v>
      </c>
      <c r="D11" s="294">
        <f t="shared" si="1"/>
        <v>0</v>
      </c>
      <c r="E11" s="295">
        <f t="shared" si="1"/>
        <v>29082000</v>
      </c>
      <c r="F11" s="295">
        <f t="shared" si="1"/>
        <v>31814373</v>
      </c>
      <c r="G11" s="295">
        <f t="shared" si="1"/>
        <v>10058</v>
      </c>
      <c r="H11" s="295">
        <f t="shared" si="1"/>
        <v>1052300</v>
      </c>
      <c r="I11" s="295">
        <f t="shared" si="1"/>
        <v>122760</v>
      </c>
      <c r="J11" s="295">
        <f t="shared" si="1"/>
        <v>1185118</v>
      </c>
      <c r="K11" s="295">
        <f t="shared" si="1"/>
        <v>3364927</v>
      </c>
      <c r="L11" s="295">
        <f t="shared" si="1"/>
        <v>2345712</v>
      </c>
      <c r="M11" s="295">
        <f t="shared" si="1"/>
        <v>1142587</v>
      </c>
      <c r="N11" s="295">
        <f t="shared" si="1"/>
        <v>6853226</v>
      </c>
      <c r="O11" s="295">
        <f t="shared" si="1"/>
        <v>2683087</v>
      </c>
      <c r="P11" s="295">
        <f t="shared" si="1"/>
        <v>1269494</v>
      </c>
      <c r="Q11" s="295">
        <f t="shared" si="1"/>
        <v>4066588</v>
      </c>
      <c r="R11" s="295">
        <f t="shared" si="1"/>
        <v>8019169</v>
      </c>
      <c r="S11" s="295">
        <f t="shared" si="1"/>
        <v>9331842</v>
      </c>
      <c r="T11" s="295">
        <f t="shared" si="1"/>
        <v>6021137</v>
      </c>
      <c r="U11" s="295">
        <f t="shared" si="1"/>
        <v>6141536</v>
      </c>
      <c r="V11" s="295">
        <f t="shared" si="1"/>
        <v>21494515</v>
      </c>
      <c r="W11" s="295">
        <f t="shared" si="1"/>
        <v>37552028</v>
      </c>
      <c r="X11" s="295">
        <f t="shared" si="1"/>
        <v>31814373</v>
      </c>
      <c r="Y11" s="295">
        <f t="shared" si="1"/>
        <v>5737655</v>
      </c>
      <c r="Z11" s="296">
        <f>+IF(X11&lt;&gt;0,+(Y11/X11)*100,0)</f>
        <v>18.03478886728335</v>
      </c>
      <c r="AA11" s="297">
        <f>SUM(AA6:AA10)</f>
        <v>31814373</v>
      </c>
    </row>
    <row r="12" spans="1:27" ht="13.5">
      <c r="A12" s="298" t="s">
        <v>210</v>
      </c>
      <c r="B12" s="136"/>
      <c r="C12" s="62"/>
      <c r="D12" s="156"/>
      <c r="E12" s="60">
        <v>2500000</v>
      </c>
      <c r="F12" s="60">
        <v>6400204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1529918</v>
      </c>
      <c r="Q12" s="60"/>
      <c r="R12" s="60">
        <v>1529918</v>
      </c>
      <c r="S12" s="60">
        <v>-2782</v>
      </c>
      <c r="T12" s="60">
        <v>266084</v>
      </c>
      <c r="U12" s="60">
        <v>1365392</v>
      </c>
      <c r="V12" s="60">
        <v>1628694</v>
      </c>
      <c r="W12" s="60">
        <v>3158612</v>
      </c>
      <c r="X12" s="60">
        <v>6400204</v>
      </c>
      <c r="Y12" s="60">
        <v>-3241592</v>
      </c>
      <c r="Z12" s="140">
        <v>-50.65</v>
      </c>
      <c r="AA12" s="155">
        <v>6400204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>
        <v>2150000</v>
      </c>
      <c r="G14" s="60"/>
      <c r="H14" s="60"/>
      <c r="I14" s="60"/>
      <c r="J14" s="60"/>
      <c r="K14" s="60"/>
      <c r="L14" s="60"/>
      <c r="M14" s="60">
        <v>554384</v>
      </c>
      <c r="N14" s="60">
        <v>554384</v>
      </c>
      <c r="O14" s="60"/>
      <c r="P14" s="60"/>
      <c r="Q14" s="60">
        <v>487746</v>
      </c>
      <c r="R14" s="60">
        <v>487746</v>
      </c>
      <c r="S14" s="60"/>
      <c r="T14" s="60">
        <v>128965</v>
      </c>
      <c r="U14" s="60">
        <v>14400</v>
      </c>
      <c r="V14" s="60">
        <v>143365</v>
      </c>
      <c r="W14" s="60">
        <v>1185495</v>
      </c>
      <c r="X14" s="60">
        <v>2150000</v>
      </c>
      <c r="Y14" s="60">
        <v>-964505</v>
      </c>
      <c r="Z14" s="140">
        <v>-44.86</v>
      </c>
      <c r="AA14" s="155">
        <v>2150000</v>
      </c>
    </row>
    <row r="15" spans="1:27" ht="13.5">
      <c r="A15" s="298" t="s">
        <v>213</v>
      </c>
      <c r="B15" s="136" t="s">
        <v>138</v>
      </c>
      <c r="C15" s="62">
        <v>5150321</v>
      </c>
      <c r="D15" s="156"/>
      <c r="E15" s="60">
        <v>2866871</v>
      </c>
      <c r="F15" s="60">
        <v>4549497</v>
      </c>
      <c r="G15" s="60"/>
      <c r="H15" s="60">
        <v>206911</v>
      </c>
      <c r="I15" s="60">
        <v>113306</v>
      </c>
      <c r="J15" s="60">
        <v>320217</v>
      </c>
      <c r="K15" s="60">
        <v>375474</v>
      </c>
      <c r="L15" s="60">
        <v>273412</v>
      </c>
      <c r="M15" s="60">
        <v>181503</v>
      </c>
      <c r="N15" s="60">
        <v>830389</v>
      </c>
      <c r="O15" s="60">
        <v>383749</v>
      </c>
      <c r="P15" s="60">
        <v>118069</v>
      </c>
      <c r="Q15" s="60">
        <v>210168</v>
      </c>
      <c r="R15" s="60">
        <v>711986</v>
      </c>
      <c r="S15" s="60">
        <v>96266</v>
      </c>
      <c r="T15" s="60">
        <v>497526</v>
      </c>
      <c r="U15" s="60">
        <v>340907</v>
      </c>
      <c r="V15" s="60">
        <v>934699</v>
      </c>
      <c r="W15" s="60">
        <v>2797291</v>
      </c>
      <c r="X15" s="60">
        <v>4549497</v>
      </c>
      <c r="Y15" s="60">
        <v>-1752206</v>
      </c>
      <c r="Z15" s="140">
        <v>-38.51</v>
      </c>
      <c r="AA15" s="155">
        <v>4549497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24784032</v>
      </c>
      <c r="D20" s="154">
        <f t="shared" si="2"/>
        <v>0</v>
      </c>
      <c r="E20" s="100">
        <f t="shared" si="2"/>
        <v>41629461</v>
      </c>
      <c r="F20" s="100">
        <f t="shared" si="2"/>
        <v>52604520</v>
      </c>
      <c r="G20" s="100">
        <f t="shared" si="2"/>
        <v>0</v>
      </c>
      <c r="H20" s="100">
        <f t="shared" si="2"/>
        <v>1595151</v>
      </c>
      <c r="I20" s="100">
        <f t="shared" si="2"/>
        <v>3033961</v>
      </c>
      <c r="J20" s="100">
        <f t="shared" si="2"/>
        <v>4629112</v>
      </c>
      <c r="K20" s="100">
        <f t="shared" si="2"/>
        <v>928853</v>
      </c>
      <c r="L20" s="100">
        <f t="shared" si="2"/>
        <v>561722</v>
      </c>
      <c r="M20" s="100">
        <f t="shared" si="2"/>
        <v>3060174</v>
      </c>
      <c r="N20" s="100">
        <f t="shared" si="2"/>
        <v>4550749</v>
      </c>
      <c r="O20" s="100">
        <f t="shared" si="2"/>
        <v>8639140</v>
      </c>
      <c r="P20" s="100">
        <f t="shared" si="2"/>
        <v>1956954</v>
      </c>
      <c r="Q20" s="100">
        <f t="shared" si="2"/>
        <v>3716301</v>
      </c>
      <c r="R20" s="100">
        <f t="shared" si="2"/>
        <v>14312395</v>
      </c>
      <c r="S20" s="100">
        <f t="shared" si="2"/>
        <v>2203364</v>
      </c>
      <c r="T20" s="100">
        <f t="shared" si="2"/>
        <v>7192988</v>
      </c>
      <c r="U20" s="100">
        <f t="shared" si="2"/>
        <v>4178964</v>
      </c>
      <c r="V20" s="100">
        <f t="shared" si="2"/>
        <v>13575316</v>
      </c>
      <c r="W20" s="100">
        <f t="shared" si="2"/>
        <v>37067572</v>
      </c>
      <c r="X20" s="100">
        <f t="shared" si="2"/>
        <v>52604520</v>
      </c>
      <c r="Y20" s="100">
        <f t="shared" si="2"/>
        <v>-15536948</v>
      </c>
      <c r="Z20" s="137">
        <f>+IF(X20&lt;&gt;0,+(Y20/X20)*100,0)</f>
        <v>-29.535385932615675</v>
      </c>
      <c r="AA20" s="153">
        <f>SUM(AA26:AA33)</f>
        <v>52604520</v>
      </c>
    </row>
    <row r="21" spans="1:27" ht="13.5">
      <c r="A21" s="291" t="s">
        <v>204</v>
      </c>
      <c r="B21" s="142"/>
      <c r="C21" s="62">
        <v>4527852</v>
      </c>
      <c r="D21" s="156"/>
      <c r="E21" s="60">
        <v>5088413</v>
      </c>
      <c r="F21" s="60">
        <v>9065526</v>
      </c>
      <c r="G21" s="60"/>
      <c r="H21" s="60"/>
      <c r="I21" s="60">
        <v>30070</v>
      </c>
      <c r="J21" s="60">
        <v>30070</v>
      </c>
      <c r="K21" s="60">
        <v>209027</v>
      </c>
      <c r="L21" s="60">
        <v>239593</v>
      </c>
      <c r="M21" s="60">
        <v>1285421</v>
      </c>
      <c r="N21" s="60">
        <v>1734041</v>
      </c>
      <c r="O21" s="60">
        <v>838195</v>
      </c>
      <c r="P21" s="60">
        <v>168204</v>
      </c>
      <c r="Q21" s="60">
        <v>1015703</v>
      </c>
      <c r="R21" s="60">
        <v>2022102</v>
      </c>
      <c r="S21" s="60">
        <v>986335</v>
      </c>
      <c r="T21" s="60">
        <v>1743298</v>
      </c>
      <c r="U21" s="60">
        <v>1242590</v>
      </c>
      <c r="V21" s="60">
        <v>3972223</v>
      </c>
      <c r="W21" s="60">
        <v>7758436</v>
      </c>
      <c r="X21" s="60">
        <v>9065526</v>
      </c>
      <c r="Y21" s="60">
        <v>-1307090</v>
      </c>
      <c r="Z21" s="140">
        <v>-14.42</v>
      </c>
      <c r="AA21" s="155">
        <v>9065526</v>
      </c>
    </row>
    <row r="22" spans="1:27" ht="13.5">
      <c r="A22" s="291" t="s">
        <v>205</v>
      </c>
      <c r="B22" s="142"/>
      <c r="C22" s="62"/>
      <c r="D22" s="156"/>
      <c r="E22" s="60">
        <v>4510000</v>
      </c>
      <c r="F22" s="60">
        <v>7031292</v>
      </c>
      <c r="G22" s="60"/>
      <c r="H22" s="60"/>
      <c r="I22" s="60"/>
      <c r="J22" s="60"/>
      <c r="K22" s="60">
        <v>13613</v>
      </c>
      <c r="L22" s="60"/>
      <c r="M22" s="60"/>
      <c r="N22" s="60">
        <v>13613</v>
      </c>
      <c r="O22" s="60">
        <v>302686</v>
      </c>
      <c r="P22" s="60"/>
      <c r="Q22" s="60">
        <v>502843</v>
      </c>
      <c r="R22" s="60">
        <v>805529</v>
      </c>
      <c r="S22" s="60">
        <v>1109393</v>
      </c>
      <c r="T22" s="60">
        <v>120891</v>
      </c>
      <c r="U22" s="60">
        <v>1917057</v>
      </c>
      <c r="V22" s="60">
        <v>3147341</v>
      </c>
      <c r="W22" s="60">
        <v>3966483</v>
      </c>
      <c r="X22" s="60">
        <v>7031292</v>
      </c>
      <c r="Y22" s="60">
        <v>-3064809</v>
      </c>
      <c r="Z22" s="140">
        <v>-43.59</v>
      </c>
      <c r="AA22" s="155">
        <v>7031292</v>
      </c>
    </row>
    <row r="23" spans="1:27" ht="13.5">
      <c r="A23" s="291" t="s">
        <v>206</v>
      </c>
      <c r="B23" s="142"/>
      <c r="C23" s="62">
        <v>6625719</v>
      </c>
      <c r="D23" s="156"/>
      <c r="E23" s="60">
        <v>9309412</v>
      </c>
      <c r="F23" s="60">
        <v>11201162</v>
      </c>
      <c r="G23" s="60"/>
      <c r="H23" s="60">
        <v>255364</v>
      </c>
      <c r="I23" s="60">
        <v>488026</v>
      </c>
      <c r="J23" s="60">
        <v>743390</v>
      </c>
      <c r="K23" s="60">
        <v>12337</v>
      </c>
      <c r="L23" s="60">
        <v>322129</v>
      </c>
      <c r="M23" s="60">
        <v>1724473</v>
      </c>
      <c r="N23" s="60">
        <v>2058939</v>
      </c>
      <c r="O23" s="60">
        <v>589270</v>
      </c>
      <c r="P23" s="60">
        <v>227915</v>
      </c>
      <c r="Q23" s="60">
        <v>856900</v>
      </c>
      <c r="R23" s="60">
        <v>1674085</v>
      </c>
      <c r="S23" s="60">
        <v>35433</v>
      </c>
      <c r="T23" s="60">
        <v>1539001</v>
      </c>
      <c r="U23" s="60">
        <v>164576</v>
      </c>
      <c r="V23" s="60">
        <v>1739010</v>
      </c>
      <c r="W23" s="60">
        <v>6215424</v>
      </c>
      <c r="X23" s="60">
        <v>11201162</v>
      </c>
      <c r="Y23" s="60">
        <v>-4985738</v>
      </c>
      <c r="Z23" s="140">
        <v>-44.51</v>
      </c>
      <c r="AA23" s="155">
        <v>11201162</v>
      </c>
    </row>
    <row r="24" spans="1:27" ht="13.5">
      <c r="A24" s="291" t="s">
        <v>207</v>
      </c>
      <c r="B24" s="142"/>
      <c r="C24" s="62">
        <v>12917673</v>
      </c>
      <c r="D24" s="156"/>
      <c r="E24" s="60">
        <v>22721636</v>
      </c>
      <c r="F24" s="60">
        <v>24229216</v>
      </c>
      <c r="G24" s="60"/>
      <c r="H24" s="60">
        <v>1339787</v>
      </c>
      <c r="I24" s="60">
        <v>2515865</v>
      </c>
      <c r="J24" s="60">
        <v>3855652</v>
      </c>
      <c r="K24" s="60">
        <v>693876</v>
      </c>
      <c r="L24" s="60"/>
      <c r="M24" s="60">
        <v>50280</v>
      </c>
      <c r="N24" s="60">
        <v>744156</v>
      </c>
      <c r="O24" s="60">
        <v>6908989</v>
      </c>
      <c r="P24" s="60">
        <v>1560835</v>
      </c>
      <c r="Q24" s="60">
        <v>1303791</v>
      </c>
      <c r="R24" s="60">
        <v>9773615</v>
      </c>
      <c r="S24" s="60"/>
      <c r="T24" s="60">
        <v>3367842</v>
      </c>
      <c r="U24" s="60">
        <v>418043</v>
      </c>
      <c r="V24" s="60">
        <v>3785885</v>
      </c>
      <c r="W24" s="60">
        <v>18159308</v>
      </c>
      <c r="X24" s="60">
        <v>24229216</v>
      </c>
      <c r="Y24" s="60">
        <v>-6069908</v>
      </c>
      <c r="Z24" s="140">
        <v>-25.05</v>
      </c>
      <c r="AA24" s="155">
        <v>24229216</v>
      </c>
    </row>
    <row r="25" spans="1:27" ht="13.5">
      <c r="A25" s="291" t="s">
        <v>208</v>
      </c>
      <c r="B25" s="142"/>
      <c r="C25" s="62"/>
      <c r="D25" s="156"/>
      <c r="E25" s="60"/>
      <c r="F25" s="60">
        <v>265000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>
        <v>347127</v>
      </c>
      <c r="U25" s="60"/>
      <c r="V25" s="60">
        <v>347127</v>
      </c>
      <c r="W25" s="60">
        <v>347127</v>
      </c>
      <c r="X25" s="60">
        <v>265000</v>
      </c>
      <c r="Y25" s="60">
        <v>82127</v>
      </c>
      <c r="Z25" s="140">
        <v>30.99</v>
      </c>
      <c r="AA25" s="155">
        <v>265000</v>
      </c>
    </row>
    <row r="26" spans="1:27" ht="13.5">
      <c r="A26" s="292" t="s">
        <v>209</v>
      </c>
      <c r="B26" s="302"/>
      <c r="C26" s="293">
        <f aca="true" t="shared" si="3" ref="C26:Y26">SUM(C21:C25)</f>
        <v>24071244</v>
      </c>
      <c r="D26" s="294">
        <f t="shared" si="3"/>
        <v>0</v>
      </c>
      <c r="E26" s="295">
        <f t="shared" si="3"/>
        <v>41629461</v>
      </c>
      <c r="F26" s="295">
        <f t="shared" si="3"/>
        <v>51792196</v>
      </c>
      <c r="G26" s="295">
        <f t="shared" si="3"/>
        <v>0</v>
      </c>
      <c r="H26" s="295">
        <f t="shared" si="3"/>
        <v>1595151</v>
      </c>
      <c r="I26" s="295">
        <f t="shared" si="3"/>
        <v>3033961</v>
      </c>
      <c r="J26" s="295">
        <f t="shared" si="3"/>
        <v>4629112</v>
      </c>
      <c r="K26" s="295">
        <f t="shared" si="3"/>
        <v>928853</v>
      </c>
      <c r="L26" s="295">
        <f t="shared" si="3"/>
        <v>561722</v>
      </c>
      <c r="M26" s="295">
        <f t="shared" si="3"/>
        <v>3060174</v>
      </c>
      <c r="N26" s="295">
        <f t="shared" si="3"/>
        <v>4550749</v>
      </c>
      <c r="O26" s="295">
        <f t="shared" si="3"/>
        <v>8639140</v>
      </c>
      <c r="P26" s="295">
        <f t="shared" si="3"/>
        <v>1956954</v>
      </c>
      <c r="Q26" s="295">
        <f t="shared" si="3"/>
        <v>3679237</v>
      </c>
      <c r="R26" s="295">
        <f t="shared" si="3"/>
        <v>14275331</v>
      </c>
      <c r="S26" s="295">
        <f t="shared" si="3"/>
        <v>2131161</v>
      </c>
      <c r="T26" s="295">
        <f t="shared" si="3"/>
        <v>7118159</v>
      </c>
      <c r="U26" s="295">
        <f t="shared" si="3"/>
        <v>3742266</v>
      </c>
      <c r="V26" s="295">
        <f t="shared" si="3"/>
        <v>12991586</v>
      </c>
      <c r="W26" s="295">
        <f t="shared" si="3"/>
        <v>36446778</v>
      </c>
      <c r="X26" s="295">
        <f t="shared" si="3"/>
        <v>51792196</v>
      </c>
      <c r="Y26" s="295">
        <f t="shared" si="3"/>
        <v>-15345418</v>
      </c>
      <c r="Z26" s="296">
        <f>+IF(X26&lt;&gt;0,+(Y26/X26)*100,0)</f>
        <v>-29.628822844275614</v>
      </c>
      <c r="AA26" s="297">
        <f>SUM(AA21:AA25)</f>
        <v>51792196</v>
      </c>
    </row>
    <row r="27" spans="1:27" ht="13.5">
      <c r="A27" s="298" t="s">
        <v>210</v>
      </c>
      <c r="B27" s="147"/>
      <c r="C27" s="62"/>
      <c r="D27" s="156"/>
      <c r="E27" s="60"/>
      <c r="F27" s="60">
        <v>812324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>
        <v>37064</v>
      </c>
      <c r="R27" s="60">
        <v>37064</v>
      </c>
      <c r="S27" s="60">
        <v>72203</v>
      </c>
      <c r="T27" s="60">
        <v>74829</v>
      </c>
      <c r="U27" s="60">
        <v>436698</v>
      </c>
      <c r="V27" s="60">
        <v>583730</v>
      </c>
      <c r="W27" s="60">
        <v>620794</v>
      </c>
      <c r="X27" s="60">
        <v>812324</v>
      </c>
      <c r="Y27" s="60">
        <v>-191530</v>
      </c>
      <c r="Z27" s="140">
        <v>-23.58</v>
      </c>
      <c r="AA27" s="155">
        <v>812324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712788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4527852</v>
      </c>
      <c r="D36" s="156">
        <f t="shared" si="4"/>
        <v>0</v>
      </c>
      <c r="E36" s="60">
        <f t="shared" si="4"/>
        <v>5088413</v>
      </c>
      <c r="F36" s="60">
        <f t="shared" si="4"/>
        <v>9065526</v>
      </c>
      <c r="G36" s="60">
        <f t="shared" si="4"/>
        <v>0</v>
      </c>
      <c r="H36" s="60">
        <f t="shared" si="4"/>
        <v>0</v>
      </c>
      <c r="I36" s="60">
        <f t="shared" si="4"/>
        <v>30070</v>
      </c>
      <c r="J36" s="60">
        <f t="shared" si="4"/>
        <v>30070</v>
      </c>
      <c r="K36" s="60">
        <f t="shared" si="4"/>
        <v>209027</v>
      </c>
      <c r="L36" s="60">
        <f t="shared" si="4"/>
        <v>239593</v>
      </c>
      <c r="M36" s="60">
        <f t="shared" si="4"/>
        <v>1285421</v>
      </c>
      <c r="N36" s="60">
        <f t="shared" si="4"/>
        <v>1734041</v>
      </c>
      <c r="O36" s="60">
        <f t="shared" si="4"/>
        <v>838195</v>
      </c>
      <c r="P36" s="60">
        <f t="shared" si="4"/>
        <v>168204</v>
      </c>
      <c r="Q36" s="60">
        <f t="shared" si="4"/>
        <v>1015703</v>
      </c>
      <c r="R36" s="60">
        <f t="shared" si="4"/>
        <v>2022102</v>
      </c>
      <c r="S36" s="60">
        <f t="shared" si="4"/>
        <v>986335</v>
      </c>
      <c r="T36" s="60">
        <f t="shared" si="4"/>
        <v>1743298</v>
      </c>
      <c r="U36" s="60">
        <f t="shared" si="4"/>
        <v>1242590</v>
      </c>
      <c r="V36" s="60">
        <f t="shared" si="4"/>
        <v>3972223</v>
      </c>
      <c r="W36" s="60">
        <f t="shared" si="4"/>
        <v>7758436</v>
      </c>
      <c r="X36" s="60">
        <f t="shared" si="4"/>
        <v>9065526</v>
      </c>
      <c r="Y36" s="60">
        <f t="shared" si="4"/>
        <v>-1307090</v>
      </c>
      <c r="Z36" s="140">
        <f aca="true" t="shared" si="5" ref="Z36:Z49">+IF(X36&lt;&gt;0,+(Y36/X36)*100,0)</f>
        <v>-14.418247766318249</v>
      </c>
      <c r="AA36" s="155">
        <f>AA6+AA21</f>
        <v>9065526</v>
      </c>
    </row>
    <row r="37" spans="1:27" ht="13.5">
      <c r="A37" s="291" t="s">
        <v>205</v>
      </c>
      <c r="B37" s="142"/>
      <c r="C37" s="62">
        <f t="shared" si="4"/>
        <v>5215850</v>
      </c>
      <c r="D37" s="156">
        <f t="shared" si="4"/>
        <v>0</v>
      </c>
      <c r="E37" s="60">
        <f t="shared" si="4"/>
        <v>8510000</v>
      </c>
      <c r="F37" s="60">
        <f t="shared" si="4"/>
        <v>11521137</v>
      </c>
      <c r="G37" s="60">
        <f t="shared" si="4"/>
        <v>0</v>
      </c>
      <c r="H37" s="60">
        <f t="shared" si="4"/>
        <v>35712</v>
      </c>
      <c r="I37" s="60">
        <f t="shared" si="4"/>
        <v>5482</v>
      </c>
      <c r="J37" s="60">
        <f t="shared" si="4"/>
        <v>41194</v>
      </c>
      <c r="K37" s="60">
        <f t="shared" si="4"/>
        <v>878788</v>
      </c>
      <c r="L37" s="60">
        <f t="shared" si="4"/>
        <v>75393</v>
      </c>
      <c r="M37" s="60">
        <f t="shared" si="4"/>
        <v>2155</v>
      </c>
      <c r="N37" s="60">
        <f t="shared" si="4"/>
        <v>956336</v>
      </c>
      <c r="O37" s="60">
        <f t="shared" si="4"/>
        <v>302686</v>
      </c>
      <c r="P37" s="60">
        <f t="shared" si="4"/>
        <v>861895</v>
      </c>
      <c r="Q37" s="60">
        <f t="shared" si="4"/>
        <v>1366556</v>
      </c>
      <c r="R37" s="60">
        <f t="shared" si="4"/>
        <v>2531137</v>
      </c>
      <c r="S37" s="60">
        <f t="shared" si="4"/>
        <v>1436029</v>
      </c>
      <c r="T37" s="60">
        <f t="shared" si="4"/>
        <v>495818</v>
      </c>
      <c r="U37" s="60">
        <f t="shared" si="4"/>
        <v>2140542</v>
      </c>
      <c r="V37" s="60">
        <f t="shared" si="4"/>
        <v>4072389</v>
      </c>
      <c r="W37" s="60">
        <f t="shared" si="4"/>
        <v>7601056</v>
      </c>
      <c r="X37" s="60">
        <f t="shared" si="4"/>
        <v>11521137</v>
      </c>
      <c r="Y37" s="60">
        <f t="shared" si="4"/>
        <v>-3920081</v>
      </c>
      <c r="Z37" s="140">
        <f t="shared" si="5"/>
        <v>-34.02512269405354</v>
      </c>
      <c r="AA37" s="155">
        <f>AA7+AA22</f>
        <v>11521137</v>
      </c>
    </row>
    <row r="38" spans="1:27" ht="13.5">
      <c r="A38" s="291" t="s">
        <v>206</v>
      </c>
      <c r="B38" s="142"/>
      <c r="C38" s="62">
        <f t="shared" si="4"/>
        <v>10730932</v>
      </c>
      <c r="D38" s="156">
        <f t="shared" si="4"/>
        <v>0</v>
      </c>
      <c r="E38" s="60">
        <f t="shared" si="4"/>
        <v>10309412</v>
      </c>
      <c r="F38" s="60">
        <f t="shared" si="4"/>
        <v>12959075</v>
      </c>
      <c r="G38" s="60">
        <f t="shared" si="4"/>
        <v>10058</v>
      </c>
      <c r="H38" s="60">
        <f t="shared" si="4"/>
        <v>362555</v>
      </c>
      <c r="I38" s="60">
        <f t="shared" si="4"/>
        <v>488026</v>
      </c>
      <c r="J38" s="60">
        <f t="shared" si="4"/>
        <v>860639</v>
      </c>
      <c r="K38" s="60">
        <f t="shared" si="4"/>
        <v>12209</v>
      </c>
      <c r="L38" s="60">
        <f t="shared" si="4"/>
        <v>334237</v>
      </c>
      <c r="M38" s="60">
        <f t="shared" si="4"/>
        <v>1733501</v>
      </c>
      <c r="N38" s="60">
        <f t="shared" si="4"/>
        <v>2079947</v>
      </c>
      <c r="O38" s="60">
        <f t="shared" si="4"/>
        <v>599871</v>
      </c>
      <c r="P38" s="60">
        <f t="shared" si="4"/>
        <v>228497</v>
      </c>
      <c r="Q38" s="60">
        <f t="shared" si="4"/>
        <v>866145</v>
      </c>
      <c r="R38" s="60">
        <f t="shared" si="4"/>
        <v>1694513</v>
      </c>
      <c r="S38" s="60">
        <f t="shared" si="4"/>
        <v>35944</v>
      </c>
      <c r="T38" s="60">
        <f t="shared" si="4"/>
        <v>1543642</v>
      </c>
      <c r="U38" s="60">
        <f t="shared" si="4"/>
        <v>336236</v>
      </c>
      <c r="V38" s="60">
        <f t="shared" si="4"/>
        <v>1915822</v>
      </c>
      <c r="W38" s="60">
        <f t="shared" si="4"/>
        <v>6550921</v>
      </c>
      <c r="X38" s="60">
        <f t="shared" si="4"/>
        <v>12959075</v>
      </c>
      <c r="Y38" s="60">
        <f t="shared" si="4"/>
        <v>-6408154</v>
      </c>
      <c r="Z38" s="140">
        <f t="shared" si="5"/>
        <v>-49.449162073681954</v>
      </c>
      <c r="AA38" s="155">
        <f>AA8+AA23</f>
        <v>12959075</v>
      </c>
    </row>
    <row r="39" spans="1:27" ht="13.5">
      <c r="A39" s="291" t="s">
        <v>207</v>
      </c>
      <c r="B39" s="142"/>
      <c r="C39" s="62">
        <f t="shared" si="4"/>
        <v>15570787</v>
      </c>
      <c r="D39" s="156">
        <f t="shared" si="4"/>
        <v>0</v>
      </c>
      <c r="E39" s="60">
        <f t="shared" si="4"/>
        <v>23121636</v>
      </c>
      <c r="F39" s="60">
        <f t="shared" si="4"/>
        <v>24629216</v>
      </c>
      <c r="G39" s="60">
        <f t="shared" si="4"/>
        <v>0</v>
      </c>
      <c r="H39" s="60">
        <f t="shared" si="4"/>
        <v>1339787</v>
      </c>
      <c r="I39" s="60">
        <f t="shared" si="4"/>
        <v>2633524</v>
      </c>
      <c r="J39" s="60">
        <f t="shared" si="4"/>
        <v>3973311</v>
      </c>
      <c r="K39" s="60">
        <f t="shared" si="4"/>
        <v>693876</v>
      </c>
      <c r="L39" s="60">
        <f t="shared" si="4"/>
        <v>0</v>
      </c>
      <c r="M39" s="60">
        <f t="shared" si="4"/>
        <v>50280</v>
      </c>
      <c r="N39" s="60">
        <f t="shared" si="4"/>
        <v>744156</v>
      </c>
      <c r="O39" s="60">
        <f t="shared" si="4"/>
        <v>6908989</v>
      </c>
      <c r="P39" s="60">
        <f t="shared" si="4"/>
        <v>1560835</v>
      </c>
      <c r="Q39" s="60">
        <f t="shared" si="4"/>
        <v>1303791</v>
      </c>
      <c r="R39" s="60">
        <f t="shared" si="4"/>
        <v>9773615</v>
      </c>
      <c r="S39" s="60">
        <f t="shared" si="4"/>
        <v>0</v>
      </c>
      <c r="T39" s="60">
        <f t="shared" si="4"/>
        <v>3426398</v>
      </c>
      <c r="U39" s="60">
        <f t="shared" si="4"/>
        <v>428357</v>
      </c>
      <c r="V39" s="60">
        <f t="shared" si="4"/>
        <v>3854755</v>
      </c>
      <c r="W39" s="60">
        <f t="shared" si="4"/>
        <v>18345837</v>
      </c>
      <c r="X39" s="60">
        <f t="shared" si="4"/>
        <v>24629216</v>
      </c>
      <c r="Y39" s="60">
        <f t="shared" si="4"/>
        <v>-6283379</v>
      </c>
      <c r="Z39" s="140">
        <f t="shared" si="5"/>
        <v>-25.511892055354096</v>
      </c>
      <c r="AA39" s="155">
        <f>AA9+AA24</f>
        <v>24629216</v>
      </c>
    </row>
    <row r="40" spans="1:27" ht="13.5">
      <c r="A40" s="291" t="s">
        <v>208</v>
      </c>
      <c r="B40" s="142"/>
      <c r="C40" s="62">
        <f t="shared" si="4"/>
        <v>22989324</v>
      </c>
      <c r="D40" s="156">
        <f t="shared" si="4"/>
        <v>0</v>
      </c>
      <c r="E40" s="60">
        <f t="shared" si="4"/>
        <v>23682000</v>
      </c>
      <c r="F40" s="60">
        <f t="shared" si="4"/>
        <v>25431615</v>
      </c>
      <c r="G40" s="60">
        <f t="shared" si="4"/>
        <v>0</v>
      </c>
      <c r="H40" s="60">
        <f t="shared" si="4"/>
        <v>909397</v>
      </c>
      <c r="I40" s="60">
        <f t="shared" si="4"/>
        <v>-381</v>
      </c>
      <c r="J40" s="60">
        <f t="shared" si="4"/>
        <v>909016</v>
      </c>
      <c r="K40" s="60">
        <f t="shared" si="4"/>
        <v>2499880</v>
      </c>
      <c r="L40" s="60">
        <f t="shared" si="4"/>
        <v>2258211</v>
      </c>
      <c r="M40" s="60">
        <f t="shared" si="4"/>
        <v>1131404</v>
      </c>
      <c r="N40" s="60">
        <f t="shared" si="4"/>
        <v>5889495</v>
      </c>
      <c r="O40" s="60">
        <f t="shared" si="4"/>
        <v>2672486</v>
      </c>
      <c r="P40" s="60">
        <f t="shared" si="4"/>
        <v>407017</v>
      </c>
      <c r="Q40" s="60">
        <f t="shared" si="4"/>
        <v>3193630</v>
      </c>
      <c r="R40" s="60">
        <f t="shared" si="4"/>
        <v>6273133</v>
      </c>
      <c r="S40" s="60">
        <f t="shared" si="4"/>
        <v>9004695</v>
      </c>
      <c r="T40" s="60">
        <f t="shared" si="4"/>
        <v>5930140</v>
      </c>
      <c r="U40" s="60">
        <f t="shared" si="4"/>
        <v>5736077</v>
      </c>
      <c r="V40" s="60">
        <f t="shared" si="4"/>
        <v>20670912</v>
      </c>
      <c r="W40" s="60">
        <f t="shared" si="4"/>
        <v>33742556</v>
      </c>
      <c r="X40" s="60">
        <f t="shared" si="4"/>
        <v>25431615</v>
      </c>
      <c r="Y40" s="60">
        <f t="shared" si="4"/>
        <v>8310941</v>
      </c>
      <c r="Z40" s="140">
        <f t="shared" si="5"/>
        <v>32.67956439258773</v>
      </c>
      <c r="AA40" s="155">
        <f>AA10+AA25</f>
        <v>25431615</v>
      </c>
    </row>
    <row r="41" spans="1:27" ht="13.5">
      <c r="A41" s="292" t="s">
        <v>209</v>
      </c>
      <c r="B41" s="142"/>
      <c r="C41" s="293">
        <f aca="true" t="shared" si="6" ref="C41:Y41">SUM(C36:C40)</f>
        <v>59034745</v>
      </c>
      <c r="D41" s="294">
        <f t="shared" si="6"/>
        <v>0</v>
      </c>
      <c r="E41" s="295">
        <f t="shared" si="6"/>
        <v>70711461</v>
      </c>
      <c r="F41" s="295">
        <f t="shared" si="6"/>
        <v>83606569</v>
      </c>
      <c r="G41" s="295">
        <f t="shared" si="6"/>
        <v>10058</v>
      </c>
      <c r="H41" s="295">
        <f t="shared" si="6"/>
        <v>2647451</v>
      </c>
      <c r="I41" s="295">
        <f t="shared" si="6"/>
        <v>3156721</v>
      </c>
      <c r="J41" s="295">
        <f t="shared" si="6"/>
        <v>5814230</v>
      </c>
      <c r="K41" s="295">
        <f t="shared" si="6"/>
        <v>4293780</v>
      </c>
      <c r="L41" s="295">
        <f t="shared" si="6"/>
        <v>2907434</v>
      </c>
      <c r="M41" s="295">
        <f t="shared" si="6"/>
        <v>4202761</v>
      </c>
      <c r="N41" s="295">
        <f t="shared" si="6"/>
        <v>11403975</v>
      </c>
      <c r="O41" s="295">
        <f t="shared" si="6"/>
        <v>11322227</v>
      </c>
      <c r="P41" s="295">
        <f t="shared" si="6"/>
        <v>3226448</v>
      </c>
      <c r="Q41" s="295">
        <f t="shared" si="6"/>
        <v>7745825</v>
      </c>
      <c r="R41" s="295">
        <f t="shared" si="6"/>
        <v>22294500</v>
      </c>
      <c r="S41" s="295">
        <f t="shared" si="6"/>
        <v>11463003</v>
      </c>
      <c r="T41" s="295">
        <f t="shared" si="6"/>
        <v>13139296</v>
      </c>
      <c r="U41" s="295">
        <f t="shared" si="6"/>
        <v>9883802</v>
      </c>
      <c r="V41" s="295">
        <f t="shared" si="6"/>
        <v>34486101</v>
      </c>
      <c r="W41" s="295">
        <f t="shared" si="6"/>
        <v>73998806</v>
      </c>
      <c r="X41" s="295">
        <f t="shared" si="6"/>
        <v>83606569</v>
      </c>
      <c r="Y41" s="295">
        <f t="shared" si="6"/>
        <v>-9607763</v>
      </c>
      <c r="Z41" s="296">
        <f t="shared" si="5"/>
        <v>-11.491636500476416</v>
      </c>
      <c r="AA41" s="297">
        <f>SUM(AA36:AA40)</f>
        <v>83606569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2500000</v>
      </c>
      <c r="F42" s="54">
        <f t="shared" si="7"/>
        <v>7212528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1529918</v>
      </c>
      <c r="Q42" s="54">
        <f t="shared" si="7"/>
        <v>37064</v>
      </c>
      <c r="R42" s="54">
        <f t="shared" si="7"/>
        <v>1566982</v>
      </c>
      <c r="S42" s="54">
        <f t="shared" si="7"/>
        <v>69421</v>
      </c>
      <c r="T42" s="54">
        <f t="shared" si="7"/>
        <v>340913</v>
      </c>
      <c r="U42" s="54">
        <f t="shared" si="7"/>
        <v>1802090</v>
      </c>
      <c r="V42" s="54">
        <f t="shared" si="7"/>
        <v>2212424</v>
      </c>
      <c r="W42" s="54">
        <f t="shared" si="7"/>
        <v>3779406</v>
      </c>
      <c r="X42" s="54">
        <f t="shared" si="7"/>
        <v>7212528</v>
      </c>
      <c r="Y42" s="54">
        <f t="shared" si="7"/>
        <v>-3433122</v>
      </c>
      <c r="Z42" s="184">
        <f t="shared" si="5"/>
        <v>-47.599426997025176</v>
      </c>
      <c r="AA42" s="130">
        <f aca="true" t="shared" si="8" ref="AA42:AA48">AA12+AA27</f>
        <v>7212528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2150000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554384</v>
      </c>
      <c r="N44" s="54">
        <f t="shared" si="7"/>
        <v>554384</v>
      </c>
      <c r="O44" s="54">
        <f t="shared" si="7"/>
        <v>0</v>
      </c>
      <c r="P44" s="54">
        <f t="shared" si="7"/>
        <v>0</v>
      </c>
      <c r="Q44" s="54">
        <f t="shared" si="7"/>
        <v>487746</v>
      </c>
      <c r="R44" s="54">
        <f t="shared" si="7"/>
        <v>487746</v>
      </c>
      <c r="S44" s="54">
        <f t="shared" si="7"/>
        <v>0</v>
      </c>
      <c r="T44" s="54">
        <f t="shared" si="7"/>
        <v>128965</v>
      </c>
      <c r="U44" s="54">
        <f t="shared" si="7"/>
        <v>14400</v>
      </c>
      <c r="V44" s="54">
        <f t="shared" si="7"/>
        <v>143365</v>
      </c>
      <c r="W44" s="54">
        <f t="shared" si="7"/>
        <v>1185495</v>
      </c>
      <c r="X44" s="54">
        <f t="shared" si="7"/>
        <v>2150000</v>
      </c>
      <c r="Y44" s="54">
        <f t="shared" si="7"/>
        <v>-964505</v>
      </c>
      <c r="Z44" s="184">
        <f t="shared" si="5"/>
        <v>-44.8606976744186</v>
      </c>
      <c r="AA44" s="130">
        <f t="shared" si="8"/>
        <v>2150000</v>
      </c>
    </row>
    <row r="45" spans="1:27" ht="13.5">
      <c r="A45" s="298" t="s">
        <v>213</v>
      </c>
      <c r="B45" s="136" t="s">
        <v>138</v>
      </c>
      <c r="C45" s="95">
        <f t="shared" si="7"/>
        <v>5863109</v>
      </c>
      <c r="D45" s="129">
        <f t="shared" si="7"/>
        <v>0</v>
      </c>
      <c r="E45" s="54">
        <f t="shared" si="7"/>
        <v>2866871</v>
      </c>
      <c r="F45" s="54">
        <f t="shared" si="7"/>
        <v>4549497</v>
      </c>
      <c r="G45" s="54">
        <f t="shared" si="7"/>
        <v>0</v>
      </c>
      <c r="H45" s="54">
        <f t="shared" si="7"/>
        <v>206911</v>
      </c>
      <c r="I45" s="54">
        <f t="shared" si="7"/>
        <v>113306</v>
      </c>
      <c r="J45" s="54">
        <f t="shared" si="7"/>
        <v>320217</v>
      </c>
      <c r="K45" s="54">
        <f t="shared" si="7"/>
        <v>375474</v>
      </c>
      <c r="L45" s="54">
        <f t="shared" si="7"/>
        <v>273412</v>
      </c>
      <c r="M45" s="54">
        <f t="shared" si="7"/>
        <v>181503</v>
      </c>
      <c r="N45" s="54">
        <f t="shared" si="7"/>
        <v>830389</v>
      </c>
      <c r="O45" s="54">
        <f t="shared" si="7"/>
        <v>383749</v>
      </c>
      <c r="P45" s="54">
        <f t="shared" si="7"/>
        <v>118069</v>
      </c>
      <c r="Q45" s="54">
        <f t="shared" si="7"/>
        <v>210168</v>
      </c>
      <c r="R45" s="54">
        <f t="shared" si="7"/>
        <v>711986</v>
      </c>
      <c r="S45" s="54">
        <f t="shared" si="7"/>
        <v>96266</v>
      </c>
      <c r="T45" s="54">
        <f t="shared" si="7"/>
        <v>497526</v>
      </c>
      <c r="U45" s="54">
        <f t="shared" si="7"/>
        <v>340907</v>
      </c>
      <c r="V45" s="54">
        <f t="shared" si="7"/>
        <v>934699</v>
      </c>
      <c r="W45" s="54">
        <f t="shared" si="7"/>
        <v>2797291</v>
      </c>
      <c r="X45" s="54">
        <f t="shared" si="7"/>
        <v>4549497</v>
      </c>
      <c r="Y45" s="54">
        <f t="shared" si="7"/>
        <v>-1752206</v>
      </c>
      <c r="Z45" s="184">
        <f t="shared" si="5"/>
        <v>-38.51427971048228</v>
      </c>
      <c r="AA45" s="130">
        <f t="shared" si="8"/>
        <v>4549497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64897854</v>
      </c>
      <c r="D49" s="218">
        <f t="shared" si="9"/>
        <v>0</v>
      </c>
      <c r="E49" s="220">
        <f t="shared" si="9"/>
        <v>76078332</v>
      </c>
      <c r="F49" s="220">
        <f t="shared" si="9"/>
        <v>97518594</v>
      </c>
      <c r="G49" s="220">
        <f t="shared" si="9"/>
        <v>10058</v>
      </c>
      <c r="H49" s="220">
        <f t="shared" si="9"/>
        <v>2854362</v>
      </c>
      <c r="I49" s="220">
        <f t="shared" si="9"/>
        <v>3270027</v>
      </c>
      <c r="J49" s="220">
        <f t="shared" si="9"/>
        <v>6134447</v>
      </c>
      <c r="K49" s="220">
        <f t="shared" si="9"/>
        <v>4669254</v>
      </c>
      <c r="L49" s="220">
        <f t="shared" si="9"/>
        <v>3180846</v>
      </c>
      <c r="M49" s="220">
        <f t="shared" si="9"/>
        <v>4938648</v>
      </c>
      <c r="N49" s="220">
        <f t="shared" si="9"/>
        <v>12788748</v>
      </c>
      <c r="O49" s="220">
        <f t="shared" si="9"/>
        <v>11705976</v>
      </c>
      <c r="P49" s="220">
        <f t="shared" si="9"/>
        <v>4874435</v>
      </c>
      <c r="Q49" s="220">
        <f t="shared" si="9"/>
        <v>8480803</v>
      </c>
      <c r="R49" s="220">
        <f t="shared" si="9"/>
        <v>25061214</v>
      </c>
      <c r="S49" s="220">
        <f t="shared" si="9"/>
        <v>11628690</v>
      </c>
      <c r="T49" s="220">
        <f t="shared" si="9"/>
        <v>14106700</v>
      </c>
      <c r="U49" s="220">
        <f t="shared" si="9"/>
        <v>12041199</v>
      </c>
      <c r="V49" s="220">
        <f t="shared" si="9"/>
        <v>37776589</v>
      </c>
      <c r="W49" s="220">
        <f t="shared" si="9"/>
        <v>81760998</v>
      </c>
      <c r="X49" s="220">
        <f t="shared" si="9"/>
        <v>97518594</v>
      </c>
      <c r="Y49" s="220">
        <f t="shared" si="9"/>
        <v>-15757596</v>
      </c>
      <c r="Z49" s="221">
        <f t="shared" si="5"/>
        <v>-16.158555362272757</v>
      </c>
      <c r="AA49" s="222">
        <f>SUM(AA41:AA48)</f>
        <v>97518594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15553163</v>
      </c>
      <c r="D51" s="129">
        <f t="shared" si="10"/>
        <v>0</v>
      </c>
      <c r="E51" s="54">
        <f t="shared" si="10"/>
        <v>16646360</v>
      </c>
      <c r="F51" s="54">
        <f t="shared" si="10"/>
        <v>17542558</v>
      </c>
      <c r="G51" s="54">
        <f t="shared" si="10"/>
        <v>151895</v>
      </c>
      <c r="H51" s="54">
        <f t="shared" si="10"/>
        <v>838517</v>
      </c>
      <c r="I51" s="54">
        <f t="shared" si="10"/>
        <v>1731001</v>
      </c>
      <c r="J51" s="54">
        <f t="shared" si="10"/>
        <v>2721413</v>
      </c>
      <c r="K51" s="54">
        <f t="shared" si="10"/>
        <v>1848125</v>
      </c>
      <c r="L51" s="54">
        <f t="shared" si="10"/>
        <v>1702683</v>
      </c>
      <c r="M51" s="54">
        <f t="shared" si="10"/>
        <v>1549044</v>
      </c>
      <c r="N51" s="54">
        <f t="shared" si="10"/>
        <v>5099852</v>
      </c>
      <c r="O51" s="54">
        <f t="shared" si="10"/>
        <v>1329285</v>
      </c>
      <c r="P51" s="54">
        <f t="shared" si="10"/>
        <v>956685</v>
      </c>
      <c r="Q51" s="54">
        <f t="shared" si="10"/>
        <v>1317402</v>
      </c>
      <c r="R51" s="54">
        <f t="shared" si="10"/>
        <v>3603372</v>
      </c>
      <c r="S51" s="54">
        <f t="shared" si="10"/>
        <v>1464750</v>
      </c>
      <c r="T51" s="54">
        <f t="shared" si="10"/>
        <v>1379362</v>
      </c>
      <c r="U51" s="54">
        <f t="shared" si="10"/>
        <v>1980970</v>
      </c>
      <c r="V51" s="54">
        <f t="shared" si="10"/>
        <v>4825082</v>
      </c>
      <c r="W51" s="54">
        <f t="shared" si="10"/>
        <v>16249719</v>
      </c>
      <c r="X51" s="54">
        <f t="shared" si="10"/>
        <v>17542558</v>
      </c>
      <c r="Y51" s="54">
        <f t="shared" si="10"/>
        <v>-1292839</v>
      </c>
      <c r="Z51" s="184">
        <f>+IF(X51&lt;&gt;0,+(Y51/X51)*100,0)</f>
        <v>-7.36972908968008</v>
      </c>
      <c r="AA51" s="130">
        <f>SUM(AA57:AA61)</f>
        <v>17542558</v>
      </c>
    </row>
    <row r="52" spans="1:27" ht="13.5">
      <c r="A52" s="310" t="s">
        <v>204</v>
      </c>
      <c r="B52" s="142"/>
      <c r="C52" s="62">
        <v>2396630</v>
      </c>
      <c r="D52" s="156"/>
      <c r="E52" s="60">
        <v>3150000</v>
      </c>
      <c r="F52" s="60">
        <v>3133450</v>
      </c>
      <c r="G52" s="60">
        <v>26281</v>
      </c>
      <c r="H52" s="60">
        <v>54069</v>
      </c>
      <c r="I52" s="60">
        <v>576657</v>
      </c>
      <c r="J52" s="60">
        <v>657007</v>
      </c>
      <c r="K52" s="60">
        <v>389629</v>
      </c>
      <c r="L52" s="60">
        <v>225486</v>
      </c>
      <c r="M52" s="60">
        <v>286482</v>
      </c>
      <c r="N52" s="60">
        <v>901597</v>
      </c>
      <c r="O52" s="60">
        <v>300873</v>
      </c>
      <c r="P52" s="60">
        <v>203085</v>
      </c>
      <c r="Q52" s="60">
        <v>216942</v>
      </c>
      <c r="R52" s="60">
        <v>720900</v>
      </c>
      <c r="S52" s="60">
        <v>282983</v>
      </c>
      <c r="T52" s="60">
        <v>251882</v>
      </c>
      <c r="U52" s="60">
        <v>-18776</v>
      </c>
      <c r="V52" s="60">
        <v>516089</v>
      </c>
      <c r="W52" s="60">
        <v>2795593</v>
      </c>
      <c r="X52" s="60">
        <v>3133450</v>
      </c>
      <c r="Y52" s="60">
        <v>-337857</v>
      </c>
      <c r="Z52" s="140">
        <v>-10.78</v>
      </c>
      <c r="AA52" s="155">
        <v>3133450</v>
      </c>
    </row>
    <row r="53" spans="1:27" ht="13.5">
      <c r="A53" s="310" t="s">
        <v>205</v>
      </c>
      <c r="B53" s="142"/>
      <c r="C53" s="62">
        <v>1592508</v>
      </c>
      <c r="D53" s="156"/>
      <c r="E53" s="60">
        <v>1169000</v>
      </c>
      <c r="F53" s="60">
        <v>969000</v>
      </c>
      <c r="G53" s="60"/>
      <c r="H53" s="60">
        <v>8155</v>
      </c>
      <c r="I53" s="60">
        <v>32104</v>
      </c>
      <c r="J53" s="60">
        <v>40259</v>
      </c>
      <c r="K53" s="60">
        <v>170125</v>
      </c>
      <c r="L53" s="60">
        <v>110371</v>
      </c>
      <c r="M53" s="60">
        <v>98777</v>
      </c>
      <c r="N53" s="60">
        <v>379273</v>
      </c>
      <c r="O53" s="60">
        <v>93362</v>
      </c>
      <c r="P53" s="60">
        <v>22606</v>
      </c>
      <c r="Q53" s="60">
        <v>83767</v>
      </c>
      <c r="R53" s="60">
        <v>199735</v>
      </c>
      <c r="S53" s="60">
        <v>3297</v>
      </c>
      <c r="T53" s="60">
        <v>31995</v>
      </c>
      <c r="U53" s="60">
        <v>159097</v>
      </c>
      <c r="V53" s="60">
        <v>194389</v>
      </c>
      <c r="W53" s="60">
        <v>813656</v>
      </c>
      <c r="X53" s="60">
        <v>969000</v>
      </c>
      <c r="Y53" s="60">
        <v>-155344</v>
      </c>
      <c r="Z53" s="140">
        <v>-16.03</v>
      </c>
      <c r="AA53" s="155">
        <v>969000</v>
      </c>
    </row>
    <row r="54" spans="1:27" ht="13.5">
      <c r="A54" s="310" t="s">
        <v>206</v>
      </c>
      <c r="B54" s="142"/>
      <c r="C54" s="62">
        <v>1210138</v>
      </c>
      <c r="D54" s="156"/>
      <c r="E54" s="60">
        <v>1602500</v>
      </c>
      <c r="F54" s="60">
        <v>1602500</v>
      </c>
      <c r="G54" s="60">
        <v>3636</v>
      </c>
      <c r="H54" s="60">
        <v>62330</v>
      </c>
      <c r="I54" s="60">
        <v>69863</v>
      </c>
      <c r="J54" s="60">
        <v>135829</v>
      </c>
      <c r="K54" s="60">
        <v>167213</v>
      </c>
      <c r="L54" s="60">
        <v>206891</v>
      </c>
      <c r="M54" s="60">
        <v>105361</v>
      </c>
      <c r="N54" s="60">
        <v>479465</v>
      </c>
      <c r="O54" s="60">
        <v>113495</v>
      </c>
      <c r="P54" s="60">
        <v>89705</v>
      </c>
      <c r="Q54" s="60">
        <v>127131</v>
      </c>
      <c r="R54" s="60">
        <v>330331</v>
      </c>
      <c r="S54" s="60">
        <v>230239</v>
      </c>
      <c r="T54" s="60">
        <v>83632</v>
      </c>
      <c r="U54" s="60">
        <v>229882</v>
      </c>
      <c r="V54" s="60">
        <v>543753</v>
      </c>
      <c r="W54" s="60">
        <v>1489378</v>
      </c>
      <c r="X54" s="60">
        <v>1602500</v>
      </c>
      <c r="Y54" s="60">
        <v>-113122</v>
      </c>
      <c r="Z54" s="140">
        <v>-7.06</v>
      </c>
      <c r="AA54" s="155">
        <v>1602500</v>
      </c>
    </row>
    <row r="55" spans="1:27" ht="13.5">
      <c r="A55" s="310" t="s">
        <v>207</v>
      </c>
      <c r="B55" s="142"/>
      <c r="C55" s="62">
        <v>1280500</v>
      </c>
      <c r="D55" s="156"/>
      <c r="E55" s="60">
        <v>1336500</v>
      </c>
      <c r="F55" s="60">
        <v>1614000</v>
      </c>
      <c r="G55" s="60">
        <v>323</v>
      </c>
      <c r="H55" s="60">
        <v>144629</v>
      </c>
      <c r="I55" s="60">
        <v>175412</v>
      </c>
      <c r="J55" s="60">
        <v>320364</v>
      </c>
      <c r="K55" s="60">
        <v>285489</v>
      </c>
      <c r="L55" s="60">
        <v>115537</v>
      </c>
      <c r="M55" s="60">
        <v>58106</v>
      </c>
      <c r="N55" s="60">
        <v>459132</v>
      </c>
      <c r="O55" s="60">
        <v>94328</v>
      </c>
      <c r="P55" s="60">
        <v>7248</v>
      </c>
      <c r="Q55" s="60">
        <v>64432</v>
      </c>
      <c r="R55" s="60">
        <v>166008</v>
      </c>
      <c r="S55" s="60">
        <v>209044</v>
      </c>
      <c r="T55" s="60">
        <v>81363</v>
      </c>
      <c r="U55" s="60">
        <v>293107</v>
      </c>
      <c r="V55" s="60">
        <v>583514</v>
      </c>
      <c r="W55" s="60">
        <v>1529018</v>
      </c>
      <c r="X55" s="60">
        <v>1614000</v>
      </c>
      <c r="Y55" s="60">
        <v>-84982</v>
      </c>
      <c r="Z55" s="140">
        <v>-5.27</v>
      </c>
      <c r="AA55" s="155">
        <v>1614000</v>
      </c>
    </row>
    <row r="56" spans="1:27" ht="13.5">
      <c r="A56" s="310" t="s">
        <v>208</v>
      </c>
      <c r="B56" s="142"/>
      <c r="C56" s="62">
        <v>88637</v>
      </c>
      <c r="D56" s="156"/>
      <c r="E56" s="60">
        <v>113000</v>
      </c>
      <c r="F56" s="60">
        <v>108000</v>
      </c>
      <c r="G56" s="60"/>
      <c r="H56" s="60">
        <v>600</v>
      </c>
      <c r="I56" s="60"/>
      <c r="J56" s="60">
        <v>600</v>
      </c>
      <c r="K56" s="60">
        <v>13094</v>
      </c>
      <c r="L56" s="60">
        <v>54227</v>
      </c>
      <c r="M56" s="60">
        <v>233</v>
      </c>
      <c r="N56" s="60">
        <v>67554</v>
      </c>
      <c r="O56" s="60"/>
      <c r="P56" s="60"/>
      <c r="Q56" s="60">
        <v>169</v>
      </c>
      <c r="R56" s="60">
        <v>169</v>
      </c>
      <c r="S56" s="60">
        <v>92</v>
      </c>
      <c r="T56" s="60">
        <v>2114</v>
      </c>
      <c r="U56" s="60">
        <v>9089</v>
      </c>
      <c r="V56" s="60">
        <v>11295</v>
      </c>
      <c r="W56" s="60">
        <v>79618</v>
      </c>
      <c r="X56" s="60">
        <v>108000</v>
      </c>
      <c r="Y56" s="60">
        <v>-28382</v>
      </c>
      <c r="Z56" s="140">
        <v>-26.28</v>
      </c>
      <c r="AA56" s="155">
        <v>108000</v>
      </c>
    </row>
    <row r="57" spans="1:27" ht="13.5">
      <c r="A57" s="138" t="s">
        <v>209</v>
      </c>
      <c r="B57" s="142"/>
      <c r="C57" s="293">
        <f aca="true" t="shared" si="11" ref="C57:Y57">SUM(C52:C56)</f>
        <v>6568413</v>
      </c>
      <c r="D57" s="294">
        <f t="shared" si="11"/>
        <v>0</v>
      </c>
      <c r="E57" s="295">
        <f t="shared" si="11"/>
        <v>7371000</v>
      </c>
      <c r="F57" s="295">
        <f t="shared" si="11"/>
        <v>7426950</v>
      </c>
      <c r="G57" s="295">
        <f t="shared" si="11"/>
        <v>30240</v>
      </c>
      <c r="H57" s="295">
        <f t="shared" si="11"/>
        <v>269783</v>
      </c>
      <c r="I57" s="295">
        <f t="shared" si="11"/>
        <v>854036</v>
      </c>
      <c r="J57" s="295">
        <f t="shared" si="11"/>
        <v>1154059</v>
      </c>
      <c r="K57" s="295">
        <f t="shared" si="11"/>
        <v>1025550</v>
      </c>
      <c r="L57" s="295">
        <f t="shared" si="11"/>
        <v>712512</v>
      </c>
      <c r="M57" s="295">
        <f t="shared" si="11"/>
        <v>548959</v>
      </c>
      <c r="N57" s="295">
        <f t="shared" si="11"/>
        <v>2287021</v>
      </c>
      <c r="O57" s="295">
        <f t="shared" si="11"/>
        <v>602058</v>
      </c>
      <c r="P57" s="295">
        <f t="shared" si="11"/>
        <v>322644</v>
      </c>
      <c r="Q57" s="295">
        <f t="shared" si="11"/>
        <v>492441</v>
      </c>
      <c r="R57" s="295">
        <f t="shared" si="11"/>
        <v>1417143</v>
      </c>
      <c r="S57" s="295">
        <f t="shared" si="11"/>
        <v>725655</v>
      </c>
      <c r="T57" s="295">
        <f t="shared" si="11"/>
        <v>450986</v>
      </c>
      <c r="U57" s="295">
        <f t="shared" si="11"/>
        <v>672399</v>
      </c>
      <c r="V57" s="295">
        <f t="shared" si="11"/>
        <v>1849040</v>
      </c>
      <c r="W57" s="295">
        <f t="shared" si="11"/>
        <v>6707263</v>
      </c>
      <c r="X57" s="295">
        <f t="shared" si="11"/>
        <v>7426950</v>
      </c>
      <c r="Y57" s="295">
        <f t="shared" si="11"/>
        <v>-719687</v>
      </c>
      <c r="Z57" s="296">
        <f>+IF(X57&lt;&gt;0,+(Y57/X57)*100,0)</f>
        <v>-9.690209305300291</v>
      </c>
      <c r="AA57" s="297">
        <f>SUM(AA52:AA56)</f>
        <v>7426950</v>
      </c>
    </row>
    <row r="58" spans="1:27" ht="13.5">
      <c r="A58" s="311" t="s">
        <v>210</v>
      </c>
      <c r="B58" s="136"/>
      <c r="C58" s="62">
        <v>1095797</v>
      </c>
      <c r="D58" s="156"/>
      <c r="E58" s="60">
        <v>750000</v>
      </c>
      <c r="F58" s="60">
        <v>750000</v>
      </c>
      <c r="G58" s="60">
        <v>18888</v>
      </c>
      <c r="H58" s="60">
        <v>39279</v>
      </c>
      <c r="I58" s="60">
        <v>12965</v>
      </c>
      <c r="J58" s="60">
        <v>71132</v>
      </c>
      <c r="K58" s="60">
        <v>62023</v>
      </c>
      <c r="L58" s="60">
        <v>113553</v>
      </c>
      <c r="M58" s="60">
        <v>77187</v>
      </c>
      <c r="N58" s="60">
        <v>252763</v>
      </c>
      <c r="O58" s="60">
        <v>74999</v>
      </c>
      <c r="P58" s="60">
        <v>28147</v>
      </c>
      <c r="Q58" s="60">
        <v>151677</v>
      </c>
      <c r="R58" s="60">
        <v>254823</v>
      </c>
      <c r="S58" s="60">
        <v>20361</v>
      </c>
      <c r="T58" s="60">
        <v>49419</v>
      </c>
      <c r="U58" s="60">
        <v>113619</v>
      </c>
      <c r="V58" s="60">
        <v>183399</v>
      </c>
      <c r="W58" s="60">
        <v>762117</v>
      </c>
      <c r="X58" s="60">
        <v>750000</v>
      </c>
      <c r="Y58" s="60">
        <v>12117</v>
      </c>
      <c r="Z58" s="140">
        <v>1.62</v>
      </c>
      <c r="AA58" s="155">
        <v>750000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7888953</v>
      </c>
      <c r="D61" s="156"/>
      <c r="E61" s="60">
        <v>8525360</v>
      </c>
      <c r="F61" s="60">
        <v>9365608</v>
      </c>
      <c r="G61" s="60">
        <v>102767</v>
      </c>
      <c r="H61" s="60">
        <v>529455</v>
      </c>
      <c r="I61" s="60">
        <v>864000</v>
      </c>
      <c r="J61" s="60">
        <v>1496222</v>
      </c>
      <c r="K61" s="60">
        <v>760552</v>
      </c>
      <c r="L61" s="60">
        <v>876618</v>
      </c>
      <c r="M61" s="60">
        <v>922898</v>
      </c>
      <c r="N61" s="60">
        <v>2560068</v>
      </c>
      <c r="O61" s="60">
        <v>652228</v>
      </c>
      <c r="P61" s="60">
        <v>605894</v>
      </c>
      <c r="Q61" s="60">
        <v>673284</v>
      </c>
      <c r="R61" s="60">
        <v>1931406</v>
      </c>
      <c r="S61" s="60">
        <v>718734</v>
      </c>
      <c r="T61" s="60">
        <v>878957</v>
      </c>
      <c r="U61" s="60">
        <v>1194952</v>
      </c>
      <c r="V61" s="60">
        <v>2792643</v>
      </c>
      <c r="W61" s="60">
        <v>8780339</v>
      </c>
      <c r="X61" s="60">
        <v>9365608</v>
      </c>
      <c r="Y61" s="60">
        <v>-585269</v>
      </c>
      <c r="Z61" s="140">
        <v>-6.25</v>
      </c>
      <c r="AA61" s="155">
        <v>9365608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14054052</v>
      </c>
      <c r="D68" s="156">
        <v>17572558</v>
      </c>
      <c r="E68" s="60">
        <v>15553160</v>
      </c>
      <c r="F68" s="60">
        <v>16646360</v>
      </c>
      <c r="G68" s="60">
        <v>151897</v>
      </c>
      <c r="H68" s="60">
        <v>843872</v>
      </c>
      <c r="I68" s="60">
        <v>1739263</v>
      </c>
      <c r="J68" s="60">
        <v>2735032</v>
      </c>
      <c r="K68" s="60">
        <v>1854027</v>
      </c>
      <c r="L68" s="60">
        <v>1733861</v>
      </c>
      <c r="M68" s="60">
        <v>1727434</v>
      </c>
      <c r="N68" s="60">
        <v>5315322</v>
      </c>
      <c r="O68" s="60">
        <v>1334783</v>
      </c>
      <c r="P68" s="60">
        <v>961502</v>
      </c>
      <c r="Q68" s="60">
        <v>1317402</v>
      </c>
      <c r="R68" s="60">
        <v>3613687</v>
      </c>
      <c r="S68" s="60">
        <v>1464750</v>
      </c>
      <c r="T68" s="60">
        <v>1379362</v>
      </c>
      <c r="U68" s="60">
        <v>1980969</v>
      </c>
      <c r="V68" s="60">
        <v>4825081</v>
      </c>
      <c r="W68" s="60">
        <v>16489122</v>
      </c>
      <c r="X68" s="60">
        <v>16646360</v>
      </c>
      <c r="Y68" s="60">
        <v>-157238</v>
      </c>
      <c r="Z68" s="140">
        <v>-0.94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14054052</v>
      </c>
      <c r="D69" s="218">
        <f t="shared" si="12"/>
        <v>17572558</v>
      </c>
      <c r="E69" s="220">
        <f t="shared" si="12"/>
        <v>15553160</v>
      </c>
      <c r="F69" s="220">
        <f t="shared" si="12"/>
        <v>16646360</v>
      </c>
      <c r="G69" s="220">
        <f t="shared" si="12"/>
        <v>151897</v>
      </c>
      <c r="H69" s="220">
        <f t="shared" si="12"/>
        <v>843872</v>
      </c>
      <c r="I69" s="220">
        <f t="shared" si="12"/>
        <v>1739263</v>
      </c>
      <c r="J69" s="220">
        <f t="shared" si="12"/>
        <v>2735032</v>
      </c>
      <c r="K69" s="220">
        <f t="shared" si="12"/>
        <v>1854027</v>
      </c>
      <c r="L69" s="220">
        <f t="shared" si="12"/>
        <v>1733861</v>
      </c>
      <c r="M69" s="220">
        <f t="shared" si="12"/>
        <v>1727434</v>
      </c>
      <c r="N69" s="220">
        <f t="shared" si="12"/>
        <v>5315322</v>
      </c>
      <c r="O69" s="220">
        <f t="shared" si="12"/>
        <v>1334783</v>
      </c>
      <c r="P69" s="220">
        <f t="shared" si="12"/>
        <v>961502</v>
      </c>
      <c r="Q69" s="220">
        <f t="shared" si="12"/>
        <v>1317402</v>
      </c>
      <c r="R69" s="220">
        <f t="shared" si="12"/>
        <v>3613687</v>
      </c>
      <c r="S69" s="220">
        <f t="shared" si="12"/>
        <v>1464750</v>
      </c>
      <c r="T69" s="220">
        <f t="shared" si="12"/>
        <v>1379362</v>
      </c>
      <c r="U69" s="220">
        <f t="shared" si="12"/>
        <v>1980969</v>
      </c>
      <c r="V69" s="220">
        <f t="shared" si="12"/>
        <v>4825081</v>
      </c>
      <c r="W69" s="220">
        <f t="shared" si="12"/>
        <v>16489122</v>
      </c>
      <c r="X69" s="220">
        <f t="shared" si="12"/>
        <v>16646360</v>
      </c>
      <c r="Y69" s="220">
        <f t="shared" si="12"/>
        <v>-157238</v>
      </c>
      <c r="Z69" s="221">
        <f>+IF(X69&lt;&gt;0,+(Y69/X69)*100,0)</f>
        <v>-0.9445788749011795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34963501</v>
      </c>
      <c r="D5" s="357">
        <f t="shared" si="0"/>
        <v>0</v>
      </c>
      <c r="E5" s="356">
        <f t="shared" si="0"/>
        <v>29082000</v>
      </c>
      <c r="F5" s="358">
        <f t="shared" si="0"/>
        <v>31814373</v>
      </c>
      <c r="G5" s="358">
        <f t="shared" si="0"/>
        <v>10058</v>
      </c>
      <c r="H5" s="356">
        <f t="shared" si="0"/>
        <v>1052300</v>
      </c>
      <c r="I5" s="356">
        <f t="shared" si="0"/>
        <v>122760</v>
      </c>
      <c r="J5" s="358">
        <f t="shared" si="0"/>
        <v>0</v>
      </c>
      <c r="K5" s="358">
        <f t="shared" si="0"/>
        <v>3364927</v>
      </c>
      <c r="L5" s="356">
        <f t="shared" si="0"/>
        <v>2345712</v>
      </c>
      <c r="M5" s="356">
        <f t="shared" si="0"/>
        <v>1142587</v>
      </c>
      <c r="N5" s="358">
        <f t="shared" si="0"/>
        <v>6853226</v>
      </c>
      <c r="O5" s="358">
        <f t="shared" si="0"/>
        <v>2683087</v>
      </c>
      <c r="P5" s="356">
        <f t="shared" si="0"/>
        <v>1269494</v>
      </c>
      <c r="Q5" s="356">
        <f t="shared" si="0"/>
        <v>4066588</v>
      </c>
      <c r="R5" s="358">
        <f t="shared" si="0"/>
        <v>6293561</v>
      </c>
      <c r="S5" s="358">
        <f t="shared" si="0"/>
        <v>9331842</v>
      </c>
      <c r="T5" s="356">
        <f t="shared" si="0"/>
        <v>6021137</v>
      </c>
      <c r="U5" s="356">
        <f t="shared" si="0"/>
        <v>6141536</v>
      </c>
      <c r="V5" s="358">
        <f t="shared" si="0"/>
        <v>21425645</v>
      </c>
      <c r="W5" s="358">
        <f t="shared" si="0"/>
        <v>0</v>
      </c>
      <c r="X5" s="356">
        <f t="shared" si="0"/>
        <v>31814373</v>
      </c>
      <c r="Y5" s="358">
        <f t="shared" si="0"/>
        <v>-31814373</v>
      </c>
      <c r="Z5" s="359">
        <f>+IF(X5&lt;&gt;0,+(Y5/X5)*100,0)</f>
        <v>-100</v>
      </c>
      <c r="AA5" s="360">
        <f>+AA6+AA8+AA11+AA13+AA15</f>
        <v>31814373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5215850</v>
      </c>
      <c r="D8" s="340">
        <f t="shared" si="2"/>
        <v>0</v>
      </c>
      <c r="E8" s="60">
        <f t="shared" si="2"/>
        <v>4000000</v>
      </c>
      <c r="F8" s="59">
        <f t="shared" si="2"/>
        <v>4489845</v>
      </c>
      <c r="G8" s="59">
        <f t="shared" si="2"/>
        <v>0</v>
      </c>
      <c r="H8" s="60">
        <f t="shared" si="2"/>
        <v>35712</v>
      </c>
      <c r="I8" s="60">
        <f t="shared" si="2"/>
        <v>5482</v>
      </c>
      <c r="J8" s="59">
        <f t="shared" si="2"/>
        <v>0</v>
      </c>
      <c r="K8" s="59">
        <f t="shared" si="2"/>
        <v>865175</v>
      </c>
      <c r="L8" s="60">
        <f t="shared" si="2"/>
        <v>75393</v>
      </c>
      <c r="M8" s="60">
        <f t="shared" si="2"/>
        <v>2155</v>
      </c>
      <c r="N8" s="59">
        <f t="shared" si="2"/>
        <v>942723</v>
      </c>
      <c r="O8" s="59">
        <f t="shared" si="2"/>
        <v>0</v>
      </c>
      <c r="P8" s="60">
        <f t="shared" si="2"/>
        <v>861895</v>
      </c>
      <c r="Q8" s="60">
        <f t="shared" si="2"/>
        <v>863713</v>
      </c>
      <c r="R8" s="59">
        <f t="shared" si="2"/>
        <v>0</v>
      </c>
      <c r="S8" s="59">
        <f t="shared" si="2"/>
        <v>326636</v>
      </c>
      <c r="T8" s="60">
        <f t="shared" si="2"/>
        <v>374927</v>
      </c>
      <c r="U8" s="60">
        <f t="shared" si="2"/>
        <v>223485</v>
      </c>
      <c r="V8" s="59">
        <f t="shared" si="2"/>
        <v>925048</v>
      </c>
      <c r="W8" s="59">
        <f t="shared" si="2"/>
        <v>0</v>
      </c>
      <c r="X8" s="60">
        <f t="shared" si="2"/>
        <v>4489845</v>
      </c>
      <c r="Y8" s="59">
        <f t="shared" si="2"/>
        <v>-4489845</v>
      </c>
      <c r="Z8" s="61">
        <f>+IF(X8&lt;&gt;0,+(Y8/X8)*100,0)</f>
        <v>-100</v>
      </c>
      <c r="AA8" s="62">
        <f>SUM(AA9:AA10)</f>
        <v>4489845</v>
      </c>
    </row>
    <row r="9" spans="1:27" ht="13.5">
      <c r="A9" s="291" t="s">
        <v>229</v>
      </c>
      <c r="B9" s="142"/>
      <c r="C9" s="60">
        <v>5215850</v>
      </c>
      <c r="D9" s="340"/>
      <c r="E9" s="60">
        <v>4000000</v>
      </c>
      <c r="F9" s="59">
        <v>4489845</v>
      </c>
      <c r="G9" s="59"/>
      <c r="H9" s="60">
        <v>35712</v>
      </c>
      <c r="I9" s="60">
        <v>5482</v>
      </c>
      <c r="J9" s="59"/>
      <c r="K9" s="59">
        <v>865175</v>
      </c>
      <c r="L9" s="60">
        <v>75393</v>
      </c>
      <c r="M9" s="60">
        <v>2155</v>
      </c>
      <c r="N9" s="59">
        <v>942723</v>
      </c>
      <c r="O9" s="59"/>
      <c r="P9" s="60">
        <v>861895</v>
      </c>
      <c r="Q9" s="60">
        <v>863713</v>
      </c>
      <c r="R9" s="59"/>
      <c r="S9" s="59">
        <v>326636</v>
      </c>
      <c r="T9" s="60">
        <v>374927</v>
      </c>
      <c r="U9" s="60">
        <v>223485</v>
      </c>
      <c r="V9" s="59">
        <v>925048</v>
      </c>
      <c r="W9" s="59"/>
      <c r="X9" s="60">
        <v>4489845</v>
      </c>
      <c r="Y9" s="59">
        <v>-4489845</v>
      </c>
      <c r="Z9" s="61">
        <v>-100</v>
      </c>
      <c r="AA9" s="62">
        <v>4489845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4105213</v>
      </c>
      <c r="D11" s="363">
        <f aca="true" t="shared" si="3" ref="D11:AA11">+D12</f>
        <v>0</v>
      </c>
      <c r="E11" s="362">
        <f t="shared" si="3"/>
        <v>1000000</v>
      </c>
      <c r="F11" s="364">
        <f t="shared" si="3"/>
        <v>1757913</v>
      </c>
      <c r="G11" s="364">
        <f t="shared" si="3"/>
        <v>10058</v>
      </c>
      <c r="H11" s="362">
        <f t="shared" si="3"/>
        <v>107191</v>
      </c>
      <c r="I11" s="362">
        <f t="shared" si="3"/>
        <v>0</v>
      </c>
      <c r="J11" s="364">
        <f t="shared" si="3"/>
        <v>0</v>
      </c>
      <c r="K11" s="364">
        <f t="shared" si="3"/>
        <v>-128</v>
      </c>
      <c r="L11" s="362">
        <f t="shared" si="3"/>
        <v>12108</v>
      </c>
      <c r="M11" s="362">
        <f t="shared" si="3"/>
        <v>9028</v>
      </c>
      <c r="N11" s="364">
        <f t="shared" si="3"/>
        <v>21008</v>
      </c>
      <c r="O11" s="364">
        <f t="shared" si="3"/>
        <v>10601</v>
      </c>
      <c r="P11" s="362">
        <f t="shared" si="3"/>
        <v>582</v>
      </c>
      <c r="Q11" s="362">
        <f t="shared" si="3"/>
        <v>9245</v>
      </c>
      <c r="R11" s="364">
        <f t="shared" si="3"/>
        <v>20428</v>
      </c>
      <c r="S11" s="364">
        <f t="shared" si="3"/>
        <v>511</v>
      </c>
      <c r="T11" s="362">
        <f t="shared" si="3"/>
        <v>4641</v>
      </c>
      <c r="U11" s="362">
        <f t="shared" si="3"/>
        <v>171660</v>
      </c>
      <c r="V11" s="364">
        <f t="shared" si="3"/>
        <v>176812</v>
      </c>
      <c r="W11" s="364">
        <f t="shared" si="3"/>
        <v>0</v>
      </c>
      <c r="X11" s="362">
        <f t="shared" si="3"/>
        <v>1757913</v>
      </c>
      <c r="Y11" s="364">
        <f t="shared" si="3"/>
        <v>-1757913</v>
      </c>
      <c r="Z11" s="365">
        <f>+IF(X11&lt;&gt;0,+(Y11/X11)*100,0)</f>
        <v>-100</v>
      </c>
      <c r="AA11" s="366">
        <f t="shared" si="3"/>
        <v>1757913</v>
      </c>
    </row>
    <row r="12" spans="1:27" ht="13.5">
      <c r="A12" s="291" t="s">
        <v>231</v>
      </c>
      <c r="B12" s="136"/>
      <c r="C12" s="60">
        <v>4105213</v>
      </c>
      <c r="D12" s="340"/>
      <c r="E12" s="60">
        <v>1000000</v>
      </c>
      <c r="F12" s="59">
        <v>1757913</v>
      </c>
      <c r="G12" s="59">
        <v>10058</v>
      </c>
      <c r="H12" s="60">
        <v>107191</v>
      </c>
      <c r="I12" s="60"/>
      <c r="J12" s="59"/>
      <c r="K12" s="59">
        <v>-128</v>
      </c>
      <c r="L12" s="60">
        <v>12108</v>
      </c>
      <c r="M12" s="60">
        <v>9028</v>
      </c>
      <c r="N12" s="59">
        <v>21008</v>
      </c>
      <c r="O12" s="59">
        <v>10601</v>
      </c>
      <c r="P12" s="60">
        <v>582</v>
      </c>
      <c r="Q12" s="60">
        <v>9245</v>
      </c>
      <c r="R12" s="59">
        <v>20428</v>
      </c>
      <c r="S12" s="59">
        <v>511</v>
      </c>
      <c r="T12" s="60">
        <v>4641</v>
      </c>
      <c r="U12" s="60">
        <v>171660</v>
      </c>
      <c r="V12" s="59">
        <v>176812</v>
      </c>
      <c r="W12" s="59"/>
      <c r="X12" s="60">
        <v>1757913</v>
      </c>
      <c r="Y12" s="59">
        <v>-1757913</v>
      </c>
      <c r="Z12" s="61">
        <v>-100</v>
      </c>
      <c r="AA12" s="62">
        <v>1757913</v>
      </c>
    </row>
    <row r="13" spans="1:27" ht="13.5">
      <c r="A13" s="361" t="s">
        <v>207</v>
      </c>
      <c r="B13" s="136"/>
      <c r="C13" s="275">
        <f>+C14</f>
        <v>2653114</v>
      </c>
      <c r="D13" s="341">
        <f aca="true" t="shared" si="4" ref="D13:AA13">+D14</f>
        <v>0</v>
      </c>
      <c r="E13" s="275">
        <f t="shared" si="4"/>
        <v>400000</v>
      </c>
      <c r="F13" s="342">
        <f t="shared" si="4"/>
        <v>400000</v>
      </c>
      <c r="G13" s="342">
        <f t="shared" si="4"/>
        <v>0</v>
      </c>
      <c r="H13" s="275">
        <f t="shared" si="4"/>
        <v>0</v>
      </c>
      <c r="I13" s="275">
        <f t="shared" si="4"/>
        <v>117659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58556</v>
      </c>
      <c r="U13" s="275">
        <f t="shared" si="4"/>
        <v>10314</v>
      </c>
      <c r="V13" s="342">
        <f t="shared" si="4"/>
        <v>0</v>
      </c>
      <c r="W13" s="342">
        <f t="shared" si="4"/>
        <v>0</v>
      </c>
      <c r="X13" s="275">
        <f t="shared" si="4"/>
        <v>400000</v>
      </c>
      <c r="Y13" s="342">
        <f t="shared" si="4"/>
        <v>-400000</v>
      </c>
      <c r="Z13" s="335">
        <f>+IF(X13&lt;&gt;0,+(Y13/X13)*100,0)</f>
        <v>-100</v>
      </c>
      <c r="AA13" s="273">
        <f t="shared" si="4"/>
        <v>400000</v>
      </c>
    </row>
    <row r="14" spans="1:27" ht="13.5">
      <c r="A14" s="291" t="s">
        <v>232</v>
      </c>
      <c r="B14" s="136"/>
      <c r="C14" s="60">
        <v>2653114</v>
      </c>
      <c r="D14" s="340"/>
      <c r="E14" s="60">
        <v>400000</v>
      </c>
      <c r="F14" s="59">
        <v>400000</v>
      </c>
      <c r="G14" s="59"/>
      <c r="H14" s="60"/>
      <c r="I14" s="60">
        <v>117659</v>
      </c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>
        <v>58556</v>
      </c>
      <c r="U14" s="60">
        <v>10314</v>
      </c>
      <c r="V14" s="59"/>
      <c r="W14" s="59"/>
      <c r="X14" s="60">
        <v>400000</v>
      </c>
      <c r="Y14" s="59">
        <v>-400000</v>
      </c>
      <c r="Z14" s="61">
        <v>-100</v>
      </c>
      <c r="AA14" s="62">
        <v>400000</v>
      </c>
    </row>
    <row r="15" spans="1:27" ht="13.5">
      <c r="A15" s="361" t="s">
        <v>208</v>
      </c>
      <c r="B15" s="136"/>
      <c r="C15" s="60">
        <f aca="true" t="shared" si="5" ref="C15:Y15">SUM(C16:C20)</f>
        <v>22989324</v>
      </c>
      <c r="D15" s="340">
        <f t="shared" si="5"/>
        <v>0</v>
      </c>
      <c r="E15" s="60">
        <f t="shared" si="5"/>
        <v>23682000</v>
      </c>
      <c r="F15" s="59">
        <f t="shared" si="5"/>
        <v>25166615</v>
      </c>
      <c r="G15" s="59">
        <f t="shared" si="5"/>
        <v>0</v>
      </c>
      <c r="H15" s="60">
        <f t="shared" si="5"/>
        <v>909397</v>
      </c>
      <c r="I15" s="60">
        <f t="shared" si="5"/>
        <v>-381</v>
      </c>
      <c r="J15" s="59">
        <f t="shared" si="5"/>
        <v>0</v>
      </c>
      <c r="K15" s="59">
        <f t="shared" si="5"/>
        <v>2499880</v>
      </c>
      <c r="L15" s="60">
        <f t="shared" si="5"/>
        <v>2258211</v>
      </c>
      <c r="M15" s="60">
        <f t="shared" si="5"/>
        <v>1131404</v>
      </c>
      <c r="N15" s="59">
        <f t="shared" si="5"/>
        <v>5889495</v>
      </c>
      <c r="O15" s="59">
        <f t="shared" si="5"/>
        <v>2672486</v>
      </c>
      <c r="P15" s="60">
        <f t="shared" si="5"/>
        <v>407017</v>
      </c>
      <c r="Q15" s="60">
        <f t="shared" si="5"/>
        <v>3193630</v>
      </c>
      <c r="R15" s="59">
        <f t="shared" si="5"/>
        <v>6273133</v>
      </c>
      <c r="S15" s="59">
        <f t="shared" si="5"/>
        <v>9004695</v>
      </c>
      <c r="T15" s="60">
        <f t="shared" si="5"/>
        <v>5583013</v>
      </c>
      <c r="U15" s="60">
        <f t="shared" si="5"/>
        <v>5736077</v>
      </c>
      <c r="V15" s="59">
        <f t="shared" si="5"/>
        <v>20323785</v>
      </c>
      <c r="W15" s="59">
        <f t="shared" si="5"/>
        <v>0</v>
      </c>
      <c r="X15" s="60">
        <f t="shared" si="5"/>
        <v>25166615</v>
      </c>
      <c r="Y15" s="59">
        <f t="shared" si="5"/>
        <v>-25166615</v>
      </c>
      <c r="Z15" s="61">
        <f>+IF(X15&lt;&gt;0,+(Y15/X15)*100,0)</f>
        <v>-100</v>
      </c>
      <c r="AA15" s="62">
        <f>SUM(AA16:AA20)</f>
        <v>25166615</v>
      </c>
    </row>
    <row r="16" spans="1:27" ht="13.5">
      <c r="A16" s="291" t="s">
        <v>233</v>
      </c>
      <c r="B16" s="300"/>
      <c r="C16" s="60">
        <v>807781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22181543</v>
      </c>
      <c r="D18" s="340"/>
      <c r="E18" s="60">
        <v>23682000</v>
      </c>
      <c r="F18" s="59">
        <v>25166615</v>
      </c>
      <c r="G18" s="59"/>
      <c r="H18" s="60">
        <v>909397</v>
      </c>
      <c r="I18" s="60"/>
      <c r="J18" s="59"/>
      <c r="K18" s="59">
        <v>2499880</v>
      </c>
      <c r="L18" s="60">
        <v>2258211</v>
      </c>
      <c r="M18" s="60">
        <v>1131404</v>
      </c>
      <c r="N18" s="59">
        <v>5889495</v>
      </c>
      <c r="O18" s="59">
        <v>2672486</v>
      </c>
      <c r="P18" s="60">
        <v>407017</v>
      </c>
      <c r="Q18" s="60">
        <v>3193630</v>
      </c>
      <c r="R18" s="59">
        <v>6273133</v>
      </c>
      <c r="S18" s="59">
        <v>9004695</v>
      </c>
      <c r="T18" s="60">
        <v>5583013</v>
      </c>
      <c r="U18" s="60">
        <v>5736077</v>
      </c>
      <c r="V18" s="59">
        <v>20323785</v>
      </c>
      <c r="W18" s="59"/>
      <c r="X18" s="60">
        <v>25166615</v>
      </c>
      <c r="Y18" s="59">
        <v>-25166615</v>
      </c>
      <c r="Z18" s="61">
        <v>-100</v>
      </c>
      <c r="AA18" s="62">
        <v>25166615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-381</v>
      </c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2500000</v>
      </c>
      <c r="F22" s="345">
        <f t="shared" si="6"/>
        <v>6400204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1529918</v>
      </c>
      <c r="Q22" s="343">
        <f t="shared" si="6"/>
        <v>0</v>
      </c>
      <c r="R22" s="345">
        <f t="shared" si="6"/>
        <v>0</v>
      </c>
      <c r="S22" s="345">
        <f t="shared" si="6"/>
        <v>-2782</v>
      </c>
      <c r="T22" s="343">
        <f t="shared" si="6"/>
        <v>266084</v>
      </c>
      <c r="U22" s="343">
        <f t="shared" si="6"/>
        <v>1365392</v>
      </c>
      <c r="V22" s="345">
        <f t="shared" si="6"/>
        <v>1628694</v>
      </c>
      <c r="W22" s="345">
        <f t="shared" si="6"/>
        <v>0</v>
      </c>
      <c r="X22" s="343">
        <f t="shared" si="6"/>
        <v>6400204</v>
      </c>
      <c r="Y22" s="345">
        <f t="shared" si="6"/>
        <v>-6400204</v>
      </c>
      <c r="Z22" s="336">
        <f>+IF(X22&lt;&gt;0,+(Y22/X22)*100,0)</f>
        <v>-100</v>
      </c>
      <c r="AA22" s="350">
        <f>SUM(AA23:AA32)</f>
        <v>6400204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2500000</v>
      </c>
      <c r="F25" s="59">
        <v>6400204</v>
      </c>
      <c r="G25" s="59"/>
      <c r="H25" s="60"/>
      <c r="I25" s="60"/>
      <c r="J25" s="59"/>
      <c r="K25" s="59"/>
      <c r="L25" s="60"/>
      <c r="M25" s="60"/>
      <c r="N25" s="59"/>
      <c r="O25" s="59"/>
      <c r="P25" s="60">
        <v>1529918</v>
      </c>
      <c r="Q25" s="60"/>
      <c r="R25" s="59"/>
      <c r="S25" s="59">
        <v>-2782</v>
      </c>
      <c r="T25" s="60">
        <v>266084</v>
      </c>
      <c r="U25" s="60">
        <v>1365392</v>
      </c>
      <c r="V25" s="59">
        <v>1628694</v>
      </c>
      <c r="W25" s="59"/>
      <c r="X25" s="60">
        <v>6400204</v>
      </c>
      <c r="Y25" s="59">
        <v>-6400204</v>
      </c>
      <c r="Z25" s="61">
        <v>-100</v>
      </c>
      <c r="AA25" s="62">
        <v>6400204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2150000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554384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487746</v>
      </c>
      <c r="R37" s="345">
        <f t="shared" si="8"/>
        <v>0</v>
      </c>
      <c r="S37" s="345">
        <f t="shared" si="8"/>
        <v>0</v>
      </c>
      <c r="T37" s="343">
        <f t="shared" si="8"/>
        <v>128965</v>
      </c>
      <c r="U37" s="343">
        <f t="shared" si="8"/>
        <v>14400</v>
      </c>
      <c r="V37" s="345">
        <f t="shared" si="8"/>
        <v>0</v>
      </c>
      <c r="W37" s="345">
        <f t="shared" si="8"/>
        <v>0</v>
      </c>
      <c r="X37" s="343">
        <f t="shared" si="8"/>
        <v>2150000</v>
      </c>
      <c r="Y37" s="345">
        <f t="shared" si="8"/>
        <v>-2150000</v>
      </c>
      <c r="Z37" s="336">
        <f>+IF(X37&lt;&gt;0,+(Y37/X37)*100,0)</f>
        <v>-100</v>
      </c>
      <c r="AA37" s="350">
        <f t="shared" si="8"/>
        <v>2150000</v>
      </c>
    </row>
    <row r="38" spans="1:27" ht="13.5">
      <c r="A38" s="361" t="s">
        <v>212</v>
      </c>
      <c r="B38" s="142"/>
      <c r="C38" s="60"/>
      <c r="D38" s="340"/>
      <c r="E38" s="60"/>
      <c r="F38" s="59">
        <v>2150000</v>
      </c>
      <c r="G38" s="59"/>
      <c r="H38" s="60"/>
      <c r="I38" s="60"/>
      <c r="J38" s="59"/>
      <c r="K38" s="59"/>
      <c r="L38" s="60"/>
      <c r="M38" s="60">
        <v>554384</v>
      </c>
      <c r="N38" s="59"/>
      <c r="O38" s="59"/>
      <c r="P38" s="60"/>
      <c r="Q38" s="60">
        <v>487746</v>
      </c>
      <c r="R38" s="59"/>
      <c r="S38" s="59"/>
      <c r="T38" s="60">
        <v>128965</v>
      </c>
      <c r="U38" s="60">
        <v>14400</v>
      </c>
      <c r="V38" s="59"/>
      <c r="W38" s="59"/>
      <c r="X38" s="60">
        <v>2150000</v>
      </c>
      <c r="Y38" s="59">
        <v>-2150000</v>
      </c>
      <c r="Z38" s="61">
        <v>-100</v>
      </c>
      <c r="AA38" s="62">
        <v>2150000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5150321</v>
      </c>
      <c r="D40" s="344">
        <f t="shared" si="9"/>
        <v>0</v>
      </c>
      <c r="E40" s="343">
        <f t="shared" si="9"/>
        <v>2866871</v>
      </c>
      <c r="F40" s="345">
        <f t="shared" si="9"/>
        <v>4549497</v>
      </c>
      <c r="G40" s="345">
        <f t="shared" si="9"/>
        <v>0</v>
      </c>
      <c r="H40" s="343">
        <f t="shared" si="9"/>
        <v>206911</v>
      </c>
      <c r="I40" s="343">
        <f t="shared" si="9"/>
        <v>113306</v>
      </c>
      <c r="J40" s="345">
        <f t="shared" si="9"/>
        <v>0</v>
      </c>
      <c r="K40" s="345">
        <f t="shared" si="9"/>
        <v>375474</v>
      </c>
      <c r="L40" s="343">
        <f t="shared" si="9"/>
        <v>273412</v>
      </c>
      <c r="M40" s="343">
        <f t="shared" si="9"/>
        <v>181503</v>
      </c>
      <c r="N40" s="345">
        <f t="shared" si="9"/>
        <v>536230</v>
      </c>
      <c r="O40" s="345">
        <f t="shared" si="9"/>
        <v>383749</v>
      </c>
      <c r="P40" s="343">
        <f t="shared" si="9"/>
        <v>118069</v>
      </c>
      <c r="Q40" s="343">
        <f t="shared" si="9"/>
        <v>210168</v>
      </c>
      <c r="R40" s="345">
        <f t="shared" si="9"/>
        <v>666652</v>
      </c>
      <c r="S40" s="345">
        <f t="shared" si="9"/>
        <v>96266</v>
      </c>
      <c r="T40" s="343">
        <f t="shared" si="9"/>
        <v>497526</v>
      </c>
      <c r="U40" s="343">
        <f t="shared" si="9"/>
        <v>340907</v>
      </c>
      <c r="V40" s="345">
        <f t="shared" si="9"/>
        <v>603736</v>
      </c>
      <c r="W40" s="345">
        <f t="shared" si="9"/>
        <v>0</v>
      </c>
      <c r="X40" s="343">
        <f t="shared" si="9"/>
        <v>4549497</v>
      </c>
      <c r="Y40" s="345">
        <f t="shared" si="9"/>
        <v>-4549497</v>
      </c>
      <c r="Z40" s="336">
        <f>+IF(X40&lt;&gt;0,+(Y40/X40)*100,0)</f>
        <v>-100</v>
      </c>
      <c r="AA40" s="350">
        <f>SUM(AA41:AA49)</f>
        <v>4549497</v>
      </c>
    </row>
    <row r="41" spans="1:27" ht="13.5">
      <c r="A41" s="361" t="s">
        <v>247</v>
      </c>
      <c r="B41" s="142"/>
      <c r="C41" s="362">
        <v>1026273</v>
      </c>
      <c r="D41" s="363"/>
      <c r="E41" s="362"/>
      <c r="F41" s="364">
        <v>62102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62102</v>
      </c>
      <c r="Y41" s="364">
        <v>-62102</v>
      </c>
      <c r="Z41" s="365">
        <v>-100</v>
      </c>
      <c r="AA41" s="366">
        <v>62102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2688445</v>
      </c>
      <c r="D44" s="368"/>
      <c r="E44" s="54">
        <v>1731871</v>
      </c>
      <c r="F44" s="53">
        <v>2158487</v>
      </c>
      <c r="G44" s="53"/>
      <c r="H44" s="54">
        <v>3849</v>
      </c>
      <c r="I44" s="54">
        <v>93038</v>
      </c>
      <c r="J44" s="53"/>
      <c r="K44" s="53">
        <v>338105</v>
      </c>
      <c r="L44" s="54">
        <v>86534</v>
      </c>
      <c r="M44" s="54">
        <v>111591</v>
      </c>
      <c r="N44" s="53">
        <v>536230</v>
      </c>
      <c r="O44" s="53">
        <v>291427</v>
      </c>
      <c r="P44" s="54">
        <v>99509</v>
      </c>
      <c r="Q44" s="54">
        <v>56676</v>
      </c>
      <c r="R44" s="53">
        <v>447612</v>
      </c>
      <c r="S44" s="53">
        <v>75011</v>
      </c>
      <c r="T44" s="54">
        <v>23741</v>
      </c>
      <c r="U44" s="54">
        <v>305599</v>
      </c>
      <c r="V44" s="53">
        <v>404351</v>
      </c>
      <c r="W44" s="53"/>
      <c r="X44" s="54">
        <v>2158487</v>
      </c>
      <c r="Y44" s="53">
        <v>-2158487</v>
      </c>
      <c r="Z44" s="94">
        <v>-100</v>
      </c>
      <c r="AA44" s="95">
        <v>2158487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664086</v>
      </c>
      <c r="D47" s="368"/>
      <c r="E47" s="54">
        <v>350000</v>
      </c>
      <c r="F47" s="53">
        <v>1373312</v>
      </c>
      <c r="G47" s="53"/>
      <c r="H47" s="54">
        <v>22287</v>
      </c>
      <c r="I47" s="54">
        <v>7448</v>
      </c>
      <c r="J47" s="53"/>
      <c r="K47" s="53"/>
      <c r="L47" s="54">
        <v>67809</v>
      </c>
      <c r="M47" s="54">
        <v>9550</v>
      </c>
      <c r="N47" s="53"/>
      <c r="O47" s="53">
        <v>18829</v>
      </c>
      <c r="P47" s="54"/>
      <c r="Q47" s="54"/>
      <c r="R47" s="53"/>
      <c r="S47" s="53">
        <v>7575</v>
      </c>
      <c r="T47" s="54">
        <v>315454</v>
      </c>
      <c r="U47" s="54"/>
      <c r="V47" s="53"/>
      <c r="W47" s="53"/>
      <c r="X47" s="54">
        <v>1373312</v>
      </c>
      <c r="Y47" s="53">
        <v>-1373312</v>
      </c>
      <c r="Z47" s="94">
        <v>-100</v>
      </c>
      <c r="AA47" s="95">
        <v>1373312</v>
      </c>
    </row>
    <row r="48" spans="1:27" ht="13.5">
      <c r="A48" s="361" t="s">
        <v>254</v>
      </c>
      <c r="B48" s="136"/>
      <c r="C48" s="60"/>
      <c r="D48" s="368"/>
      <c r="E48" s="54"/>
      <c r="F48" s="53">
        <v>170596</v>
      </c>
      <c r="G48" s="53"/>
      <c r="H48" s="54">
        <v>139500</v>
      </c>
      <c r="I48" s="54"/>
      <c r="J48" s="53"/>
      <c r="K48" s="53"/>
      <c r="L48" s="54"/>
      <c r="M48" s="54">
        <v>60362</v>
      </c>
      <c r="N48" s="53"/>
      <c r="O48" s="53">
        <v>22704</v>
      </c>
      <c r="P48" s="54">
        <v>3801</v>
      </c>
      <c r="Q48" s="54"/>
      <c r="R48" s="53"/>
      <c r="S48" s="53">
        <v>4025</v>
      </c>
      <c r="T48" s="54"/>
      <c r="U48" s="54">
        <v>3909</v>
      </c>
      <c r="V48" s="53"/>
      <c r="W48" s="53"/>
      <c r="X48" s="54">
        <v>170596</v>
      </c>
      <c r="Y48" s="53">
        <v>-170596</v>
      </c>
      <c r="Z48" s="94">
        <v>-100</v>
      </c>
      <c r="AA48" s="95">
        <v>170596</v>
      </c>
    </row>
    <row r="49" spans="1:27" ht="13.5">
      <c r="A49" s="361" t="s">
        <v>93</v>
      </c>
      <c r="B49" s="136"/>
      <c r="C49" s="54">
        <v>771517</v>
      </c>
      <c r="D49" s="368"/>
      <c r="E49" s="54">
        <v>785000</v>
      </c>
      <c r="F49" s="53">
        <v>785000</v>
      </c>
      <c r="G49" s="53"/>
      <c r="H49" s="54">
        <v>41275</v>
      </c>
      <c r="I49" s="54">
        <v>12820</v>
      </c>
      <c r="J49" s="53"/>
      <c r="K49" s="53">
        <v>37369</v>
      </c>
      <c r="L49" s="54">
        <v>119069</v>
      </c>
      <c r="M49" s="54"/>
      <c r="N49" s="53"/>
      <c r="O49" s="53">
        <v>50789</v>
      </c>
      <c r="P49" s="54">
        <v>14759</v>
      </c>
      <c r="Q49" s="54">
        <v>153492</v>
      </c>
      <c r="R49" s="53">
        <v>219040</v>
      </c>
      <c r="S49" s="53">
        <v>9655</v>
      </c>
      <c r="T49" s="54">
        <v>158331</v>
      </c>
      <c r="U49" s="54">
        <v>31399</v>
      </c>
      <c r="V49" s="53">
        <v>199385</v>
      </c>
      <c r="W49" s="53"/>
      <c r="X49" s="54">
        <v>785000</v>
      </c>
      <c r="Y49" s="53">
        <v>-785000</v>
      </c>
      <c r="Z49" s="94">
        <v>-100</v>
      </c>
      <c r="AA49" s="95">
        <v>785000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40113822</v>
      </c>
      <c r="D60" s="346">
        <f t="shared" si="14"/>
        <v>0</v>
      </c>
      <c r="E60" s="219">
        <f t="shared" si="14"/>
        <v>34448871</v>
      </c>
      <c r="F60" s="264">
        <f t="shared" si="14"/>
        <v>44914074</v>
      </c>
      <c r="G60" s="264">
        <f t="shared" si="14"/>
        <v>10058</v>
      </c>
      <c r="H60" s="219">
        <f t="shared" si="14"/>
        <v>1259211</v>
      </c>
      <c r="I60" s="219">
        <f t="shared" si="14"/>
        <v>236066</v>
      </c>
      <c r="J60" s="264">
        <f t="shared" si="14"/>
        <v>0</v>
      </c>
      <c r="K60" s="264">
        <f t="shared" si="14"/>
        <v>3740401</v>
      </c>
      <c r="L60" s="219">
        <f t="shared" si="14"/>
        <v>2619124</v>
      </c>
      <c r="M60" s="219">
        <f t="shared" si="14"/>
        <v>1878474</v>
      </c>
      <c r="N60" s="264">
        <f t="shared" si="14"/>
        <v>7389456</v>
      </c>
      <c r="O60" s="264">
        <f t="shared" si="14"/>
        <v>3066836</v>
      </c>
      <c r="P60" s="219">
        <f t="shared" si="14"/>
        <v>2917481</v>
      </c>
      <c r="Q60" s="219">
        <f t="shared" si="14"/>
        <v>4764502</v>
      </c>
      <c r="R60" s="264">
        <f t="shared" si="14"/>
        <v>6960213</v>
      </c>
      <c r="S60" s="264">
        <f t="shared" si="14"/>
        <v>9425326</v>
      </c>
      <c r="T60" s="219">
        <f t="shared" si="14"/>
        <v>6913712</v>
      </c>
      <c r="U60" s="219">
        <f t="shared" si="14"/>
        <v>7862235</v>
      </c>
      <c r="V60" s="264">
        <f t="shared" si="14"/>
        <v>23658075</v>
      </c>
      <c r="W60" s="264">
        <f t="shared" si="14"/>
        <v>0</v>
      </c>
      <c r="X60" s="219">
        <f t="shared" si="14"/>
        <v>44914074</v>
      </c>
      <c r="Y60" s="264">
        <f t="shared" si="14"/>
        <v>-44914074</v>
      </c>
      <c r="Z60" s="337">
        <f>+IF(X60&lt;&gt;0,+(Y60/X60)*100,0)</f>
        <v>-100</v>
      </c>
      <c r="AA60" s="232">
        <f>+AA57+AA54+AA51+AA40+AA37+AA34+AA22+AA5</f>
        <v>44914074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24071244</v>
      </c>
      <c r="D5" s="357">
        <f t="shared" si="0"/>
        <v>0</v>
      </c>
      <c r="E5" s="356">
        <f t="shared" si="0"/>
        <v>41629461</v>
      </c>
      <c r="F5" s="358">
        <f t="shared" si="0"/>
        <v>51792196</v>
      </c>
      <c r="G5" s="358">
        <f t="shared" si="0"/>
        <v>0</v>
      </c>
      <c r="H5" s="356">
        <f t="shared" si="0"/>
        <v>1595151</v>
      </c>
      <c r="I5" s="356">
        <f t="shared" si="0"/>
        <v>3033961</v>
      </c>
      <c r="J5" s="358">
        <f t="shared" si="0"/>
        <v>0</v>
      </c>
      <c r="K5" s="358">
        <f t="shared" si="0"/>
        <v>928853</v>
      </c>
      <c r="L5" s="356">
        <f t="shared" si="0"/>
        <v>561722</v>
      </c>
      <c r="M5" s="356">
        <f t="shared" si="0"/>
        <v>3060174</v>
      </c>
      <c r="N5" s="358">
        <f t="shared" si="0"/>
        <v>3792980</v>
      </c>
      <c r="O5" s="358">
        <f t="shared" si="0"/>
        <v>8639140</v>
      </c>
      <c r="P5" s="356">
        <f t="shared" si="0"/>
        <v>1956954</v>
      </c>
      <c r="Q5" s="356">
        <f t="shared" si="0"/>
        <v>3679237</v>
      </c>
      <c r="R5" s="358">
        <f t="shared" si="0"/>
        <v>13469802</v>
      </c>
      <c r="S5" s="358">
        <f t="shared" si="0"/>
        <v>2131161</v>
      </c>
      <c r="T5" s="356">
        <f t="shared" si="0"/>
        <v>7118159</v>
      </c>
      <c r="U5" s="356">
        <f t="shared" si="0"/>
        <v>3742266</v>
      </c>
      <c r="V5" s="358">
        <f t="shared" si="0"/>
        <v>8858574</v>
      </c>
      <c r="W5" s="358">
        <f t="shared" si="0"/>
        <v>0</v>
      </c>
      <c r="X5" s="356">
        <f t="shared" si="0"/>
        <v>51792196</v>
      </c>
      <c r="Y5" s="358">
        <f t="shared" si="0"/>
        <v>-51792196</v>
      </c>
      <c r="Z5" s="359">
        <f>+IF(X5&lt;&gt;0,+(Y5/X5)*100,0)</f>
        <v>-100</v>
      </c>
      <c r="AA5" s="360">
        <f>+AA6+AA8+AA11+AA13+AA15</f>
        <v>51792196</v>
      </c>
    </row>
    <row r="6" spans="1:27" ht="13.5">
      <c r="A6" s="361" t="s">
        <v>204</v>
      </c>
      <c r="B6" s="142"/>
      <c r="C6" s="60">
        <f>+C7</f>
        <v>4527852</v>
      </c>
      <c r="D6" s="340">
        <f aca="true" t="shared" si="1" ref="D6:AA6">+D7</f>
        <v>0</v>
      </c>
      <c r="E6" s="60">
        <f t="shared" si="1"/>
        <v>5088413</v>
      </c>
      <c r="F6" s="59">
        <f t="shared" si="1"/>
        <v>9065526</v>
      </c>
      <c r="G6" s="59">
        <f t="shared" si="1"/>
        <v>0</v>
      </c>
      <c r="H6" s="60">
        <f t="shared" si="1"/>
        <v>0</v>
      </c>
      <c r="I6" s="60">
        <f t="shared" si="1"/>
        <v>30070</v>
      </c>
      <c r="J6" s="59">
        <f t="shared" si="1"/>
        <v>0</v>
      </c>
      <c r="K6" s="59">
        <f t="shared" si="1"/>
        <v>209027</v>
      </c>
      <c r="L6" s="60">
        <f t="shared" si="1"/>
        <v>239593</v>
      </c>
      <c r="M6" s="60">
        <f t="shared" si="1"/>
        <v>1285421</v>
      </c>
      <c r="N6" s="59">
        <f t="shared" si="1"/>
        <v>1734041</v>
      </c>
      <c r="O6" s="59">
        <f t="shared" si="1"/>
        <v>838195</v>
      </c>
      <c r="P6" s="60">
        <f t="shared" si="1"/>
        <v>168204</v>
      </c>
      <c r="Q6" s="60">
        <f t="shared" si="1"/>
        <v>1015703</v>
      </c>
      <c r="R6" s="59">
        <f t="shared" si="1"/>
        <v>2022102</v>
      </c>
      <c r="S6" s="59">
        <f t="shared" si="1"/>
        <v>986335</v>
      </c>
      <c r="T6" s="60">
        <f t="shared" si="1"/>
        <v>1743298</v>
      </c>
      <c r="U6" s="60">
        <f t="shared" si="1"/>
        <v>1242590</v>
      </c>
      <c r="V6" s="59">
        <f t="shared" si="1"/>
        <v>3972223</v>
      </c>
      <c r="W6" s="59">
        <f t="shared" si="1"/>
        <v>0</v>
      </c>
      <c r="X6" s="60">
        <f t="shared" si="1"/>
        <v>9065526</v>
      </c>
      <c r="Y6" s="59">
        <f t="shared" si="1"/>
        <v>-9065526</v>
      </c>
      <c r="Z6" s="61">
        <f>+IF(X6&lt;&gt;0,+(Y6/X6)*100,0)</f>
        <v>-100</v>
      </c>
      <c r="AA6" s="62">
        <f t="shared" si="1"/>
        <v>9065526</v>
      </c>
    </row>
    <row r="7" spans="1:27" ht="13.5">
      <c r="A7" s="291" t="s">
        <v>228</v>
      </c>
      <c r="B7" s="142"/>
      <c r="C7" s="60">
        <v>4527852</v>
      </c>
      <c r="D7" s="340"/>
      <c r="E7" s="60">
        <v>5088413</v>
      </c>
      <c r="F7" s="59">
        <v>9065526</v>
      </c>
      <c r="G7" s="59"/>
      <c r="H7" s="60"/>
      <c r="I7" s="60">
        <v>30070</v>
      </c>
      <c r="J7" s="59"/>
      <c r="K7" s="59">
        <v>209027</v>
      </c>
      <c r="L7" s="60">
        <v>239593</v>
      </c>
      <c r="M7" s="60">
        <v>1285421</v>
      </c>
      <c r="N7" s="59">
        <v>1734041</v>
      </c>
      <c r="O7" s="59">
        <v>838195</v>
      </c>
      <c r="P7" s="60">
        <v>168204</v>
      </c>
      <c r="Q7" s="60">
        <v>1015703</v>
      </c>
      <c r="R7" s="59">
        <v>2022102</v>
      </c>
      <c r="S7" s="59">
        <v>986335</v>
      </c>
      <c r="T7" s="60">
        <v>1743298</v>
      </c>
      <c r="U7" s="60">
        <v>1242590</v>
      </c>
      <c r="V7" s="59">
        <v>3972223</v>
      </c>
      <c r="W7" s="59"/>
      <c r="X7" s="60">
        <v>9065526</v>
      </c>
      <c r="Y7" s="59">
        <v>-9065526</v>
      </c>
      <c r="Z7" s="61">
        <v>-100</v>
      </c>
      <c r="AA7" s="62">
        <v>9065526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4510000</v>
      </c>
      <c r="F8" s="59">
        <f t="shared" si="2"/>
        <v>7031292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13613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302686</v>
      </c>
      <c r="P8" s="60">
        <f t="shared" si="2"/>
        <v>0</v>
      </c>
      <c r="Q8" s="60">
        <f t="shared" si="2"/>
        <v>502843</v>
      </c>
      <c r="R8" s="59">
        <f t="shared" si="2"/>
        <v>0</v>
      </c>
      <c r="S8" s="59">
        <f t="shared" si="2"/>
        <v>1109393</v>
      </c>
      <c r="T8" s="60">
        <f t="shared" si="2"/>
        <v>120891</v>
      </c>
      <c r="U8" s="60">
        <f t="shared" si="2"/>
        <v>1917057</v>
      </c>
      <c r="V8" s="59">
        <f t="shared" si="2"/>
        <v>3147341</v>
      </c>
      <c r="W8" s="59">
        <f t="shared" si="2"/>
        <v>0</v>
      </c>
      <c r="X8" s="60">
        <f t="shared" si="2"/>
        <v>7031292</v>
      </c>
      <c r="Y8" s="59">
        <f t="shared" si="2"/>
        <v>-7031292</v>
      </c>
      <c r="Z8" s="61">
        <f>+IF(X8&lt;&gt;0,+(Y8/X8)*100,0)</f>
        <v>-100</v>
      </c>
      <c r="AA8" s="62">
        <f>SUM(AA9:AA10)</f>
        <v>7031292</v>
      </c>
    </row>
    <row r="9" spans="1:27" ht="13.5">
      <c r="A9" s="291" t="s">
        <v>229</v>
      </c>
      <c r="B9" s="142"/>
      <c r="C9" s="60"/>
      <c r="D9" s="340"/>
      <c r="E9" s="60">
        <v>4510000</v>
      </c>
      <c r="F9" s="59">
        <v>7031292</v>
      </c>
      <c r="G9" s="59"/>
      <c r="H9" s="60"/>
      <c r="I9" s="60"/>
      <c r="J9" s="59"/>
      <c r="K9" s="59">
        <v>13613</v>
      </c>
      <c r="L9" s="60"/>
      <c r="M9" s="60"/>
      <c r="N9" s="59"/>
      <c r="O9" s="59">
        <v>302686</v>
      </c>
      <c r="P9" s="60"/>
      <c r="Q9" s="60">
        <v>502843</v>
      </c>
      <c r="R9" s="59"/>
      <c r="S9" s="59">
        <v>1109393</v>
      </c>
      <c r="T9" s="60">
        <v>120891</v>
      </c>
      <c r="U9" s="60">
        <v>1917057</v>
      </c>
      <c r="V9" s="59">
        <v>3147341</v>
      </c>
      <c r="W9" s="59"/>
      <c r="X9" s="60">
        <v>7031292</v>
      </c>
      <c r="Y9" s="59">
        <v>-7031292</v>
      </c>
      <c r="Z9" s="61">
        <v>-100</v>
      </c>
      <c r="AA9" s="62">
        <v>7031292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6625719</v>
      </c>
      <c r="D11" s="363">
        <f aca="true" t="shared" si="3" ref="D11:AA11">+D12</f>
        <v>0</v>
      </c>
      <c r="E11" s="362">
        <f t="shared" si="3"/>
        <v>9309412</v>
      </c>
      <c r="F11" s="364">
        <f t="shared" si="3"/>
        <v>11201162</v>
      </c>
      <c r="G11" s="364">
        <f t="shared" si="3"/>
        <v>0</v>
      </c>
      <c r="H11" s="362">
        <f t="shared" si="3"/>
        <v>255364</v>
      </c>
      <c r="I11" s="362">
        <f t="shared" si="3"/>
        <v>488026</v>
      </c>
      <c r="J11" s="364">
        <f t="shared" si="3"/>
        <v>0</v>
      </c>
      <c r="K11" s="364">
        <f t="shared" si="3"/>
        <v>12337</v>
      </c>
      <c r="L11" s="362">
        <f t="shared" si="3"/>
        <v>322129</v>
      </c>
      <c r="M11" s="362">
        <f t="shared" si="3"/>
        <v>1724473</v>
      </c>
      <c r="N11" s="364">
        <f t="shared" si="3"/>
        <v>2058939</v>
      </c>
      <c r="O11" s="364">
        <f t="shared" si="3"/>
        <v>589270</v>
      </c>
      <c r="P11" s="362">
        <f t="shared" si="3"/>
        <v>227915</v>
      </c>
      <c r="Q11" s="362">
        <f t="shared" si="3"/>
        <v>856900</v>
      </c>
      <c r="R11" s="364">
        <f t="shared" si="3"/>
        <v>1674085</v>
      </c>
      <c r="S11" s="364">
        <f t="shared" si="3"/>
        <v>35433</v>
      </c>
      <c r="T11" s="362">
        <f t="shared" si="3"/>
        <v>1539001</v>
      </c>
      <c r="U11" s="362">
        <f t="shared" si="3"/>
        <v>164576</v>
      </c>
      <c r="V11" s="364">
        <f t="shared" si="3"/>
        <v>1739010</v>
      </c>
      <c r="W11" s="364">
        <f t="shared" si="3"/>
        <v>0</v>
      </c>
      <c r="X11" s="362">
        <f t="shared" si="3"/>
        <v>11201162</v>
      </c>
      <c r="Y11" s="364">
        <f t="shared" si="3"/>
        <v>-11201162</v>
      </c>
      <c r="Z11" s="365">
        <f>+IF(X11&lt;&gt;0,+(Y11/X11)*100,0)</f>
        <v>-100</v>
      </c>
      <c r="AA11" s="366">
        <f t="shared" si="3"/>
        <v>11201162</v>
      </c>
    </row>
    <row r="12" spans="1:27" ht="13.5">
      <c r="A12" s="291" t="s">
        <v>231</v>
      </c>
      <c r="B12" s="136"/>
      <c r="C12" s="60">
        <v>6625719</v>
      </c>
      <c r="D12" s="340"/>
      <c r="E12" s="60">
        <v>9309412</v>
      </c>
      <c r="F12" s="59">
        <v>11201162</v>
      </c>
      <c r="G12" s="59"/>
      <c r="H12" s="60">
        <v>255364</v>
      </c>
      <c r="I12" s="60">
        <v>488026</v>
      </c>
      <c r="J12" s="59"/>
      <c r="K12" s="59">
        <v>12337</v>
      </c>
      <c r="L12" s="60">
        <v>322129</v>
      </c>
      <c r="M12" s="60">
        <v>1724473</v>
      </c>
      <c r="N12" s="59">
        <v>2058939</v>
      </c>
      <c r="O12" s="59">
        <v>589270</v>
      </c>
      <c r="P12" s="60">
        <v>227915</v>
      </c>
      <c r="Q12" s="60">
        <v>856900</v>
      </c>
      <c r="R12" s="59">
        <v>1674085</v>
      </c>
      <c r="S12" s="59">
        <v>35433</v>
      </c>
      <c r="T12" s="60">
        <v>1539001</v>
      </c>
      <c r="U12" s="60">
        <v>164576</v>
      </c>
      <c r="V12" s="59">
        <v>1739010</v>
      </c>
      <c r="W12" s="59"/>
      <c r="X12" s="60">
        <v>11201162</v>
      </c>
      <c r="Y12" s="59">
        <v>-11201162</v>
      </c>
      <c r="Z12" s="61">
        <v>-100</v>
      </c>
      <c r="AA12" s="62">
        <v>11201162</v>
      </c>
    </row>
    <row r="13" spans="1:27" ht="13.5">
      <c r="A13" s="361" t="s">
        <v>207</v>
      </c>
      <c r="B13" s="136"/>
      <c r="C13" s="275">
        <f>+C14</f>
        <v>12917673</v>
      </c>
      <c r="D13" s="341">
        <f aca="true" t="shared" si="4" ref="D13:AA13">+D14</f>
        <v>0</v>
      </c>
      <c r="E13" s="275">
        <f t="shared" si="4"/>
        <v>22721636</v>
      </c>
      <c r="F13" s="342">
        <f t="shared" si="4"/>
        <v>24229216</v>
      </c>
      <c r="G13" s="342">
        <f t="shared" si="4"/>
        <v>0</v>
      </c>
      <c r="H13" s="275">
        <f t="shared" si="4"/>
        <v>1339787</v>
      </c>
      <c r="I13" s="275">
        <f t="shared" si="4"/>
        <v>2515865</v>
      </c>
      <c r="J13" s="342">
        <f t="shared" si="4"/>
        <v>0</v>
      </c>
      <c r="K13" s="342">
        <f t="shared" si="4"/>
        <v>693876</v>
      </c>
      <c r="L13" s="275">
        <f t="shared" si="4"/>
        <v>0</v>
      </c>
      <c r="M13" s="275">
        <f t="shared" si="4"/>
        <v>50280</v>
      </c>
      <c r="N13" s="342">
        <f t="shared" si="4"/>
        <v>0</v>
      </c>
      <c r="O13" s="342">
        <f t="shared" si="4"/>
        <v>6908989</v>
      </c>
      <c r="P13" s="275">
        <f t="shared" si="4"/>
        <v>1560835</v>
      </c>
      <c r="Q13" s="275">
        <f t="shared" si="4"/>
        <v>1303791</v>
      </c>
      <c r="R13" s="342">
        <f t="shared" si="4"/>
        <v>9773615</v>
      </c>
      <c r="S13" s="342">
        <f t="shared" si="4"/>
        <v>0</v>
      </c>
      <c r="T13" s="275">
        <f t="shared" si="4"/>
        <v>3367842</v>
      </c>
      <c r="U13" s="275">
        <f t="shared" si="4"/>
        <v>418043</v>
      </c>
      <c r="V13" s="342">
        <f t="shared" si="4"/>
        <v>0</v>
      </c>
      <c r="W13" s="342">
        <f t="shared" si="4"/>
        <v>0</v>
      </c>
      <c r="X13" s="275">
        <f t="shared" si="4"/>
        <v>24229216</v>
      </c>
      <c r="Y13" s="342">
        <f t="shared" si="4"/>
        <v>-24229216</v>
      </c>
      <c r="Z13" s="335">
        <f>+IF(X13&lt;&gt;0,+(Y13/X13)*100,0)</f>
        <v>-100</v>
      </c>
      <c r="AA13" s="273">
        <f t="shared" si="4"/>
        <v>24229216</v>
      </c>
    </row>
    <row r="14" spans="1:27" ht="13.5">
      <c r="A14" s="291" t="s">
        <v>232</v>
      </c>
      <c r="B14" s="136"/>
      <c r="C14" s="60">
        <v>12917673</v>
      </c>
      <c r="D14" s="340"/>
      <c r="E14" s="60">
        <v>22721636</v>
      </c>
      <c r="F14" s="59">
        <v>24229216</v>
      </c>
      <c r="G14" s="59"/>
      <c r="H14" s="60">
        <v>1339787</v>
      </c>
      <c r="I14" s="60">
        <v>2515865</v>
      </c>
      <c r="J14" s="59"/>
      <c r="K14" s="59">
        <v>693876</v>
      </c>
      <c r="L14" s="60"/>
      <c r="M14" s="60">
        <v>50280</v>
      </c>
      <c r="N14" s="59"/>
      <c r="O14" s="59">
        <v>6908989</v>
      </c>
      <c r="P14" s="60">
        <v>1560835</v>
      </c>
      <c r="Q14" s="60">
        <v>1303791</v>
      </c>
      <c r="R14" s="59">
        <v>9773615</v>
      </c>
      <c r="S14" s="59"/>
      <c r="T14" s="60">
        <v>3367842</v>
      </c>
      <c r="U14" s="60">
        <v>418043</v>
      </c>
      <c r="V14" s="59"/>
      <c r="W14" s="59"/>
      <c r="X14" s="60">
        <v>24229216</v>
      </c>
      <c r="Y14" s="59">
        <v>-24229216</v>
      </c>
      <c r="Z14" s="61">
        <v>-100</v>
      </c>
      <c r="AA14" s="62">
        <v>24229216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265000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347127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265000</v>
      </c>
      <c r="Y15" s="59">
        <f t="shared" si="5"/>
        <v>-265000</v>
      </c>
      <c r="Z15" s="61">
        <f>+IF(X15&lt;&gt;0,+(Y15/X15)*100,0)</f>
        <v>-100</v>
      </c>
      <c r="AA15" s="62">
        <f>SUM(AA16:AA20)</f>
        <v>265000</v>
      </c>
    </row>
    <row r="16" spans="1:27" ht="13.5">
      <c r="A16" s="291" t="s">
        <v>233</v>
      </c>
      <c r="B16" s="300"/>
      <c r="C16" s="60"/>
      <c r="D16" s="340"/>
      <c r="E16" s="60"/>
      <c r="F16" s="59">
        <v>265000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>
        <v>347127</v>
      </c>
      <c r="U16" s="60"/>
      <c r="V16" s="59"/>
      <c r="W16" s="59"/>
      <c r="X16" s="60">
        <v>265000</v>
      </c>
      <c r="Y16" s="59">
        <v>-265000</v>
      </c>
      <c r="Z16" s="61">
        <v>-100</v>
      </c>
      <c r="AA16" s="62">
        <v>265000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812324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37064</v>
      </c>
      <c r="R22" s="345">
        <f t="shared" si="6"/>
        <v>0</v>
      </c>
      <c r="S22" s="345">
        <f t="shared" si="6"/>
        <v>72203</v>
      </c>
      <c r="T22" s="343">
        <f t="shared" si="6"/>
        <v>74829</v>
      </c>
      <c r="U22" s="343">
        <f t="shared" si="6"/>
        <v>436698</v>
      </c>
      <c r="V22" s="345">
        <f t="shared" si="6"/>
        <v>583730</v>
      </c>
      <c r="W22" s="345">
        <f t="shared" si="6"/>
        <v>0</v>
      </c>
      <c r="X22" s="343">
        <f t="shared" si="6"/>
        <v>812324</v>
      </c>
      <c r="Y22" s="345">
        <f t="shared" si="6"/>
        <v>-812324</v>
      </c>
      <c r="Z22" s="336">
        <f>+IF(X22&lt;&gt;0,+(Y22/X22)*100,0)</f>
        <v>-100</v>
      </c>
      <c r="AA22" s="350">
        <f>SUM(AA23:AA32)</f>
        <v>812324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812324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37064</v>
      </c>
      <c r="R24" s="59"/>
      <c r="S24" s="59">
        <v>72203</v>
      </c>
      <c r="T24" s="60">
        <v>74829</v>
      </c>
      <c r="U24" s="60">
        <v>436698</v>
      </c>
      <c r="V24" s="59">
        <v>583730</v>
      </c>
      <c r="W24" s="59"/>
      <c r="X24" s="60">
        <v>812324</v>
      </c>
      <c r="Y24" s="59">
        <v>-812324</v>
      </c>
      <c r="Z24" s="61">
        <v>-100</v>
      </c>
      <c r="AA24" s="62">
        <v>812324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712788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712788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24784032</v>
      </c>
      <c r="D60" s="346">
        <f t="shared" si="14"/>
        <v>0</v>
      </c>
      <c r="E60" s="219">
        <f t="shared" si="14"/>
        <v>41629461</v>
      </c>
      <c r="F60" s="264">
        <f t="shared" si="14"/>
        <v>52604520</v>
      </c>
      <c r="G60" s="264">
        <f t="shared" si="14"/>
        <v>0</v>
      </c>
      <c r="H60" s="219">
        <f t="shared" si="14"/>
        <v>1595151</v>
      </c>
      <c r="I60" s="219">
        <f t="shared" si="14"/>
        <v>3033961</v>
      </c>
      <c r="J60" s="264">
        <f t="shared" si="14"/>
        <v>0</v>
      </c>
      <c r="K60" s="264">
        <f t="shared" si="14"/>
        <v>928853</v>
      </c>
      <c r="L60" s="219">
        <f t="shared" si="14"/>
        <v>561722</v>
      </c>
      <c r="M60" s="219">
        <f t="shared" si="14"/>
        <v>3060174</v>
      </c>
      <c r="N60" s="264">
        <f t="shared" si="14"/>
        <v>3792980</v>
      </c>
      <c r="O60" s="264">
        <f t="shared" si="14"/>
        <v>8639140</v>
      </c>
      <c r="P60" s="219">
        <f t="shared" si="14"/>
        <v>1956954</v>
      </c>
      <c r="Q60" s="219">
        <f t="shared" si="14"/>
        <v>3716301</v>
      </c>
      <c r="R60" s="264">
        <f t="shared" si="14"/>
        <v>13469802</v>
      </c>
      <c r="S60" s="264">
        <f t="shared" si="14"/>
        <v>2203364</v>
      </c>
      <c r="T60" s="219">
        <f t="shared" si="14"/>
        <v>7192988</v>
      </c>
      <c r="U60" s="219">
        <f t="shared" si="14"/>
        <v>4178964</v>
      </c>
      <c r="V60" s="264">
        <f t="shared" si="14"/>
        <v>9442304</v>
      </c>
      <c r="W60" s="264">
        <f t="shared" si="14"/>
        <v>0</v>
      </c>
      <c r="X60" s="219">
        <f t="shared" si="14"/>
        <v>52604520</v>
      </c>
      <c r="Y60" s="264">
        <f t="shared" si="14"/>
        <v>-52604520</v>
      </c>
      <c r="Z60" s="337">
        <f>+IF(X60&lt;&gt;0,+(Y60/X60)*100,0)</f>
        <v>-100</v>
      </c>
      <c r="AA60" s="232">
        <f>+AA57+AA54+AA51+AA40+AA37+AA34+AA22+AA5</f>
        <v>52604520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2013-08-02T12:58:34Z</dcterms:created>
  <dcterms:modified xsi:type="dcterms:W3CDTF">2013-08-02T12:58:37Z</dcterms:modified>
  <cp:category/>
  <cp:version/>
  <cp:contentType/>
  <cp:contentStatus/>
</cp:coreProperties>
</file>