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<sst xmlns="http://schemas.openxmlformats.org/spreadsheetml/2006/main" count="855" uniqueCount="302">
  <si>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Cape Agulhas(WC033)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</si>
  <si>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</si>
  <si>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</si>
  <si>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</si>
  <si>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</si>
  <si>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</si>
  <si>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</si>
  <si>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</si>
  <si>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</si>
  <si>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</si>
  <si>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</si>
  <si>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</si>
  <si>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</si>
  <si>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</si>
  <si>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</si>
  <si>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</si>
  <si>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</si>
  <si>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</si>
  <si>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</si>
  <si>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</si>
  <si>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</si>
  <si>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</si>
  <si>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</si>
  <si>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</si>
  <si>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</si>
  <si>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</si>
  <si>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</si>
  <si>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</si>
  <si>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</si>
  <si>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</si>
  <si>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</si>
  <si>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</si>
  <si>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</si>
  <si>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</si>
  <si>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</si>
  <si>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</si>
  <si>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</si>
  <si>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</si>
  <si>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</si>
  <si>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</si>
  <si>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</si>
  <si>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</si>
  <si>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</si>
  <si>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</si>
  <si>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</si>
  <si>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</si>
  <si>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</si>
  <si>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</si>
  <si>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</si>
  <si>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</si>
  <si>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</si>
  <si>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</si>
  <si>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</si>
  <si>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</si>
  <si>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</si>
  <si>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</si>
  <si>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</si>
  <si>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</si>
  <si>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</si>
  <si>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</si>
  <si>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</si>
  <si>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</si>
  <si>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</si>
  <si>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</si>
  <si>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</si>
  <si>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</si>
  <si>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</si>
  <si>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</si>
  <si>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</si>
  <si>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</si>
  <si>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Agulhas(WC033)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</si>
  <si>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</si>
  <si>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</si>
  <si>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</si>
  <si>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</si>
  <si>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</si>
  <si>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</si>
  <si>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</si>
  <si>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</si>
  <si>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</si>
  <si>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</si>
  <si>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</si>
  <si>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</si>
  <si>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</si>
  <si>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</si>
  <si>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</si>
  <si>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</si>
  <si>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</si>
  <si>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</si>
  <si>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</si>
  <si>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</si>
  <si>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</si>
  <si>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</si>
  <si>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</si>
  <si>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</si>
  <si>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</si>
  <si>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</si>
  <si>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</si>
  <si>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</si>
  <si>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</si>
  <si>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Agulhas(WC033)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</si>
  <si>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</si>
  <si>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</si>
  <si>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</si>
  <si>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</si>
  <si>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</si>
  <si>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</si>
  <si>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</si>
  <si>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</si>
  <si>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</si>
  <si>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</si>
  <si>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</si>
  <si>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</si>
  <si>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</si>
  <si>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</si>
  <si>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</si>
  <si>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</si>
  <si>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</si>
  <si>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</si>
  <si>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</si>
  <si>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</si>
  <si>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</si>
  <si>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</si>
  <si>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</si>
  <si>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</si>
  <si>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</si>
  <si>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</si>
  <si>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</si>
  <si>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</si>
  <si>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Agulhas(WC033)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</si>
  <si>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</si>
  <si>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</si>
  <si>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</si>
  <si>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</si>
  <si>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</si>
  <si>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</si>
  <si>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</si>
  <si>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</si>
  <si>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</si>
  <si>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</si>
  <si>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Agulhas(WC033)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</si>
  <si>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</si>
  <si>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</si>
  <si>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</si>
  <si>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</si>
  <si>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</si>
  <si>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</si>
  <si>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</si>
  <si>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</si>
  <si>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</si>
  <si>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</si>
  <si>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</si>
  <si>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</si>
  <si>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</si>
  <si>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</si>
  <si>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</si>
  <si>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</si>
  <si>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</si>
  <si>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</si>
  <si>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</si>
  <si>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</si>
  <si>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</si>
  <si>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</si>
  <si>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</si>
  <si>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</si>
  <si>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</si>
  <si>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</si>
  <si>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</si>
  <si>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</si>
  <si>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</si>
  <si>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</si>
  <si>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</si>
  <si>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</si>
  <si>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</si>
  <si>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Agulhas(WC033)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</si>
  <si>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</si>
  <si>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</si>
  <si>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</si>
  <si>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</si>
  <si>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</si>
  <si>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</si>
  <si>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</si>
  <si>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</si>
  <si>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</si>
  <si>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</si>
  <si>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</si>
  <si>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</si>
  <si>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</si>
  <si>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</si>
  <si>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</si>
  <si>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</si>
  <si>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</si>
  <si>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</si>
  <si>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</si>
  <si>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</si>
  <si>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</si>
  <si>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</si>
  <si>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</si>
  <si>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</si>
  <si>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</si>
  <si>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</si>
  <si>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Agulhas(WC033)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</si>
  <si>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</si>
  <si>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</si>
  <si>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</si>
  <si>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</si>
  <si>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</si>
  <si>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</si>
  <si>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</si>
  <si>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</si>
  <si>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</si>
  <si>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</si>
  <si>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</si>
  <si>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</si>
  <si>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</si>
  <si>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</si>
  <si>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</si>
  <si>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</si>
  <si>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</si>
  <si>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</si>
  <si>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</si>
  <si>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</si>
  <si>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</si>
  <si>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</si>
  <si>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</si>
  <si>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</si>
  <si>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Agulhas(WC033)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</si>
  <si>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</si>
  <si>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</si>
  <si>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</si>
  <si>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</si>
  <si>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</si>
  <si>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</si>
  <si>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</si>
  <si>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</si>
  <si>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</si>
  <si>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</si>
  <si>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</si>
  <si>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</si>
  <si>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</si>
  <si>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</si>
  <si>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</si>
  <si>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</si>
  <si>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</si>
  <si>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</si>
  <si>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</si>
  <si>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</si>
  <si>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</si>
  <si>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</si>
  <si>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</si>
  <si>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</si>
  <si>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</si>
  <si>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</si>
  <si>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</si>
  <si>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</si>
  <si>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</si>
  <si>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</si>
  <si>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</si>
  <si>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</si>
  <si>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</si>
  <si>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</si>
  <si>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</si>
  <si>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Agulhas(WC033)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</si>
  <si>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</si>
  <si>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</si>
  <si>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Cape Agulhas(WC033)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</si>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</sst>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32426543</v>
      </c>
      <c r="C5" s="19"/>
      <c r="D5" s="59">
        <v>34476586</v>
      </c>
      <c r="E5" s="60">
        <v>34938109</v>
      </c>
      <c r="F5" s="60">
        <v>34766189</v>
      </c>
      <c r="G5" s="60">
        <v>-30</v>
      </c>
      <c r="H5" s="60">
        <v>-71</v>
      </c>
      <c r="I5" s="60">
        <v>34766088</v>
      </c>
      <c r="J5" s="60">
        <v>0</v>
      </c>
      <c r="K5" s="60">
        <v>4317</v>
      </c>
      <c r="L5" s="60">
        <v>0</v>
      </c>
      <c r="M5" s="60">
        <v>4317</v>
      </c>
      <c r="N5" s="60">
        <v>-5736</v>
      </c>
      <c r="O5" s="60">
        <v>87</v>
      </c>
      <c r="P5" s="60">
        <v>-710</v>
      </c>
      <c r="Q5" s="60">
        <v>-6359</v>
      </c>
      <c r="R5" s="60">
        <v>0</v>
      </c>
      <c r="S5" s="60">
        <v>-816</v>
      </c>
      <c r="T5" s="60">
        <v>-99</v>
      </c>
      <c r="U5" s="60">
        <v>-915</v>
      </c>
      <c r="V5" s="60">
        <v>34763131</v>
      </c>
      <c r="W5" s="60">
        <v>34938109</v>
      </c>
      <c r="X5" s="60">
        <v>-174978</v>
      </c>
      <c r="Y5" s="61">
        <v>-0.5</v>
      </c>
      <c r="Z5" s="62">
        <v>34938109</v>
      </c>
    </row>
    <row r="6" spans="1:26" ht="13.5">
      <c r="A6" s="58" t="s">
        <v>32</v>
      </c>
      <c r="B6" s="19">
        <v>87023034</v>
      </c>
      <c r="C6" s="19"/>
      <c r="D6" s="59">
        <v>98583281</v>
      </c>
      <c r="E6" s="60">
        <v>100736821</v>
      </c>
      <c r="F6" s="60">
        <v>8185978</v>
      </c>
      <c r="G6" s="60">
        <v>8223558</v>
      </c>
      <c r="H6" s="60">
        <v>8520059</v>
      </c>
      <c r="I6" s="60">
        <v>24929595</v>
      </c>
      <c r="J6" s="60">
        <v>8496233</v>
      </c>
      <c r="K6" s="60">
        <v>7938302</v>
      </c>
      <c r="L6" s="60">
        <v>8289890</v>
      </c>
      <c r="M6" s="60">
        <v>24724425</v>
      </c>
      <c r="N6" s="60">
        <v>9508235</v>
      </c>
      <c r="O6" s="60">
        <v>8478187</v>
      </c>
      <c r="P6" s="60">
        <v>7915725</v>
      </c>
      <c r="Q6" s="60">
        <v>25902147</v>
      </c>
      <c r="R6" s="60">
        <v>8519739</v>
      </c>
      <c r="S6" s="60">
        <v>8007394</v>
      </c>
      <c r="T6" s="60">
        <v>8539260</v>
      </c>
      <c r="U6" s="60">
        <v>25066393</v>
      </c>
      <c r="V6" s="60">
        <v>100622560</v>
      </c>
      <c r="W6" s="60">
        <v>100736821</v>
      </c>
      <c r="X6" s="60">
        <v>-114261</v>
      </c>
      <c r="Y6" s="61">
        <v>-0.11</v>
      </c>
      <c r="Z6" s="62">
        <v>100736821</v>
      </c>
    </row>
    <row r="7" spans="1:26" ht="13.5">
      <c r="A7" s="58" t="s">
        <v>33</v>
      </c>
      <c r="B7" s="19">
        <v>2224184</v>
      </c>
      <c r="C7" s="19"/>
      <c r="D7" s="59">
        <v>2200000</v>
      </c>
      <c r="E7" s="60">
        <v>2165000</v>
      </c>
      <c r="F7" s="60">
        <v>112791</v>
      </c>
      <c r="G7" s="60">
        <v>173318</v>
      </c>
      <c r="H7" s="60">
        <v>194429</v>
      </c>
      <c r="I7" s="60">
        <v>480538</v>
      </c>
      <c r="J7" s="60">
        <v>160865</v>
      </c>
      <c r="K7" s="60">
        <v>182193</v>
      </c>
      <c r="L7" s="60">
        <v>63953</v>
      </c>
      <c r="M7" s="60">
        <v>407011</v>
      </c>
      <c r="N7" s="60">
        <v>148844</v>
      </c>
      <c r="O7" s="60">
        <v>299882</v>
      </c>
      <c r="P7" s="60">
        <v>202312</v>
      </c>
      <c r="Q7" s="60">
        <v>651038</v>
      </c>
      <c r="R7" s="60">
        <v>55289</v>
      </c>
      <c r="S7" s="60">
        <v>235241</v>
      </c>
      <c r="T7" s="60">
        <v>220731</v>
      </c>
      <c r="U7" s="60">
        <v>511261</v>
      </c>
      <c r="V7" s="60">
        <v>2049848</v>
      </c>
      <c r="W7" s="60">
        <v>2165000</v>
      </c>
      <c r="X7" s="60">
        <v>-115152</v>
      </c>
      <c r="Y7" s="61">
        <v>-5.32</v>
      </c>
      <c r="Z7" s="62">
        <v>2165000</v>
      </c>
    </row>
    <row r="8" spans="1:26" ht="13.5">
      <c r="A8" s="58" t="s">
        <v>34</v>
      </c>
      <c r="B8" s="19">
        <v>57996208</v>
      </c>
      <c r="C8" s="19"/>
      <c r="D8" s="59">
        <v>54331965</v>
      </c>
      <c r="E8" s="60">
        <v>68550559</v>
      </c>
      <c r="F8" s="60">
        <v>15690468</v>
      </c>
      <c r="G8" s="60">
        <v>3050246</v>
      </c>
      <c r="H8" s="60">
        <v>503562</v>
      </c>
      <c r="I8" s="60">
        <v>19244276</v>
      </c>
      <c r="J8" s="60">
        <v>6269598</v>
      </c>
      <c r="K8" s="60">
        <v>1364831</v>
      </c>
      <c r="L8" s="60">
        <v>10482518</v>
      </c>
      <c r="M8" s="60">
        <v>18116947</v>
      </c>
      <c r="N8" s="60">
        <v>6647160</v>
      </c>
      <c r="O8" s="60">
        <v>2617921</v>
      </c>
      <c r="P8" s="60">
        <v>3056204</v>
      </c>
      <c r="Q8" s="60">
        <v>12321285</v>
      </c>
      <c r="R8" s="60">
        <v>17306179</v>
      </c>
      <c r="S8" s="60">
        <v>1872074</v>
      </c>
      <c r="T8" s="60">
        <v>601949</v>
      </c>
      <c r="U8" s="60">
        <v>19780202</v>
      </c>
      <c r="V8" s="60">
        <v>69462710</v>
      </c>
      <c r="W8" s="60">
        <v>68550559</v>
      </c>
      <c r="X8" s="60">
        <v>912151</v>
      </c>
      <c r="Y8" s="61">
        <v>1.33</v>
      </c>
      <c r="Z8" s="62">
        <v>68550559</v>
      </c>
    </row>
    <row r="9" spans="1:26" ht="13.5">
      <c r="A9" s="58" t="s">
        <v>35</v>
      </c>
      <c r="B9" s="19">
        <v>10319617</v>
      </c>
      <c r="C9" s="19"/>
      <c r="D9" s="59">
        <v>12038491</v>
      </c>
      <c r="E9" s="60">
        <v>11871743</v>
      </c>
      <c r="F9" s="60">
        <v>715702</v>
      </c>
      <c r="G9" s="60">
        <v>668453</v>
      </c>
      <c r="H9" s="60">
        <v>1186542</v>
      </c>
      <c r="I9" s="60">
        <v>2570697</v>
      </c>
      <c r="J9" s="60">
        <v>1556353</v>
      </c>
      <c r="K9" s="60">
        <v>989625</v>
      </c>
      <c r="L9" s="60">
        <v>742139</v>
      </c>
      <c r="M9" s="60">
        <v>3288117</v>
      </c>
      <c r="N9" s="60">
        <v>1164814</v>
      </c>
      <c r="O9" s="60">
        <v>692375</v>
      </c>
      <c r="P9" s="60">
        <v>1090126</v>
      </c>
      <c r="Q9" s="60">
        <v>2947315</v>
      </c>
      <c r="R9" s="60">
        <v>771293</v>
      </c>
      <c r="S9" s="60">
        <v>698513</v>
      </c>
      <c r="T9" s="60">
        <v>1151403</v>
      </c>
      <c r="U9" s="60">
        <v>2621209</v>
      </c>
      <c r="V9" s="60">
        <v>11427338</v>
      </c>
      <c r="W9" s="60">
        <v>11871743</v>
      </c>
      <c r="X9" s="60">
        <v>-444405</v>
      </c>
      <c r="Y9" s="61">
        <v>-3.74</v>
      </c>
      <c r="Z9" s="62">
        <v>11871743</v>
      </c>
    </row>
    <row r="10" spans="1:26" ht="25.5">
      <c r="A10" s="63" t="s">
        <v>277</v>
      </c>
      <c r="B10" s="64">
        <f>SUM(B5:B9)</f>
        <v>189989586</v>
      </c>
      <c r="C10" s="64">
        <f>SUM(C5:C9)</f>
        <v>0</v>
      </c>
      <c r="D10" s="65">
        <f aca="true" t="shared" si="0" ref="D10:Z10">SUM(D5:D9)</f>
        <v>201630323</v>
      </c>
      <c r="E10" s="66">
        <f t="shared" si="0"/>
        <v>218262232</v>
      </c>
      <c r="F10" s="66">
        <f t="shared" si="0"/>
        <v>59471128</v>
      </c>
      <c r="G10" s="66">
        <f t="shared" si="0"/>
        <v>12115545</v>
      </c>
      <c r="H10" s="66">
        <f t="shared" si="0"/>
        <v>10404521</v>
      </c>
      <c r="I10" s="66">
        <f t="shared" si="0"/>
        <v>81991194</v>
      </c>
      <c r="J10" s="66">
        <f t="shared" si="0"/>
        <v>16483049</v>
      </c>
      <c r="K10" s="66">
        <f t="shared" si="0"/>
        <v>10479268</v>
      </c>
      <c r="L10" s="66">
        <f t="shared" si="0"/>
        <v>19578500</v>
      </c>
      <c r="M10" s="66">
        <f t="shared" si="0"/>
        <v>46540817</v>
      </c>
      <c r="N10" s="66">
        <f t="shared" si="0"/>
        <v>17463317</v>
      </c>
      <c r="O10" s="66">
        <f t="shared" si="0"/>
        <v>12088452</v>
      </c>
      <c r="P10" s="66">
        <f t="shared" si="0"/>
        <v>12263657</v>
      </c>
      <c r="Q10" s="66">
        <f t="shared" si="0"/>
        <v>41815426</v>
      </c>
      <c r="R10" s="66">
        <f t="shared" si="0"/>
        <v>26652500</v>
      </c>
      <c r="S10" s="66">
        <f t="shared" si="0"/>
        <v>10812406</v>
      </c>
      <c r="T10" s="66">
        <f t="shared" si="0"/>
        <v>10513244</v>
      </c>
      <c r="U10" s="66">
        <f t="shared" si="0"/>
        <v>47978150</v>
      </c>
      <c r="V10" s="66">
        <f t="shared" si="0"/>
        <v>218325587</v>
      </c>
      <c r="W10" s="66">
        <f t="shared" si="0"/>
        <v>218262232</v>
      </c>
      <c r="X10" s="66">
        <f t="shared" si="0"/>
        <v>63355</v>
      </c>
      <c r="Y10" s="67">
        <f>+IF(W10&lt;&gt;0,(X10/W10)*100,0)</f>
        <v>0.029027010041755646</v>
      </c>
      <c r="Z10" s="68">
        <f t="shared" si="0"/>
        <v>218262232</v>
      </c>
    </row>
    <row r="11" spans="1:26" ht="13.5">
      <c r="A11" s="58" t="s">
        <v>37</v>
      </c>
      <c r="B11" s="19">
        <v>61988018</v>
      </c>
      <c r="C11" s="19"/>
      <c r="D11" s="59">
        <v>69255612</v>
      </c>
      <c r="E11" s="60">
        <v>71646503</v>
      </c>
      <c r="F11" s="60">
        <v>4568292</v>
      </c>
      <c r="G11" s="60">
        <v>5013109</v>
      </c>
      <c r="H11" s="60">
        <v>4781690</v>
      </c>
      <c r="I11" s="60">
        <v>14363091</v>
      </c>
      <c r="J11" s="60">
        <v>4851578</v>
      </c>
      <c r="K11" s="60">
        <v>7564695</v>
      </c>
      <c r="L11" s="60">
        <v>5389858</v>
      </c>
      <c r="M11" s="60">
        <v>17806131</v>
      </c>
      <c r="N11" s="60">
        <v>5622587</v>
      </c>
      <c r="O11" s="60">
        <v>4903847</v>
      </c>
      <c r="P11" s="60">
        <v>5068334</v>
      </c>
      <c r="Q11" s="60">
        <v>15594768</v>
      </c>
      <c r="R11" s="60">
        <v>5247239</v>
      </c>
      <c r="S11" s="60">
        <v>5122677</v>
      </c>
      <c r="T11" s="60">
        <v>5221566</v>
      </c>
      <c r="U11" s="60">
        <v>15591482</v>
      </c>
      <c r="V11" s="60">
        <v>63355472</v>
      </c>
      <c r="W11" s="60">
        <v>71646503</v>
      </c>
      <c r="X11" s="60">
        <v>-8291031</v>
      </c>
      <c r="Y11" s="61">
        <v>-11.57</v>
      </c>
      <c r="Z11" s="62">
        <v>71646503</v>
      </c>
    </row>
    <row r="12" spans="1:26" ht="13.5">
      <c r="A12" s="58" t="s">
        <v>38</v>
      </c>
      <c r="B12" s="19">
        <v>2919384</v>
      </c>
      <c r="C12" s="19"/>
      <c r="D12" s="59">
        <v>3161274</v>
      </c>
      <c r="E12" s="60">
        <v>3161274</v>
      </c>
      <c r="F12" s="60">
        <v>243793</v>
      </c>
      <c r="G12" s="60">
        <v>243793</v>
      </c>
      <c r="H12" s="60">
        <v>243793</v>
      </c>
      <c r="I12" s="60">
        <v>731379</v>
      </c>
      <c r="J12" s="60">
        <v>242742</v>
      </c>
      <c r="K12" s="60">
        <v>242742</v>
      </c>
      <c r="L12" s="60">
        <v>242742</v>
      </c>
      <c r="M12" s="60">
        <v>728226</v>
      </c>
      <c r="N12" s="60">
        <v>336308</v>
      </c>
      <c r="O12" s="60">
        <v>255501</v>
      </c>
      <c r="P12" s="60">
        <v>255501</v>
      </c>
      <c r="Q12" s="60">
        <v>847310</v>
      </c>
      <c r="R12" s="60">
        <v>255501</v>
      </c>
      <c r="S12" s="60">
        <v>255501</v>
      </c>
      <c r="T12" s="60">
        <v>255501</v>
      </c>
      <c r="U12" s="60">
        <v>766503</v>
      </c>
      <c r="V12" s="60">
        <v>3073418</v>
      </c>
      <c r="W12" s="60">
        <v>3161274</v>
      </c>
      <c r="X12" s="60">
        <v>-87856</v>
      </c>
      <c r="Y12" s="61">
        <v>-2.78</v>
      </c>
      <c r="Z12" s="62">
        <v>3161274</v>
      </c>
    </row>
    <row r="13" spans="1:26" ht="13.5">
      <c r="A13" s="58" t="s">
        <v>278</v>
      </c>
      <c r="B13" s="19">
        <v>6013043</v>
      </c>
      <c r="C13" s="19"/>
      <c r="D13" s="59">
        <v>9508636</v>
      </c>
      <c r="E13" s="60">
        <v>9927514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9927514</v>
      </c>
      <c r="X13" s="60">
        <v>-9927514</v>
      </c>
      <c r="Y13" s="61">
        <v>-100</v>
      </c>
      <c r="Z13" s="62">
        <v>9927514</v>
      </c>
    </row>
    <row r="14" spans="1:26" ht="13.5">
      <c r="A14" s="58" t="s">
        <v>40</v>
      </c>
      <c r="B14" s="19">
        <v>351074</v>
      </c>
      <c r="C14" s="19"/>
      <c r="D14" s="59">
        <v>118915</v>
      </c>
      <c r="E14" s="60">
        <v>160600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62012</v>
      </c>
      <c r="M14" s="60">
        <v>62012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56639</v>
      </c>
      <c r="U14" s="60">
        <v>56639</v>
      </c>
      <c r="V14" s="60">
        <v>118651</v>
      </c>
      <c r="W14" s="60">
        <v>160600</v>
      </c>
      <c r="X14" s="60">
        <v>-41949</v>
      </c>
      <c r="Y14" s="61">
        <v>-26.12</v>
      </c>
      <c r="Z14" s="62">
        <v>160600</v>
      </c>
    </row>
    <row r="15" spans="1:26" ht="13.5">
      <c r="A15" s="58" t="s">
        <v>41</v>
      </c>
      <c r="B15" s="19">
        <v>44663563</v>
      </c>
      <c r="C15" s="19"/>
      <c r="D15" s="59">
        <v>45260338</v>
      </c>
      <c r="E15" s="60">
        <v>46260338</v>
      </c>
      <c r="F15" s="60">
        <v>4215979</v>
      </c>
      <c r="G15" s="60">
        <v>7093148</v>
      </c>
      <c r="H15" s="60">
        <v>774534</v>
      </c>
      <c r="I15" s="60">
        <v>12083661</v>
      </c>
      <c r="J15" s="60">
        <v>7556375</v>
      </c>
      <c r="K15" s="60">
        <v>3366409</v>
      </c>
      <c r="L15" s="60">
        <v>2867256</v>
      </c>
      <c r="M15" s="60">
        <v>13790040</v>
      </c>
      <c r="N15" s="60">
        <v>3410640</v>
      </c>
      <c r="O15" s="60">
        <v>1307947</v>
      </c>
      <c r="P15" s="60">
        <v>5555956</v>
      </c>
      <c r="Q15" s="60">
        <v>10274543</v>
      </c>
      <c r="R15" s="60">
        <v>3232071</v>
      </c>
      <c r="S15" s="60">
        <v>4197689</v>
      </c>
      <c r="T15" s="60">
        <v>5441101</v>
      </c>
      <c r="U15" s="60">
        <v>12870861</v>
      </c>
      <c r="V15" s="60">
        <v>49019105</v>
      </c>
      <c r="W15" s="60">
        <v>46260338</v>
      </c>
      <c r="X15" s="60">
        <v>2758767</v>
      </c>
      <c r="Y15" s="61">
        <v>5.96</v>
      </c>
      <c r="Z15" s="62">
        <v>46260338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892</v>
      </c>
      <c r="M16" s="60">
        <v>892</v>
      </c>
      <c r="N16" s="60">
        <v>1769</v>
      </c>
      <c r="O16" s="60">
        <v>0</v>
      </c>
      <c r="P16" s="60">
        <v>0</v>
      </c>
      <c r="Q16" s="60">
        <v>1769</v>
      </c>
      <c r="R16" s="60">
        <v>-2661</v>
      </c>
      <c r="S16" s="60">
        <v>0</v>
      </c>
      <c r="T16" s="60">
        <v>0</v>
      </c>
      <c r="U16" s="60">
        <v>-2661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75441397</v>
      </c>
      <c r="C17" s="19"/>
      <c r="D17" s="59">
        <v>75159789</v>
      </c>
      <c r="E17" s="60">
        <v>90815299</v>
      </c>
      <c r="F17" s="60">
        <v>3552151</v>
      </c>
      <c r="G17" s="60">
        <v>4256867</v>
      </c>
      <c r="H17" s="60">
        <v>8731902</v>
      </c>
      <c r="I17" s="60">
        <v>16540920</v>
      </c>
      <c r="J17" s="60">
        <v>6252429</v>
      </c>
      <c r="K17" s="60">
        <v>6202268</v>
      </c>
      <c r="L17" s="60">
        <v>5853681</v>
      </c>
      <c r="M17" s="60">
        <v>18308378</v>
      </c>
      <c r="N17" s="60">
        <v>7412278</v>
      </c>
      <c r="O17" s="60">
        <v>9928462</v>
      </c>
      <c r="P17" s="60">
        <v>3115416</v>
      </c>
      <c r="Q17" s="60">
        <v>20456156</v>
      </c>
      <c r="R17" s="60">
        <v>12577084</v>
      </c>
      <c r="S17" s="60">
        <v>8235831</v>
      </c>
      <c r="T17" s="60">
        <v>3934769</v>
      </c>
      <c r="U17" s="60">
        <v>24747684</v>
      </c>
      <c r="V17" s="60">
        <v>80053138</v>
      </c>
      <c r="W17" s="60">
        <v>90815299</v>
      </c>
      <c r="X17" s="60">
        <v>-10762161</v>
      </c>
      <c r="Y17" s="61">
        <v>-11.85</v>
      </c>
      <c r="Z17" s="62">
        <v>90815299</v>
      </c>
    </row>
    <row r="18" spans="1:26" ht="13.5">
      <c r="A18" s="70" t="s">
        <v>44</v>
      </c>
      <c r="B18" s="71">
        <f>SUM(B11:B17)</f>
        <v>191376479</v>
      </c>
      <c r="C18" s="71">
        <f>SUM(C11:C17)</f>
        <v>0</v>
      </c>
      <c r="D18" s="72">
        <f aca="true" t="shared" si="1" ref="D18:Z18">SUM(D11:D17)</f>
        <v>202464564</v>
      </c>
      <c r="E18" s="73">
        <f t="shared" si="1"/>
        <v>221971528</v>
      </c>
      <c r="F18" s="73">
        <f t="shared" si="1"/>
        <v>12580215</v>
      </c>
      <c r="G18" s="73">
        <f t="shared" si="1"/>
        <v>16606917</v>
      </c>
      <c r="H18" s="73">
        <f t="shared" si="1"/>
        <v>14531919</v>
      </c>
      <c r="I18" s="73">
        <f t="shared" si="1"/>
        <v>43719051</v>
      </c>
      <c r="J18" s="73">
        <f t="shared" si="1"/>
        <v>18903124</v>
      </c>
      <c r="K18" s="73">
        <f t="shared" si="1"/>
        <v>17376114</v>
      </c>
      <c r="L18" s="73">
        <f t="shared" si="1"/>
        <v>14416441</v>
      </c>
      <c r="M18" s="73">
        <f t="shared" si="1"/>
        <v>50695679</v>
      </c>
      <c r="N18" s="73">
        <f t="shared" si="1"/>
        <v>16783582</v>
      </c>
      <c r="O18" s="73">
        <f t="shared" si="1"/>
        <v>16395757</v>
      </c>
      <c r="P18" s="73">
        <f t="shared" si="1"/>
        <v>13995207</v>
      </c>
      <c r="Q18" s="73">
        <f t="shared" si="1"/>
        <v>47174546</v>
      </c>
      <c r="R18" s="73">
        <f t="shared" si="1"/>
        <v>21309234</v>
      </c>
      <c r="S18" s="73">
        <f t="shared" si="1"/>
        <v>17811698</v>
      </c>
      <c r="T18" s="73">
        <f t="shared" si="1"/>
        <v>14909576</v>
      </c>
      <c r="U18" s="73">
        <f t="shared" si="1"/>
        <v>54030508</v>
      </c>
      <c r="V18" s="73">
        <f t="shared" si="1"/>
        <v>195619784</v>
      </c>
      <c r="W18" s="73">
        <f t="shared" si="1"/>
        <v>221971528</v>
      </c>
      <c r="X18" s="73">
        <f t="shared" si="1"/>
        <v>-26351744</v>
      </c>
      <c r="Y18" s="67">
        <f>+IF(W18&lt;&gt;0,(X18/W18)*100,0)</f>
        <v>-11.871677524335464</v>
      </c>
      <c r="Z18" s="74">
        <f t="shared" si="1"/>
        <v>221971528</v>
      </c>
    </row>
    <row r="19" spans="1:26" ht="13.5">
      <c r="A19" s="70" t="s">
        <v>45</v>
      </c>
      <c r="B19" s="75">
        <f>+B10-B18</f>
        <v>-1386893</v>
      </c>
      <c r="C19" s="75">
        <f>+C10-C18</f>
        <v>0</v>
      </c>
      <c r="D19" s="76">
        <f aca="true" t="shared" si="2" ref="D19:Z19">+D10-D18</f>
        <v>-834241</v>
      </c>
      <c r="E19" s="77">
        <f t="shared" si="2"/>
        <v>-3709296</v>
      </c>
      <c r="F19" s="77">
        <f t="shared" si="2"/>
        <v>46890913</v>
      </c>
      <c r="G19" s="77">
        <f t="shared" si="2"/>
        <v>-4491372</v>
      </c>
      <c r="H19" s="77">
        <f t="shared" si="2"/>
        <v>-4127398</v>
      </c>
      <c r="I19" s="77">
        <f t="shared" si="2"/>
        <v>38272143</v>
      </c>
      <c r="J19" s="77">
        <f t="shared" si="2"/>
        <v>-2420075</v>
      </c>
      <c r="K19" s="77">
        <f t="shared" si="2"/>
        <v>-6896846</v>
      </c>
      <c r="L19" s="77">
        <f t="shared" si="2"/>
        <v>5162059</v>
      </c>
      <c r="M19" s="77">
        <f t="shared" si="2"/>
        <v>-4154862</v>
      </c>
      <c r="N19" s="77">
        <f t="shared" si="2"/>
        <v>679735</v>
      </c>
      <c r="O19" s="77">
        <f t="shared" si="2"/>
        <v>-4307305</v>
      </c>
      <c r="P19" s="77">
        <f t="shared" si="2"/>
        <v>-1731550</v>
      </c>
      <c r="Q19" s="77">
        <f t="shared" si="2"/>
        <v>-5359120</v>
      </c>
      <c r="R19" s="77">
        <f t="shared" si="2"/>
        <v>5343266</v>
      </c>
      <c r="S19" s="77">
        <f t="shared" si="2"/>
        <v>-6999292</v>
      </c>
      <c r="T19" s="77">
        <f t="shared" si="2"/>
        <v>-4396332</v>
      </c>
      <c r="U19" s="77">
        <f t="shared" si="2"/>
        <v>-6052358</v>
      </c>
      <c r="V19" s="77">
        <f t="shared" si="2"/>
        <v>22705803</v>
      </c>
      <c r="W19" s="77">
        <f>IF(E10=E18,0,W10-W18)</f>
        <v>-3709296</v>
      </c>
      <c r="X19" s="77">
        <f t="shared" si="2"/>
        <v>26415099</v>
      </c>
      <c r="Y19" s="78">
        <f>+IF(W19&lt;&gt;0,(X19/W19)*100,0)</f>
        <v>-712.1324100314453</v>
      </c>
      <c r="Z19" s="79">
        <f t="shared" si="2"/>
        <v>-3709296</v>
      </c>
    </row>
    <row r="20" spans="1:26" ht="13.5">
      <c r="A20" s="58" t="s">
        <v>46</v>
      </c>
      <c r="B20" s="19">
        <v>8592000</v>
      </c>
      <c r="C20" s="19"/>
      <c r="D20" s="59">
        <v>9100877</v>
      </c>
      <c r="E20" s="60">
        <v>16057894</v>
      </c>
      <c r="F20" s="60">
        <v>3764000</v>
      </c>
      <c r="G20" s="60">
        <v>-462246</v>
      </c>
      <c r="H20" s="60">
        <v>0</v>
      </c>
      <c r="I20" s="60">
        <v>3301754</v>
      </c>
      <c r="J20" s="60">
        <v>0</v>
      </c>
      <c r="K20" s="60">
        <v>0</v>
      </c>
      <c r="L20" s="60">
        <v>4457018</v>
      </c>
      <c r="M20" s="60">
        <v>4457018</v>
      </c>
      <c r="N20" s="60">
        <v>0</v>
      </c>
      <c r="O20" s="60">
        <v>0</v>
      </c>
      <c r="P20" s="60">
        <v>0</v>
      </c>
      <c r="Q20" s="60">
        <v>0</v>
      </c>
      <c r="R20" s="60">
        <v>5177260</v>
      </c>
      <c r="S20" s="60">
        <v>0</v>
      </c>
      <c r="T20" s="60">
        <v>0</v>
      </c>
      <c r="U20" s="60">
        <v>5177260</v>
      </c>
      <c r="V20" s="60">
        <v>12936032</v>
      </c>
      <c r="W20" s="60">
        <v>16057894</v>
      </c>
      <c r="X20" s="60">
        <v>-3121862</v>
      </c>
      <c r="Y20" s="61">
        <v>-19.44</v>
      </c>
      <c r="Z20" s="62">
        <v>16057894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7205107</v>
      </c>
      <c r="C22" s="86">
        <f>SUM(C19:C21)</f>
        <v>0</v>
      </c>
      <c r="D22" s="87">
        <f aca="true" t="shared" si="3" ref="D22:Z22">SUM(D19:D21)</f>
        <v>8266636</v>
      </c>
      <c r="E22" s="88">
        <f t="shared" si="3"/>
        <v>12348598</v>
      </c>
      <c r="F22" s="88">
        <f t="shared" si="3"/>
        <v>50654913</v>
      </c>
      <c r="G22" s="88">
        <f t="shared" si="3"/>
        <v>-4953618</v>
      </c>
      <c r="H22" s="88">
        <f t="shared" si="3"/>
        <v>-4127398</v>
      </c>
      <c r="I22" s="88">
        <f t="shared" si="3"/>
        <v>41573897</v>
      </c>
      <c r="J22" s="88">
        <f t="shared" si="3"/>
        <v>-2420075</v>
      </c>
      <c r="K22" s="88">
        <f t="shared" si="3"/>
        <v>-6896846</v>
      </c>
      <c r="L22" s="88">
        <f t="shared" si="3"/>
        <v>9619077</v>
      </c>
      <c r="M22" s="88">
        <f t="shared" si="3"/>
        <v>302156</v>
      </c>
      <c r="N22" s="88">
        <f t="shared" si="3"/>
        <v>679735</v>
      </c>
      <c r="O22" s="88">
        <f t="shared" si="3"/>
        <v>-4307305</v>
      </c>
      <c r="P22" s="88">
        <f t="shared" si="3"/>
        <v>-1731550</v>
      </c>
      <c r="Q22" s="88">
        <f t="shared" si="3"/>
        <v>-5359120</v>
      </c>
      <c r="R22" s="88">
        <f t="shared" si="3"/>
        <v>10520526</v>
      </c>
      <c r="S22" s="88">
        <f t="shared" si="3"/>
        <v>-6999292</v>
      </c>
      <c r="T22" s="88">
        <f t="shared" si="3"/>
        <v>-4396332</v>
      </c>
      <c r="U22" s="88">
        <f t="shared" si="3"/>
        <v>-875098</v>
      </c>
      <c r="V22" s="88">
        <f t="shared" si="3"/>
        <v>35641835</v>
      </c>
      <c r="W22" s="88">
        <f t="shared" si="3"/>
        <v>12348598</v>
      </c>
      <c r="X22" s="88">
        <f t="shared" si="3"/>
        <v>23293237</v>
      </c>
      <c r="Y22" s="89">
        <f>+IF(W22&lt;&gt;0,(X22/W22)*100,0)</f>
        <v>188.63062025340852</v>
      </c>
      <c r="Z22" s="90">
        <f t="shared" si="3"/>
        <v>12348598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7205107</v>
      </c>
      <c r="C24" s="75">
        <f>SUM(C22:C23)</f>
        <v>0</v>
      </c>
      <c r="D24" s="76">
        <f aca="true" t="shared" si="4" ref="D24:Z24">SUM(D22:D23)</f>
        <v>8266636</v>
      </c>
      <c r="E24" s="77">
        <f t="shared" si="4"/>
        <v>12348598</v>
      </c>
      <c r="F24" s="77">
        <f t="shared" si="4"/>
        <v>50654913</v>
      </c>
      <c r="G24" s="77">
        <f t="shared" si="4"/>
        <v>-4953618</v>
      </c>
      <c r="H24" s="77">
        <f t="shared" si="4"/>
        <v>-4127398</v>
      </c>
      <c r="I24" s="77">
        <f t="shared" si="4"/>
        <v>41573897</v>
      </c>
      <c r="J24" s="77">
        <f t="shared" si="4"/>
        <v>-2420075</v>
      </c>
      <c r="K24" s="77">
        <f t="shared" si="4"/>
        <v>-6896846</v>
      </c>
      <c r="L24" s="77">
        <f t="shared" si="4"/>
        <v>9619077</v>
      </c>
      <c r="M24" s="77">
        <f t="shared" si="4"/>
        <v>302156</v>
      </c>
      <c r="N24" s="77">
        <f t="shared" si="4"/>
        <v>679735</v>
      </c>
      <c r="O24" s="77">
        <f t="shared" si="4"/>
        <v>-4307305</v>
      </c>
      <c r="P24" s="77">
        <f t="shared" si="4"/>
        <v>-1731550</v>
      </c>
      <c r="Q24" s="77">
        <f t="shared" si="4"/>
        <v>-5359120</v>
      </c>
      <c r="R24" s="77">
        <f t="shared" si="4"/>
        <v>10520526</v>
      </c>
      <c r="S24" s="77">
        <f t="shared" si="4"/>
        <v>-6999292</v>
      </c>
      <c r="T24" s="77">
        <f t="shared" si="4"/>
        <v>-4396332</v>
      </c>
      <c r="U24" s="77">
        <f t="shared" si="4"/>
        <v>-875098</v>
      </c>
      <c r="V24" s="77">
        <f t="shared" si="4"/>
        <v>35641835</v>
      </c>
      <c r="W24" s="77">
        <f t="shared" si="4"/>
        <v>12348598</v>
      </c>
      <c r="X24" s="77">
        <f t="shared" si="4"/>
        <v>23293237</v>
      </c>
      <c r="Y24" s="78">
        <f>+IF(W24&lt;&gt;0,(X24/W24)*100,0)</f>
        <v>188.63062025340852</v>
      </c>
      <c r="Z24" s="79">
        <f t="shared" si="4"/>
        <v>12348598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31123610</v>
      </c>
      <c r="C27" s="22"/>
      <c r="D27" s="99">
        <v>30405878</v>
      </c>
      <c r="E27" s="100">
        <v>30008641</v>
      </c>
      <c r="F27" s="100">
        <v>137938</v>
      </c>
      <c r="G27" s="100">
        <v>480907</v>
      </c>
      <c r="H27" s="100">
        <v>512247</v>
      </c>
      <c r="I27" s="100">
        <v>1131092</v>
      </c>
      <c r="J27" s="100">
        <v>2091345</v>
      </c>
      <c r="K27" s="100">
        <v>2048534</v>
      </c>
      <c r="L27" s="100">
        <v>2718446</v>
      </c>
      <c r="M27" s="100">
        <v>6858325</v>
      </c>
      <c r="N27" s="100">
        <v>2116831</v>
      </c>
      <c r="O27" s="100">
        <v>2785444</v>
      </c>
      <c r="P27" s="100">
        <v>5457608</v>
      </c>
      <c r="Q27" s="100">
        <v>10359883</v>
      </c>
      <c r="R27" s="100">
        <v>2163799</v>
      </c>
      <c r="S27" s="100">
        <v>3489423</v>
      </c>
      <c r="T27" s="100">
        <v>3650083</v>
      </c>
      <c r="U27" s="100">
        <v>9303305</v>
      </c>
      <c r="V27" s="100">
        <v>27652605</v>
      </c>
      <c r="W27" s="100">
        <v>30008641</v>
      </c>
      <c r="X27" s="100">
        <v>-2356036</v>
      </c>
      <c r="Y27" s="101">
        <v>-7.85</v>
      </c>
      <c r="Z27" s="102">
        <v>30008641</v>
      </c>
    </row>
    <row r="28" spans="1:26" ht="13.5">
      <c r="A28" s="103" t="s">
        <v>46</v>
      </c>
      <c r="B28" s="19">
        <v>8332154</v>
      </c>
      <c r="C28" s="19"/>
      <c r="D28" s="59">
        <v>0</v>
      </c>
      <c r="E28" s="60">
        <v>16562141</v>
      </c>
      <c r="F28" s="60">
        <v>0</v>
      </c>
      <c r="G28" s="60">
        <v>105798</v>
      </c>
      <c r="H28" s="60">
        <v>14144</v>
      </c>
      <c r="I28" s="60">
        <v>119942</v>
      </c>
      <c r="J28" s="60">
        <v>1184009</v>
      </c>
      <c r="K28" s="60">
        <v>1453036</v>
      </c>
      <c r="L28" s="60">
        <v>1523685</v>
      </c>
      <c r="M28" s="60">
        <v>4160730</v>
      </c>
      <c r="N28" s="60">
        <v>1608457</v>
      </c>
      <c r="O28" s="60">
        <v>581503</v>
      </c>
      <c r="P28" s="60">
        <v>4072415</v>
      </c>
      <c r="Q28" s="60">
        <v>6262375</v>
      </c>
      <c r="R28" s="60">
        <v>622935</v>
      </c>
      <c r="S28" s="60">
        <v>1880561</v>
      </c>
      <c r="T28" s="60">
        <v>2256456</v>
      </c>
      <c r="U28" s="60">
        <v>4759952</v>
      </c>
      <c r="V28" s="60">
        <v>15302999</v>
      </c>
      <c r="W28" s="60">
        <v>16562141</v>
      </c>
      <c r="X28" s="60">
        <v>-1259142</v>
      </c>
      <c r="Y28" s="61">
        <v>-7.6</v>
      </c>
      <c r="Z28" s="62">
        <v>16562141</v>
      </c>
    </row>
    <row r="29" spans="1:26" ht="13.5">
      <c r="A29" s="58" t="s">
        <v>282</v>
      </c>
      <c r="B29" s="19">
        <v>8037172</v>
      </c>
      <c r="C29" s="19"/>
      <c r="D29" s="59">
        <v>30405878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14754284</v>
      </c>
      <c r="C31" s="19"/>
      <c r="D31" s="59">
        <v>0</v>
      </c>
      <c r="E31" s="60">
        <v>13446500</v>
      </c>
      <c r="F31" s="60">
        <v>137938</v>
      </c>
      <c r="G31" s="60">
        <v>375109</v>
      </c>
      <c r="H31" s="60">
        <v>498103</v>
      </c>
      <c r="I31" s="60">
        <v>1011150</v>
      </c>
      <c r="J31" s="60">
        <v>907336</v>
      </c>
      <c r="K31" s="60">
        <v>595498</v>
      </c>
      <c r="L31" s="60">
        <v>1194761</v>
      </c>
      <c r="M31" s="60">
        <v>2697595</v>
      </c>
      <c r="N31" s="60">
        <v>508374</v>
      </c>
      <c r="O31" s="60">
        <v>2203941</v>
      </c>
      <c r="P31" s="60">
        <v>1385193</v>
      </c>
      <c r="Q31" s="60">
        <v>4097508</v>
      </c>
      <c r="R31" s="60">
        <v>1540864</v>
      </c>
      <c r="S31" s="60">
        <v>1608862</v>
      </c>
      <c r="T31" s="60">
        <v>1393627</v>
      </c>
      <c r="U31" s="60">
        <v>4543353</v>
      </c>
      <c r="V31" s="60">
        <v>12349606</v>
      </c>
      <c r="W31" s="60">
        <v>13446500</v>
      </c>
      <c r="X31" s="60">
        <v>-1096894</v>
      </c>
      <c r="Y31" s="61">
        <v>-8.16</v>
      </c>
      <c r="Z31" s="62">
        <v>13446500</v>
      </c>
    </row>
    <row r="32" spans="1:26" ht="13.5">
      <c r="A32" s="70" t="s">
        <v>54</v>
      </c>
      <c r="B32" s="22">
        <f>SUM(B28:B31)</f>
        <v>31123610</v>
      </c>
      <c r="C32" s="22">
        <f>SUM(C28:C31)</f>
        <v>0</v>
      </c>
      <c r="D32" s="99">
        <f aca="true" t="shared" si="5" ref="D32:Z32">SUM(D28:D31)</f>
        <v>30405878</v>
      </c>
      <c r="E32" s="100">
        <f t="shared" si="5"/>
        <v>30008641</v>
      </c>
      <c r="F32" s="100">
        <f t="shared" si="5"/>
        <v>137938</v>
      </c>
      <c r="G32" s="100">
        <f t="shared" si="5"/>
        <v>480907</v>
      </c>
      <c r="H32" s="100">
        <f t="shared" si="5"/>
        <v>512247</v>
      </c>
      <c r="I32" s="100">
        <f t="shared" si="5"/>
        <v>1131092</v>
      </c>
      <c r="J32" s="100">
        <f t="shared" si="5"/>
        <v>2091345</v>
      </c>
      <c r="K32" s="100">
        <f t="shared" si="5"/>
        <v>2048534</v>
      </c>
      <c r="L32" s="100">
        <f t="shared" si="5"/>
        <v>2718446</v>
      </c>
      <c r="M32" s="100">
        <f t="shared" si="5"/>
        <v>6858325</v>
      </c>
      <c r="N32" s="100">
        <f t="shared" si="5"/>
        <v>2116831</v>
      </c>
      <c r="O32" s="100">
        <f t="shared" si="5"/>
        <v>2785444</v>
      </c>
      <c r="P32" s="100">
        <f t="shared" si="5"/>
        <v>5457608</v>
      </c>
      <c r="Q32" s="100">
        <f t="shared" si="5"/>
        <v>10359883</v>
      </c>
      <c r="R32" s="100">
        <f t="shared" si="5"/>
        <v>2163799</v>
      </c>
      <c r="S32" s="100">
        <f t="shared" si="5"/>
        <v>3489423</v>
      </c>
      <c r="T32" s="100">
        <f t="shared" si="5"/>
        <v>3650083</v>
      </c>
      <c r="U32" s="100">
        <f t="shared" si="5"/>
        <v>9303305</v>
      </c>
      <c r="V32" s="100">
        <f t="shared" si="5"/>
        <v>27652605</v>
      </c>
      <c r="W32" s="100">
        <f t="shared" si="5"/>
        <v>30008641</v>
      </c>
      <c r="X32" s="100">
        <f t="shared" si="5"/>
        <v>-2356036</v>
      </c>
      <c r="Y32" s="101">
        <f>+IF(W32&lt;&gt;0,(X32/W32)*100,0)</f>
        <v>-7.851191928351571</v>
      </c>
      <c r="Z32" s="102">
        <f t="shared" si="5"/>
        <v>30008641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46626926</v>
      </c>
      <c r="C35" s="19"/>
      <c r="D35" s="59">
        <v>0</v>
      </c>
      <c r="E35" s="60">
        <v>36144336</v>
      </c>
      <c r="F35" s="60">
        <v>75018357</v>
      </c>
      <c r="G35" s="60">
        <v>44944787</v>
      </c>
      <c r="H35" s="60">
        <v>44944787</v>
      </c>
      <c r="I35" s="60">
        <v>44944787</v>
      </c>
      <c r="J35" s="60">
        <v>46626927</v>
      </c>
      <c r="K35" s="60">
        <v>46626927</v>
      </c>
      <c r="L35" s="60">
        <v>46626927</v>
      </c>
      <c r="M35" s="60">
        <v>46626927</v>
      </c>
      <c r="N35" s="60">
        <v>75827659</v>
      </c>
      <c r="O35" s="60">
        <v>75827659</v>
      </c>
      <c r="P35" s="60">
        <v>83162288</v>
      </c>
      <c r="Q35" s="60">
        <v>83162288</v>
      </c>
      <c r="R35" s="60">
        <v>75318707</v>
      </c>
      <c r="S35" s="60">
        <v>62532104</v>
      </c>
      <c r="T35" s="60">
        <v>51442169</v>
      </c>
      <c r="U35" s="60">
        <v>51442169</v>
      </c>
      <c r="V35" s="60">
        <v>51442169</v>
      </c>
      <c r="W35" s="60">
        <v>36144336</v>
      </c>
      <c r="X35" s="60">
        <v>15297833</v>
      </c>
      <c r="Y35" s="61">
        <v>42.32</v>
      </c>
      <c r="Z35" s="62">
        <v>36144336</v>
      </c>
    </row>
    <row r="36" spans="1:26" ht="13.5">
      <c r="A36" s="58" t="s">
        <v>57</v>
      </c>
      <c r="B36" s="19">
        <v>267621651</v>
      </c>
      <c r="C36" s="19"/>
      <c r="D36" s="59">
        <v>0</v>
      </c>
      <c r="E36" s="60">
        <v>288250225</v>
      </c>
      <c r="F36" s="60">
        <v>265520798</v>
      </c>
      <c r="G36" s="60">
        <v>266794131</v>
      </c>
      <c r="H36" s="60">
        <v>266794131</v>
      </c>
      <c r="I36" s="60">
        <v>266794131</v>
      </c>
      <c r="J36" s="60">
        <v>267220131</v>
      </c>
      <c r="K36" s="60">
        <v>267621651</v>
      </c>
      <c r="L36" s="60">
        <v>267621651</v>
      </c>
      <c r="M36" s="60">
        <v>267621651</v>
      </c>
      <c r="N36" s="60">
        <v>267220651</v>
      </c>
      <c r="O36" s="60">
        <v>267220651</v>
      </c>
      <c r="P36" s="60">
        <v>267220131</v>
      </c>
      <c r="Q36" s="60">
        <v>267220131</v>
      </c>
      <c r="R36" s="60">
        <v>267220131</v>
      </c>
      <c r="S36" s="60">
        <v>267220131</v>
      </c>
      <c r="T36" s="60">
        <v>267220131</v>
      </c>
      <c r="U36" s="60">
        <v>267220131</v>
      </c>
      <c r="V36" s="60">
        <v>267220131</v>
      </c>
      <c r="W36" s="60">
        <v>288250225</v>
      </c>
      <c r="X36" s="60">
        <v>-21030094</v>
      </c>
      <c r="Y36" s="61">
        <v>-7.3</v>
      </c>
      <c r="Z36" s="62">
        <v>288250225</v>
      </c>
    </row>
    <row r="37" spans="1:26" ht="13.5">
      <c r="A37" s="58" t="s">
        <v>58</v>
      </c>
      <c r="B37" s="19">
        <v>20152527</v>
      </c>
      <c r="C37" s="19"/>
      <c r="D37" s="59">
        <v>0</v>
      </c>
      <c r="E37" s="60">
        <v>16178585</v>
      </c>
      <c r="F37" s="60">
        <v>14602368</v>
      </c>
      <c r="G37" s="60">
        <v>20367867</v>
      </c>
      <c r="H37" s="60">
        <v>20367867</v>
      </c>
      <c r="I37" s="60">
        <v>20367867</v>
      </c>
      <c r="J37" s="60">
        <v>20152528</v>
      </c>
      <c r="K37" s="60">
        <v>20152528</v>
      </c>
      <c r="L37" s="60">
        <v>20152528</v>
      </c>
      <c r="M37" s="60">
        <v>20152528</v>
      </c>
      <c r="N37" s="60">
        <v>14757071</v>
      </c>
      <c r="O37" s="60">
        <v>14757071</v>
      </c>
      <c r="P37" s="60">
        <v>14807070</v>
      </c>
      <c r="Q37" s="60">
        <v>14807070</v>
      </c>
      <c r="R37" s="60">
        <v>14823449</v>
      </c>
      <c r="S37" s="60">
        <v>14806639</v>
      </c>
      <c r="T37" s="60">
        <v>14806639</v>
      </c>
      <c r="U37" s="60">
        <v>14806639</v>
      </c>
      <c r="V37" s="60">
        <v>14806639</v>
      </c>
      <c r="W37" s="60">
        <v>16178585</v>
      </c>
      <c r="X37" s="60">
        <v>-1371946</v>
      </c>
      <c r="Y37" s="61">
        <v>-8.48</v>
      </c>
      <c r="Z37" s="62">
        <v>16178585</v>
      </c>
    </row>
    <row r="38" spans="1:26" ht="13.5">
      <c r="A38" s="58" t="s">
        <v>59</v>
      </c>
      <c r="B38" s="19">
        <v>37217512</v>
      </c>
      <c r="C38" s="19"/>
      <c r="D38" s="59">
        <v>0</v>
      </c>
      <c r="E38" s="60">
        <v>40239017</v>
      </c>
      <c r="F38" s="60">
        <v>26284188</v>
      </c>
      <c r="G38" s="60">
        <v>37217512</v>
      </c>
      <c r="H38" s="60">
        <v>37217512</v>
      </c>
      <c r="I38" s="60">
        <v>37217512</v>
      </c>
      <c r="J38" s="60">
        <v>37217512</v>
      </c>
      <c r="K38" s="60">
        <v>37217512</v>
      </c>
      <c r="L38" s="60">
        <v>37217512</v>
      </c>
      <c r="M38" s="60">
        <v>37217512</v>
      </c>
      <c r="N38" s="60">
        <v>37217512</v>
      </c>
      <c r="O38" s="60">
        <v>37217512</v>
      </c>
      <c r="P38" s="60">
        <v>37217512</v>
      </c>
      <c r="Q38" s="60">
        <v>37217512</v>
      </c>
      <c r="R38" s="60">
        <v>37217512</v>
      </c>
      <c r="S38" s="60">
        <v>37217512</v>
      </c>
      <c r="T38" s="60">
        <v>37217512</v>
      </c>
      <c r="U38" s="60">
        <v>37217512</v>
      </c>
      <c r="V38" s="60">
        <v>37217512</v>
      </c>
      <c r="W38" s="60">
        <v>40239017</v>
      </c>
      <c r="X38" s="60">
        <v>-3021505</v>
      </c>
      <c r="Y38" s="61">
        <v>-7.51</v>
      </c>
      <c r="Z38" s="62">
        <v>40239017</v>
      </c>
    </row>
    <row r="39" spans="1:26" ht="13.5">
      <c r="A39" s="58" t="s">
        <v>60</v>
      </c>
      <c r="B39" s="19">
        <v>256878538</v>
      </c>
      <c r="C39" s="19"/>
      <c r="D39" s="59">
        <v>0</v>
      </c>
      <c r="E39" s="60">
        <v>267976959</v>
      </c>
      <c r="F39" s="60">
        <v>299652599</v>
      </c>
      <c r="G39" s="60">
        <v>254153539</v>
      </c>
      <c r="H39" s="60">
        <v>254153539</v>
      </c>
      <c r="I39" s="60">
        <v>254153539</v>
      </c>
      <c r="J39" s="60">
        <v>256477018</v>
      </c>
      <c r="K39" s="60">
        <v>256878538</v>
      </c>
      <c r="L39" s="60">
        <v>256878538</v>
      </c>
      <c r="M39" s="60">
        <v>256878538</v>
      </c>
      <c r="N39" s="60">
        <v>291073727</v>
      </c>
      <c r="O39" s="60">
        <v>291073727</v>
      </c>
      <c r="P39" s="60">
        <v>298357837</v>
      </c>
      <c r="Q39" s="60">
        <v>298357837</v>
      </c>
      <c r="R39" s="60">
        <v>290497877</v>
      </c>
      <c r="S39" s="60">
        <v>277728084</v>
      </c>
      <c r="T39" s="60">
        <v>266638149</v>
      </c>
      <c r="U39" s="60">
        <v>266638149</v>
      </c>
      <c r="V39" s="60">
        <v>266638149</v>
      </c>
      <c r="W39" s="60">
        <v>267976959</v>
      </c>
      <c r="X39" s="60">
        <v>-1338810</v>
      </c>
      <c r="Y39" s="61">
        <v>-0.5</v>
      </c>
      <c r="Z39" s="62">
        <v>267976959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15516187</v>
      </c>
      <c r="C42" s="19"/>
      <c r="D42" s="59">
        <v>21876519</v>
      </c>
      <c r="E42" s="60">
        <v>21876519</v>
      </c>
      <c r="F42" s="60">
        <v>15610688</v>
      </c>
      <c r="G42" s="60">
        <v>-287846</v>
      </c>
      <c r="H42" s="60">
        <v>2298026</v>
      </c>
      <c r="I42" s="60">
        <v>17620868</v>
      </c>
      <c r="J42" s="60">
        <v>5787997</v>
      </c>
      <c r="K42" s="60">
        <v>-5446179</v>
      </c>
      <c r="L42" s="60">
        <v>10832539</v>
      </c>
      <c r="M42" s="60">
        <v>11174357</v>
      </c>
      <c r="N42" s="60">
        <v>-611958</v>
      </c>
      <c r="O42" s="60">
        <v>3944361</v>
      </c>
      <c r="P42" s="60">
        <v>-579649</v>
      </c>
      <c r="Q42" s="60">
        <v>2752754</v>
      </c>
      <c r="R42" s="60">
        <v>5170249</v>
      </c>
      <c r="S42" s="60">
        <v>-4448435</v>
      </c>
      <c r="T42" s="60">
        <v>-17158788</v>
      </c>
      <c r="U42" s="60">
        <v>-16436974</v>
      </c>
      <c r="V42" s="60">
        <v>15111005</v>
      </c>
      <c r="W42" s="60">
        <v>21876519</v>
      </c>
      <c r="X42" s="60">
        <v>-6765514</v>
      </c>
      <c r="Y42" s="61">
        <v>-30.93</v>
      </c>
      <c r="Z42" s="62">
        <v>21876519</v>
      </c>
    </row>
    <row r="43" spans="1:26" ht="13.5">
      <c r="A43" s="58" t="s">
        <v>63</v>
      </c>
      <c r="B43" s="19">
        <v>-22682523</v>
      </c>
      <c r="C43" s="19"/>
      <c r="D43" s="59">
        <v>-26843000</v>
      </c>
      <c r="E43" s="60">
        <v>-26843000</v>
      </c>
      <c r="F43" s="60">
        <v>0</v>
      </c>
      <c r="G43" s="60">
        <v>-480907</v>
      </c>
      <c r="H43" s="60">
        <v>-512247</v>
      </c>
      <c r="I43" s="60">
        <v>-993154</v>
      </c>
      <c r="J43" s="60">
        <v>-2091353</v>
      </c>
      <c r="K43" s="60">
        <v>-2048543</v>
      </c>
      <c r="L43" s="60">
        <v>-2718455</v>
      </c>
      <c r="M43" s="60">
        <v>-6858351</v>
      </c>
      <c r="N43" s="60">
        <v>-2116831</v>
      </c>
      <c r="O43" s="60">
        <v>-2785444</v>
      </c>
      <c r="P43" s="60">
        <v>-5457608</v>
      </c>
      <c r="Q43" s="60">
        <v>-10359883</v>
      </c>
      <c r="R43" s="60">
        <v>-2163799</v>
      </c>
      <c r="S43" s="60">
        <v>-3489431</v>
      </c>
      <c r="T43" s="60">
        <v>-3650083</v>
      </c>
      <c r="U43" s="60">
        <v>-9303313</v>
      </c>
      <c r="V43" s="60">
        <v>-27514701</v>
      </c>
      <c r="W43" s="60">
        <v>-26843000</v>
      </c>
      <c r="X43" s="60">
        <v>-671701</v>
      </c>
      <c r="Y43" s="61">
        <v>2.5</v>
      </c>
      <c r="Z43" s="62">
        <v>-26843000</v>
      </c>
    </row>
    <row r="44" spans="1:26" ht="13.5">
      <c r="A44" s="58" t="s">
        <v>64</v>
      </c>
      <c r="B44" s="19">
        <v>368121</v>
      </c>
      <c r="C44" s="19"/>
      <c r="D44" s="59">
        <v>288000</v>
      </c>
      <c r="E44" s="60">
        <v>288000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-62012</v>
      </c>
      <c r="M44" s="60">
        <v>-62012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-56639</v>
      </c>
      <c r="U44" s="60">
        <v>-56639</v>
      </c>
      <c r="V44" s="60">
        <v>-118651</v>
      </c>
      <c r="W44" s="60">
        <v>288000</v>
      </c>
      <c r="X44" s="60">
        <v>-406651</v>
      </c>
      <c r="Y44" s="61">
        <v>-141.2</v>
      </c>
      <c r="Z44" s="62">
        <v>288000</v>
      </c>
    </row>
    <row r="45" spans="1:26" ht="13.5">
      <c r="A45" s="70" t="s">
        <v>65</v>
      </c>
      <c r="B45" s="22">
        <v>26584760</v>
      </c>
      <c r="C45" s="22"/>
      <c r="D45" s="99">
        <v>10321519</v>
      </c>
      <c r="E45" s="100">
        <v>10321519</v>
      </c>
      <c r="F45" s="100">
        <v>41810709</v>
      </c>
      <c r="G45" s="100">
        <v>41041956</v>
      </c>
      <c r="H45" s="100">
        <v>42827735</v>
      </c>
      <c r="I45" s="100">
        <v>42827735</v>
      </c>
      <c r="J45" s="100">
        <v>46524379</v>
      </c>
      <c r="K45" s="100">
        <v>39029657</v>
      </c>
      <c r="L45" s="100">
        <v>47081729</v>
      </c>
      <c r="M45" s="100">
        <v>47081729</v>
      </c>
      <c r="N45" s="100">
        <v>44352940</v>
      </c>
      <c r="O45" s="100">
        <v>45511857</v>
      </c>
      <c r="P45" s="100">
        <v>39474600</v>
      </c>
      <c r="Q45" s="100">
        <v>44352940</v>
      </c>
      <c r="R45" s="100">
        <v>42481050</v>
      </c>
      <c r="S45" s="100">
        <v>34543184</v>
      </c>
      <c r="T45" s="100">
        <v>13677674</v>
      </c>
      <c r="U45" s="100">
        <v>13677674</v>
      </c>
      <c r="V45" s="100">
        <v>13677674</v>
      </c>
      <c r="W45" s="100">
        <v>10321519</v>
      </c>
      <c r="X45" s="100">
        <v>3356155</v>
      </c>
      <c r="Y45" s="101">
        <v>32.52</v>
      </c>
      <c r="Z45" s="102">
        <v>10321519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10233896</v>
      </c>
      <c r="C49" s="52"/>
      <c r="D49" s="129">
        <v>544715</v>
      </c>
      <c r="E49" s="54">
        <v>363707</v>
      </c>
      <c r="F49" s="54">
        <v>0</v>
      </c>
      <c r="G49" s="54">
        <v>0</v>
      </c>
      <c r="H49" s="54">
        <v>0</v>
      </c>
      <c r="I49" s="54">
        <v>331528</v>
      </c>
      <c r="J49" s="54">
        <v>0</v>
      </c>
      <c r="K49" s="54">
        <v>0</v>
      </c>
      <c r="L49" s="54">
        <v>0</v>
      </c>
      <c r="M49" s="54">
        <v>428761</v>
      </c>
      <c r="N49" s="54">
        <v>0</v>
      </c>
      <c r="O49" s="54">
        <v>0</v>
      </c>
      <c r="P49" s="54">
        <v>0</v>
      </c>
      <c r="Q49" s="54">
        <v>225605</v>
      </c>
      <c r="R49" s="54">
        <v>0</v>
      </c>
      <c r="S49" s="54">
        <v>0</v>
      </c>
      <c r="T49" s="54">
        <v>0</v>
      </c>
      <c r="U49" s="54">
        <v>2170227</v>
      </c>
      <c r="V49" s="54">
        <v>4547077</v>
      </c>
      <c r="W49" s="54">
        <v>18845516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6369715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6369715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97.51538535547995</v>
      </c>
      <c r="C58" s="5">
        <f>IF(C67=0,0,+(C76/C67)*100)</f>
        <v>0</v>
      </c>
      <c r="D58" s="6">
        <f aca="true" t="shared" si="6" ref="D58:Z58">IF(D67=0,0,+(D76/D67)*100)</f>
        <v>98.89098506230408</v>
      </c>
      <c r="E58" s="7">
        <f t="shared" si="6"/>
        <v>96.99463439398116</v>
      </c>
      <c r="F58" s="7">
        <f t="shared" si="6"/>
        <v>18.78955402446758</v>
      </c>
      <c r="G58" s="7">
        <f t="shared" si="6"/>
        <v>154.02475088983257</v>
      </c>
      <c r="H58" s="7">
        <f t="shared" si="6"/>
        <v>131.660481738943</v>
      </c>
      <c r="I58" s="7">
        <f t="shared" si="6"/>
        <v>53.63050361138906</v>
      </c>
      <c r="J58" s="7">
        <f t="shared" si="6"/>
        <v>193.35480105332906</v>
      </c>
      <c r="K58" s="7">
        <f t="shared" si="6"/>
        <v>128.79906033039038</v>
      </c>
      <c r="L58" s="7">
        <f t="shared" si="6"/>
        <v>112.37248459334197</v>
      </c>
      <c r="M58" s="7">
        <f t="shared" si="6"/>
        <v>145.43285108713064</v>
      </c>
      <c r="N58" s="7">
        <f t="shared" si="6"/>
        <v>89.65553030045433</v>
      </c>
      <c r="O58" s="7">
        <f t="shared" si="6"/>
        <v>118.6553152563358</v>
      </c>
      <c r="P58" s="7">
        <f t="shared" si="6"/>
        <v>117.79543492550766</v>
      </c>
      <c r="Q58" s="7">
        <f t="shared" si="6"/>
        <v>107.75878009511604</v>
      </c>
      <c r="R58" s="7">
        <f t="shared" si="6"/>
        <v>101.30726102348558</v>
      </c>
      <c r="S58" s="7">
        <f t="shared" si="6"/>
        <v>113.23239156707565</v>
      </c>
      <c r="T58" s="7">
        <f t="shared" si="6"/>
        <v>96.02693731196568</v>
      </c>
      <c r="U58" s="7">
        <f t="shared" si="6"/>
        <v>103.31948418425378</v>
      </c>
      <c r="V58" s="7">
        <f t="shared" si="6"/>
        <v>90.02351617209271</v>
      </c>
      <c r="W58" s="7">
        <f t="shared" si="6"/>
        <v>96.99463439398116</v>
      </c>
      <c r="X58" s="7">
        <f t="shared" si="6"/>
        <v>0</v>
      </c>
      <c r="Y58" s="7">
        <f t="shared" si="6"/>
        <v>0</v>
      </c>
      <c r="Z58" s="8">
        <f t="shared" si="6"/>
        <v>96.99463439398116</v>
      </c>
    </row>
    <row r="59" spans="1:26" ht="13.5">
      <c r="A59" s="37" t="s">
        <v>31</v>
      </c>
      <c r="B59" s="9">
        <f aca="true" t="shared" si="7" ref="B59:Z66">IF(B68=0,0,+(B77/B68)*100)</f>
        <v>95.8387423537563</v>
      </c>
      <c r="C59" s="9">
        <f t="shared" si="7"/>
        <v>0</v>
      </c>
      <c r="D59" s="2">
        <f t="shared" si="7"/>
        <v>98.90190403423355</v>
      </c>
      <c r="E59" s="10">
        <f t="shared" si="7"/>
        <v>97.59543654752466</v>
      </c>
      <c r="F59" s="10">
        <f t="shared" si="7"/>
        <v>4.398175480205783</v>
      </c>
      <c r="G59" s="10">
        <f t="shared" si="7"/>
        <v>-18075153.333333332</v>
      </c>
      <c r="H59" s="10">
        <f t="shared" si="7"/>
        <v>-5445954.929577464</v>
      </c>
      <c r="I59" s="10">
        <f t="shared" si="7"/>
        <v>31.117254262256942</v>
      </c>
      <c r="J59" s="10">
        <f t="shared" si="7"/>
        <v>0</v>
      </c>
      <c r="K59" s="10">
        <f t="shared" si="7"/>
        <v>60377.530692610606</v>
      </c>
      <c r="L59" s="10">
        <f t="shared" si="7"/>
        <v>0</v>
      </c>
      <c r="M59" s="10">
        <f t="shared" si="7"/>
        <v>313501.69098911283</v>
      </c>
      <c r="N59" s="10">
        <f t="shared" si="7"/>
        <v>-25747.59414225941</v>
      </c>
      <c r="O59" s="10">
        <f t="shared" si="7"/>
        <v>1751624.1379310344</v>
      </c>
      <c r="P59" s="10">
        <f t="shared" si="7"/>
        <v>-219383.0985915493</v>
      </c>
      <c r="Q59" s="10">
        <f t="shared" si="7"/>
        <v>-71684.46296587514</v>
      </c>
      <c r="R59" s="10">
        <f t="shared" si="7"/>
        <v>0</v>
      </c>
      <c r="S59" s="10">
        <f t="shared" si="7"/>
        <v>-198124.75490196078</v>
      </c>
      <c r="T59" s="10">
        <f t="shared" si="7"/>
        <v>-1495202.0202020202</v>
      </c>
      <c r="U59" s="10">
        <f t="shared" si="7"/>
        <v>-494049.5081967213</v>
      </c>
      <c r="V59" s="10">
        <f t="shared" si="7"/>
        <v>96.16823064642826</v>
      </c>
      <c r="W59" s="10">
        <f t="shared" si="7"/>
        <v>97.59543654752466</v>
      </c>
      <c r="X59" s="10">
        <f t="shared" si="7"/>
        <v>0</v>
      </c>
      <c r="Y59" s="10">
        <f t="shared" si="7"/>
        <v>0</v>
      </c>
      <c r="Z59" s="11">
        <f t="shared" si="7"/>
        <v>97.59543654752466</v>
      </c>
    </row>
    <row r="60" spans="1:26" ht="13.5">
      <c r="A60" s="38" t="s">
        <v>32</v>
      </c>
      <c r="B60" s="12">
        <f t="shared" si="7"/>
        <v>98.12545607177981</v>
      </c>
      <c r="C60" s="12">
        <f t="shared" si="7"/>
        <v>0</v>
      </c>
      <c r="D60" s="3">
        <f t="shared" si="7"/>
        <v>98.88897895374369</v>
      </c>
      <c r="E60" s="13">
        <f t="shared" si="7"/>
        <v>96.77494190530392</v>
      </c>
      <c r="F60" s="13">
        <f t="shared" si="7"/>
        <v>80.0126264693113</v>
      </c>
      <c r="G60" s="13">
        <f t="shared" si="7"/>
        <v>88.35957623208834</v>
      </c>
      <c r="H60" s="13">
        <f t="shared" si="7"/>
        <v>86.4406690141465</v>
      </c>
      <c r="I60" s="13">
        <f t="shared" si="7"/>
        <v>84.96292458822536</v>
      </c>
      <c r="J60" s="13">
        <f t="shared" si="7"/>
        <v>88.38375783714972</v>
      </c>
      <c r="K60" s="13">
        <f t="shared" si="7"/>
        <v>96.27155782181126</v>
      </c>
      <c r="L60" s="13">
        <f t="shared" si="7"/>
        <v>88.73421722121765</v>
      </c>
      <c r="M60" s="13">
        <f t="shared" si="7"/>
        <v>91.03380968414837</v>
      </c>
      <c r="N60" s="13">
        <f t="shared" si="7"/>
        <v>74.00838325935361</v>
      </c>
      <c r="O60" s="13">
        <f t="shared" si="7"/>
        <v>100.8080855022424</v>
      </c>
      <c r="P60" s="13">
        <f t="shared" si="7"/>
        <v>98.23791250959324</v>
      </c>
      <c r="Q60" s="13">
        <f t="shared" si="7"/>
        <v>90.18492559709432</v>
      </c>
      <c r="R60" s="13">
        <f t="shared" si="7"/>
        <v>83.93802908751078</v>
      </c>
      <c r="S60" s="13">
        <f t="shared" si="7"/>
        <v>93.83423620718551</v>
      </c>
      <c r="T60" s="13">
        <f t="shared" si="7"/>
        <v>78.66558694781514</v>
      </c>
      <c r="U60" s="13">
        <f t="shared" si="7"/>
        <v>85.30320656825256</v>
      </c>
      <c r="V60" s="13">
        <f t="shared" si="7"/>
        <v>87.88363961322392</v>
      </c>
      <c r="W60" s="13">
        <f t="shared" si="7"/>
        <v>96.77494190530392</v>
      </c>
      <c r="X60" s="13">
        <f t="shared" si="7"/>
        <v>0</v>
      </c>
      <c r="Y60" s="13">
        <f t="shared" si="7"/>
        <v>0</v>
      </c>
      <c r="Z60" s="14">
        <f t="shared" si="7"/>
        <v>96.77494190530392</v>
      </c>
    </row>
    <row r="61" spans="1:26" ht="13.5">
      <c r="A61" s="39" t="s">
        <v>103</v>
      </c>
      <c r="B61" s="12">
        <f t="shared" si="7"/>
        <v>88.49175586700687</v>
      </c>
      <c r="C61" s="12">
        <f t="shared" si="7"/>
        <v>0</v>
      </c>
      <c r="D61" s="3">
        <f t="shared" si="7"/>
        <v>98.88973835031216</v>
      </c>
      <c r="E61" s="13">
        <f t="shared" si="7"/>
        <v>96.61586200043742</v>
      </c>
      <c r="F61" s="13">
        <f t="shared" si="7"/>
        <v>80.47496288300408</v>
      </c>
      <c r="G61" s="13">
        <f t="shared" si="7"/>
        <v>89.0006806511668</v>
      </c>
      <c r="H61" s="13">
        <f t="shared" si="7"/>
        <v>88.39099423159</v>
      </c>
      <c r="I61" s="13">
        <f t="shared" si="7"/>
        <v>86.00095455447038</v>
      </c>
      <c r="J61" s="13">
        <f t="shared" si="7"/>
        <v>93.79194009923874</v>
      </c>
      <c r="K61" s="13">
        <f t="shared" si="7"/>
        <v>98.65442069950271</v>
      </c>
      <c r="L61" s="13">
        <f t="shared" si="7"/>
        <v>96.819621174559</v>
      </c>
      <c r="M61" s="13">
        <f t="shared" si="7"/>
        <v>96.35869907420216</v>
      </c>
      <c r="N61" s="13">
        <f t="shared" si="7"/>
        <v>76.26656421138837</v>
      </c>
      <c r="O61" s="13">
        <f t="shared" si="7"/>
        <v>106.01818849259584</v>
      </c>
      <c r="P61" s="13">
        <f t="shared" si="7"/>
        <v>100.67834255912042</v>
      </c>
      <c r="Q61" s="13">
        <f t="shared" si="7"/>
        <v>93.2583476077961</v>
      </c>
      <c r="R61" s="13">
        <f t="shared" si="7"/>
        <v>86.03907155878835</v>
      </c>
      <c r="S61" s="13">
        <f t="shared" si="7"/>
        <v>93.5459763628901</v>
      </c>
      <c r="T61" s="13">
        <f t="shared" si="7"/>
        <v>80.71309082047765</v>
      </c>
      <c r="U61" s="13">
        <f t="shared" si="7"/>
        <v>86.60339724377732</v>
      </c>
      <c r="V61" s="13">
        <f t="shared" si="7"/>
        <v>90.48847736135622</v>
      </c>
      <c r="W61" s="13">
        <f t="shared" si="7"/>
        <v>96.61586200043742</v>
      </c>
      <c r="X61" s="13">
        <f t="shared" si="7"/>
        <v>0</v>
      </c>
      <c r="Y61" s="13">
        <f t="shared" si="7"/>
        <v>0</v>
      </c>
      <c r="Z61" s="14">
        <f t="shared" si="7"/>
        <v>96.61586200043742</v>
      </c>
    </row>
    <row r="62" spans="1:26" ht="13.5">
      <c r="A62" s="39" t="s">
        <v>104</v>
      </c>
      <c r="B62" s="12">
        <f t="shared" si="7"/>
        <v>91.03967264480303</v>
      </c>
      <c r="C62" s="12">
        <f t="shared" si="7"/>
        <v>0</v>
      </c>
      <c r="D62" s="3">
        <f t="shared" si="7"/>
        <v>98.88500980652852</v>
      </c>
      <c r="E62" s="13">
        <f t="shared" si="7"/>
        <v>98.88500980652852</v>
      </c>
      <c r="F62" s="13">
        <f t="shared" si="7"/>
        <v>92.1239710112379</v>
      </c>
      <c r="G62" s="13">
        <f t="shared" si="7"/>
        <v>101.73834485737076</v>
      </c>
      <c r="H62" s="13">
        <f t="shared" si="7"/>
        <v>89.4310890580888</v>
      </c>
      <c r="I62" s="13">
        <f t="shared" si="7"/>
        <v>94.28421250021309</v>
      </c>
      <c r="J62" s="13">
        <f t="shared" si="7"/>
        <v>79.28659457522244</v>
      </c>
      <c r="K62" s="13">
        <f t="shared" si="7"/>
        <v>109.86966562299261</v>
      </c>
      <c r="L62" s="13">
        <f t="shared" si="7"/>
        <v>75.7796460339006</v>
      </c>
      <c r="M62" s="13">
        <f t="shared" si="7"/>
        <v>86.86723395670603</v>
      </c>
      <c r="N62" s="13">
        <f t="shared" si="7"/>
        <v>73.05562903739768</v>
      </c>
      <c r="O62" s="13">
        <f t="shared" si="7"/>
        <v>101.9485679044218</v>
      </c>
      <c r="P62" s="13">
        <f t="shared" si="7"/>
        <v>112.83234499272834</v>
      </c>
      <c r="Q62" s="13">
        <f t="shared" si="7"/>
        <v>94.66499333368738</v>
      </c>
      <c r="R62" s="13">
        <f t="shared" si="7"/>
        <v>88.38563335341557</v>
      </c>
      <c r="S62" s="13">
        <f t="shared" si="7"/>
        <v>116.83417206192652</v>
      </c>
      <c r="T62" s="13">
        <f t="shared" si="7"/>
        <v>82.42455893133562</v>
      </c>
      <c r="U62" s="13">
        <f t="shared" si="7"/>
        <v>95.06397620747386</v>
      </c>
      <c r="V62" s="13">
        <f t="shared" si="7"/>
        <v>92.78081588793594</v>
      </c>
      <c r="W62" s="13">
        <f t="shared" si="7"/>
        <v>98.88500980652852</v>
      </c>
      <c r="X62" s="13">
        <f t="shared" si="7"/>
        <v>0</v>
      </c>
      <c r="Y62" s="13">
        <f t="shared" si="7"/>
        <v>0</v>
      </c>
      <c r="Z62" s="14">
        <f t="shared" si="7"/>
        <v>98.88500980652852</v>
      </c>
    </row>
    <row r="63" spans="1:26" ht="13.5">
      <c r="A63" s="39" t="s">
        <v>105</v>
      </c>
      <c r="B63" s="12">
        <f t="shared" si="7"/>
        <v>70.07239549803226</v>
      </c>
      <c r="C63" s="12">
        <f t="shared" si="7"/>
        <v>0</v>
      </c>
      <c r="D63" s="3">
        <f t="shared" si="7"/>
        <v>98.88164519375154</v>
      </c>
      <c r="E63" s="13">
        <f t="shared" si="7"/>
        <v>92.5960170222673</v>
      </c>
      <c r="F63" s="13">
        <f t="shared" si="7"/>
        <v>61.23264269462481</v>
      </c>
      <c r="G63" s="13">
        <f t="shared" si="7"/>
        <v>66.16547175655563</v>
      </c>
      <c r="H63" s="13">
        <f t="shared" si="7"/>
        <v>68.16941841603227</v>
      </c>
      <c r="I63" s="13">
        <f t="shared" si="7"/>
        <v>65.22097557510477</v>
      </c>
      <c r="J63" s="13">
        <f t="shared" si="7"/>
        <v>69.88886207512725</v>
      </c>
      <c r="K63" s="13">
        <f t="shared" si="7"/>
        <v>69.10967644123258</v>
      </c>
      <c r="L63" s="13">
        <f t="shared" si="7"/>
        <v>64.8323595626072</v>
      </c>
      <c r="M63" s="13">
        <f t="shared" si="7"/>
        <v>67.85188867268674</v>
      </c>
      <c r="N63" s="13">
        <f t="shared" si="7"/>
        <v>55.62157381717873</v>
      </c>
      <c r="O63" s="13">
        <f t="shared" si="7"/>
        <v>80.75835808997975</v>
      </c>
      <c r="P63" s="13">
        <f t="shared" si="7"/>
        <v>69.04786657621385</v>
      </c>
      <c r="Q63" s="13">
        <f t="shared" si="7"/>
        <v>67.75536821126985</v>
      </c>
      <c r="R63" s="13">
        <f t="shared" si="7"/>
        <v>66.76344130868814</v>
      </c>
      <c r="S63" s="13">
        <f t="shared" si="7"/>
        <v>70.28808980647824</v>
      </c>
      <c r="T63" s="13">
        <f t="shared" si="7"/>
        <v>60.62106034519557</v>
      </c>
      <c r="U63" s="13">
        <f t="shared" si="7"/>
        <v>65.83327446942488</v>
      </c>
      <c r="V63" s="13">
        <f t="shared" si="7"/>
        <v>66.69391872695786</v>
      </c>
      <c r="W63" s="13">
        <f t="shared" si="7"/>
        <v>92.5960170222673</v>
      </c>
      <c r="X63" s="13">
        <f t="shared" si="7"/>
        <v>0</v>
      </c>
      <c r="Y63" s="13">
        <f t="shared" si="7"/>
        <v>0</v>
      </c>
      <c r="Z63" s="14">
        <f t="shared" si="7"/>
        <v>92.5960170222673</v>
      </c>
    </row>
    <row r="64" spans="1:26" ht="13.5">
      <c r="A64" s="39" t="s">
        <v>106</v>
      </c>
      <c r="B64" s="12">
        <f t="shared" si="7"/>
        <v>79.6657738761431</v>
      </c>
      <c r="C64" s="12">
        <f t="shared" si="7"/>
        <v>0</v>
      </c>
      <c r="D64" s="3">
        <f t="shared" si="7"/>
        <v>98.89505654842333</v>
      </c>
      <c r="E64" s="13">
        <f t="shared" si="7"/>
        <v>95.52202974375173</v>
      </c>
      <c r="F64" s="13">
        <f t="shared" si="7"/>
        <v>72.18936847949969</v>
      </c>
      <c r="G64" s="13">
        <f t="shared" si="7"/>
        <v>80.08440178801905</v>
      </c>
      <c r="H64" s="13">
        <f t="shared" si="7"/>
        <v>80.39193700228229</v>
      </c>
      <c r="I64" s="13">
        <f t="shared" si="7"/>
        <v>77.55664824346049</v>
      </c>
      <c r="J64" s="13">
        <f t="shared" si="7"/>
        <v>78.47112356760374</v>
      </c>
      <c r="K64" s="13">
        <f t="shared" si="7"/>
        <v>80.14147410274897</v>
      </c>
      <c r="L64" s="13">
        <f t="shared" si="7"/>
        <v>78.4419526866767</v>
      </c>
      <c r="M64" s="13">
        <f t="shared" si="7"/>
        <v>79.01804668436499</v>
      </c>
      <c r="N64" s="13">
        <f t="shared" si="7"/>
        <v>73.09207843502779</v>
      </c>
      <c r="O64" s="13">
        <f t="shared" si="7"/>
        <v>78.48883126341657</v>
      </c>
      <c r="P64" s="13">
        <f t="shared" si="7"/>
        <v>78.44889148191365</v>
      </c>
      <c r="Q64" s="13">
        <f t="shared" si="7"/>
        <v>76.6785137744451</v>
      </c>
      <c r="R64" s="13">
        <f t="shared" si="7"/>
        <v>73.49558133112399</v>
      </c>
      <c r="S64" s="13">
        <f t="shared" si="7"/>
        <v>77.35410066192712</v>
      </c>
      <c r="T64" s="13">
        <f t="shared" si="7"/>
        <v>71.07525486688199</v>
      </c>
      <c r="U64" s="13">
        <f t="shared" si="7"/>
        <v>73.96986676932104</v>
      </c>
      <c r="V64" s="13">
        <f t="shared" si="7"/>
        <v>76.79192619999868</v>
      </c>
      <c r="W64" s="13">
        <f t="shared" si="7"/>
        <v>95.52202974375173</v>
      </c>
      <c r="X64" s="13">
        <f t="shared" si="7"/>
        <v>0</v>
      </c>
      <c r="Y64" s="13">
        <f t="shared" si="7"/>
        <v>0</v>
      </c>
      <c r="Z64" s="14">
        <f t="shared" si="7"/>
        <v>95.52202974375173</v>
      </c>
    </row>
    <row r="65" spans="1:26" ht="13.5">
      <c r="A65" s="39" t="s">
        <v>107</v>
      </c>
      <c r="B65" s="12">
        <f t="shared" si="7"/>
        <v>-76.3669118876442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98.63407620416966</v>
      </c>
      <c r="E66" s="16">
        <f t="shared" si="7"/>
        <v>98.63407620416966</v>
      </c>
      <c r="F66" s="16">
        <f t="shared" si="7"/>
        <v>0</v>
      </c>
      <c r="G66" s="16">
        <f t="shared" si="7"/>
        <v>99.99760714029337</v>
      </c>
      <c r="H66" s="16">
        <f t="shared" si="7"/>
        <v>99.99773299177076</v>
      </c>
      <c r="I66" s="16">
        <f t="shared" si="7"/>
        <v>65.84090874250764</v>
      </c>
      <c r="J66" s="16">
        <f t="shared" si="7"/>
        <v>99.99766295075837</v>
      </c>
      <c r="K66" s="16">
        <f t="shared" si="7"/>
        <v>100</v>
      </c>
      <c r="L66" s="16">
        <f t="shared" si="7"/>
        <v>96.58596509187694</v>
      </c>
      <c r="M66" s="16">
        <f t="shared" si="7"/>
        <v>98.79905460042471</v>
      </c>
      <c r="N66" s="16">
        <f t="shared" si="7"/>
        <v>99.99819904189029</v>
      </c>
      <c r="O66" s="16">
        <f t="shared" si="7"/>
        <v>99.99825443373831</v>
      </c>
      <c r="P66" s="16">
        <f t="shared" si="7"/>
        <v>100</v>
      </c>
      <c r="Q66" s="16">
        <f t="shared" si="7"/>
        <v>99.99882972498537</v>
      </c>
      <c r="R66" s="16">
        <f t="shared" si="7"/>
        <v>199.9666502843502</v>
      </c>
      <c r="S66" s="16">
        <f t="shared" si="7"/>
        <v>0</v>
      </c>
      <c r="T66" s="16">
        <f t="shared" si="7"/>
        <v>100</v>
      </c>
      <c r="U66" s="16">
        <f t="shared" si="7"/>
        <v>100.080566811213</v>
      </c>
      <c r="V66" s="16">
        <f t="shared" si="7"/>
        <v>92.7090529965205</v>
      </c>
      <c r="W66" s="16">
        <f t="shared" si="7"/>
        <v>98.63407620416966</v>
      </c>
      <c r="X66" s="16">
        <f t="shared" si="7"/>
        <v>0</v>
      </c>
      <c r="Y66" s="16">
        <f t="shared" si="7"/>
        <v>0</v>
      </c>
      <c r="Z66" s="17">
        <f t="shared" si="7"/>
        <v>98.63407620416966</v>
      </c>
    </row>
    <row r="67" spans="1:26" ht="13.5" hidden="1">
      <c r="A67" s="41" t="s">
        <v>285</v>
      </c>
      <c r="B67" s="24">
        <v>119963754</v>
      </c>
      <c r="C67" s="24"/>
      <c r="D67" s="25">
        <v>133755367</v>
      </c>
      <c r="E67" s="26">
        <v>136370430</v>
      </c>
      <c r="F67" s="26">
        <v>42996731</v>
      </c>
      <c r="G67" s="26">
        <v>8265319</v>
      </c>
      <c r="H67" s="26">
        <v>8564099</v>
      </c>
      <c r="I67" s="26">
        <v>59826149</v>
      </c>
      <c r="J67" s="26">
        <v>8539022</v>
      </c>
      <c r="K67" s="26">
        <v>8007921</v>
      </c>
      <c r="L67" s="26">
        <v>8348501</v>
      </c>
      <c r="M67" s="26">
        <v>24895444</v>
      </c>
      <c r="N67" s="26">
        <v>9558025</v>
      </c>
      <c r="O67" s="26">
        <v>8535562</v>
      </c>
      <c r="P67" s="26">
        <v>7973101</v>
      </c>
      <c r="Q67" s="26">
        <v>26066688</v>
      </c>
      <c r="R67" s="26">
        <v>8576711</v>
      </c>
      <c r="S67" s="26">
        <v>8063395</v>
      </c>
      <c r="T67" s="26">
        <v>8594176</v>
      </c>
      <c r="U67" s="26">
        <v>25234282</v>
      </c>
      <c r="V67" s="26">
        <v>136022563</v>
      </c>
      <c r="W67" s="26">
        <v>136370430</v>
      </c>
      <c r="X67" s="26"/>
      <c r="Y67" s="25"/>
      <c r="Z67" s="27">
        <v>136370430</v>
      </c>
    </row>
    <row r="68" spans="1:26" ht="13.5" hidden="1">
      <c r="A68" s="37" t="s">
        <v>31</v>
      </c>
      <c r="B68" s="19">
        <v>32426543</v>
      </c>
      <c r="C68" s="19"/>
      <c r="D68" s="20">
        <v>34476586</v>
      </c>
      <c r="E68" s="21">
        <v>34938109</v>
      </c>
      <c r="F68" s="21">
        <v>34766189</v>
      </c>
      <c r="G68" s="21">
        <v>-30</v>
      </c>
      <c r="H68" s="21">
        <v>-71</v>
      </c>
      <c r="I68" s="21">
        <v>34766088</v>
      </c>
      <c r="J68" s="21"/>
      <c r="K68" s="21">
        <v>4317</v>
      </c>
      <c r="L68" s="21"/>
      <c r="M68" s="21">
        <v>4317</v>
      </c>
      <c r="N68" s="21">
        <v>-5736</v>
      </c>
      <c r="O68" s="21">
        <v>87</v>
      </c>
      <c r="P68" s="21">
        <v>-710</v>
      </c>
      <c r="Q68" s="21">
        <v>-6359</v>
      </c>
      <c r="R68" s="21"/>
      <c r="S68" s="21">
        <v>-816</v>
      </c>
      <c r="T68" s="21">
        <v>-99</v>
      </c>
      <c r="U68" s="21">
        <v>-915</v>
      </c>
      <c r="V68" s="21">
        <v>34763131</v>
      </c>
      <c r="W68" s="21">
        <v>34938109</v>
      </c>
      <c r="X68" s="21"/>
      <c r="Y68" s="20"/>
      <c r="Z68" s="23">
        <v>34938109</v>
      </c>
    </row>
    <row r="69" spans="1:26" ht="13.5" hidden="1">
      <c r="A69" s="38" t="s">
        <v>32</v>
      </c>
      <c r="B69" s="19">
        <v>87023034</v>
      </c>
      <c r="C69" s="19"/>
      <c r="D69" s="20">
        <v>98583281</v>
      </c>
      <c r="E69" s="21">
        <v>100736821</v>
      </c>
      <c r="F69" s="21">
        <v>8185978</v>
      </c>
      <c r="G69" s="21">
        <v>8223558</v>
      </c>
      <c r="H69" s="21">
        <v>8520059</v>
      </c>
      <c r="I69" s="21">
        <v>24929595</v>
      </c>
      <c r="J69" s="21">
        <v>8496233</v>
      </c>
      <c r="K69" s="21">
        <v>7938302</v>
      </c>
      <c r="L69" s="21">
        <v>8289890</v>
      </c>
      <c r="M69" s="21">
        <v>24724425</v>
      </c>
      <c r="N69" s="21">
        <v>9508235</v>
      </c>
      <c r="O69" s="21">
        <v>8478187</v>
      </c>
      <c r="P69" s="21">
        <v>7915725</v>
      </c>
      <c r="Q69" s="21">
        <v>25902147</v>
      </c>
      <c r="R69" s="21">
        <v>8519739</v>
      </c>
      <c r="S69" s="21">
        <v>8007394</v>
      </c>
      <c r="T69" s="21">
        <v>8539260</v>
      </c>
      <c r="U69" s="21">
        <v>25066393</v>
      </c>
      <c r="V69" s="21">
        <v>100622560</v>
      </c>
      <c r="W69" s="21">
        <v>100736821</v>
      </c>
      <c r="X69" s="21"/>
      <c r="Y69" s="20"/>
      <c r="Z69" s="23">
        <v>100736821</v>
      </c>
    </row>
    <row r="70" spans="1:26" ht="13.5" hidden="1">
      <c r="A70" s="39" t="s">
        <v>103</v>
      </c>
      <c r="B70" s="19">
        <v>62649705</v>
      </c>
      <c r="C70" s="19"/>
      <c r="D70" s="20">
        <v>66083702</v>
      </c>
      <c r="E70" s="21">
        <v>67638997</v>
      </c>
      <c r="F70" s="21">
        <v>5643641</v>
      </c>
      <c r="G70" s="21">
        <v>5703362</v>
      </c>
      <c r="H70" s="21">
        <v>5890358</v>
      </c>
      <c r="I70" s="21">
        <v>17237361</v>
      </c>
      <c r="J70" s="21">
        <v>5728408</v>
      </c>
      <c r="K70" s="21">
        <v>5339336</v>
      </c>
      <c r="L70" s="21">
        <v>5306349</v>
      </c>
      <c r="M70" s="21">
        <v>16374093</v>
      </c>
      <c r="N70" s="21">
        <v>6212792</v>
      </c>
      <c r="O70" s="21">
        <v>5344698</v>
      </c>
      <c r="P70" s="21">
        <v>5036246</v>
      </c>
      <c r="Q70" s="21">
        <v>16593736</v>
      </c>
      <c r="R70" s="21">
        <v>5552274</v>
      </c>
      <c r="S70" s="21">
        <v>5343039</v>
      </c>
      <c r="T70" s="21">
        <v>5765605</v>
      </c>
      <c r="U70" s="21">
        <v>16660918</v>
      </c>
      <c r="V70" s="21">
        <v>66866108</v>
      </c>
      <c r="W70" s="21">
        <v>67638997</v>
      </c>
      <c r="X70" s="21"/>
      <c r="Y70" s="20"/>
      <c r="Z70" s="23">
        <v>67638997</v>
      </c>
    </row>
    <row r="71" spans="1:26" ht="13.5" hidden="1">
      <c r="A71" s="39" t="s">
        <v>104</v>
      </c>
      <c r="B71" s="19">
        <v>15355064</v>
      </c>
      <c r="C71" s="19"/>
      <c r="D71" s="20">
        <v>16407947</v>
      </c>
      <c r="E71" s="21">
        <v>16407947</v>
      </c>
      <c r="F71" s="21">
        <v>1157690</v>
      </c>
      <c r="G71" s="21">
        <v>1134585</v>
      </c>
      <c r="H71" s="21">
        <v>1227345</v>
      </c>
      <c r="I71" s="21">
        <v>3519620</v>
      </c>
      <c r="J71" s="21">
        <v>1367245</v>
      </c>
      <c r="K71" s="21">
        <v>1187791</v>
      </c>
      <c r="L71" s="21">
        <v>1529412</v>
      </c>
      <c r="M71" s="21">
        <v>4084448</v>
      </c>
      <c r="N71" s="21">
        <v>1810727</v>
      </c>
      <c r="O71" s="21">
        <v>1743075</v>
      </c>
      <c r="P71" s="21">
        <v>1454964</v>
      </c>
      <c r="Q71" s="21">
        <v>5008766</v>
      </c>
      <c r="R71" s="21">
        <v>1546972</v>
      </c>
      <c r="S71" s="21">
        <v>1248318</v>
      </c>
      <c r="T71" s="21">
        <v>1332729</v>
      </c>
      <c r="U71" s="21">
        <v>4128019</v>
      </c>
      <c r="V71" s="21">
        <v>16740853</v>
      </c>
      <c r="W71" s="21">
        <v>16407947</v>
      </c>
      <c r="X71" s="21"/>
      <c r="Y71" s="20"/>
      <c r="Z71" s="23">
        <v>16407947</v>
      </c>
    </row>
    <row r="72" spans="1:26" ht="13.5" hidden="1">
      <c r="A72" s="39" t="s">
        <v>105</v>
      </c>
      <c r="B72" s="19">
        <v>5671209</v>
      </c>
      <c r="C72" s="19"/>
      <c r="D72" s="20">
        <v>6178093</v>
      </c>
      <c r="E72" s="21">
        <v>6597476</v>
      </c>
      <c r="F72" s="21">
        <v>529172</v>
      </c>
      <c r="G72" s="21">
        <v>529468</v>
      </c>
      <c r="H72" s="21">
        <v>546198</v>
      </c>
      <c r="I72" s="21">
        <v>1604838</v>
      </c>
      <c r="J72" s="21">
        <v>542839</v>
      </c>
      <c r="K72" s="21">
        <v>554057</v>
      </c>
      <c r="L72" s="21">
        <v>596992</v>
      </c>
      <c r="M72" s="21">
        <v>1693888</v>
      </c>
      <c r="N72" s="21">
        <v>626426</v>
      </c>
      <c r="O72" s="21">
        <v>528141</v>
      </c>
      <c r="P72" s="21">
        <v>567515</v>
      </c>
      <c r="Q72" s="21">
        <v>1722082</v>
      </c>
      <c r="R72" s="21">
        <v>551453</v>
      </c>
      <c r="S72" s="21">
        <v>542678</v>
      </c>
      <c r="T72" s="21">
        <v>562232</v>
      </c>
      <c r="U72" s="21">
        <v>1656363</v>
      </c>
      <c r="V72" s="21">
        <v>6677171</v>
      </c>
      <c r="W72" s="21">
        <v>6597476</v>
      </c>
      <c r="X72" s="21"/>
      <c r="Y72" s="20"/>
      <c r="Z72" s="23">
        <v>6597476</v>
      </c>
    </row>
    <row r="73" spans="1:26" ht="13.5" hidden="1">
      <c r="A73" s="39" t="s">
        <v>106</v>
      </c>
      <c r="B73" s="19">
        <v>9328056</v>
      </c>
      <c r="C73" s="19"/>
      <c r="D73" s="20">
        <v>9913539</v>
      </c>
      <c r="E73" s="21">
        <v>10263601</v>
      </c>
      <c r="F73" s="21">
        <v>855475</v>
      </c>
      <c r="G73" s="21">
        <v>856143</v>
      </c>
      <c r="H73" s="21">
        <v>856158</v>
      </c>
      <c r="I73" s="21">
        <v>2567776</v>
      </c>
      <c r="J73" s="21">
        <v>857741</v>
      </c>
      <c r="K73" s="21">
        <v>857118</v>
      </c>
      <c r="L73" s="21">
        <v>857137</v>
      </c>
      <c r="M73" s="21">
        <v>2571996</v>
      </c>
      <c r="N73" s="21">
        <v>858290</v>
      </c>
      <c r="O73" s="21">
        <v>862273</v>
      </c>
      <c r="P73" s="21">
        <v>857000</v>
      </c>
      <c r="Q73" s="21">
        <v>2577563</v>
      </c>
      <c r="R73" s="21">
        <v>869040</v>
      </c>
      <c r="S73" s="21">
        <v>873359</v>
      </c>
      <c r="T73" s="21">
        <v>878694</v>
      </c>
      <c r="U73" s="21">
        <v>2621093</v>
      </c>
      <c r="V73" s="21">
        <v>10338428</v>
      </c>
      <c r="W73" s="21">
        <v>10263601</v>
      </c>
      <c r="X73" s="21"/>
      <c r="Y73" s="20"/>
      <c r="Z73" s="23">
        <v>10263601</v>
      </c>
    </row>
    <row r="74" spans="1:26" ht="13.5" hidden="1">
      <c r="A74" s="39" t="s">
        <v>107</v>
      </c>
      <c r="B74" s="19">
        <v>-5981000</v>
      </c>
      <c r="C74" s="19"/>
      <c r="D74" s="20"/>
      <c r="E74" s="21">
        <v>-171200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-171200</v>
      </c>
      <c r="X74" s="21"/>
      <c r="Y74" s="20"/>
      <c r="Z74" s="23">
        <v>-171200</v>
      </c>
    </row>
    <row r="75" spans="1:26" ht="13.5" hidden="1">
      <c r="A75" s="40" t="s">
        <v>110</v>
      </c>
      <c r="B75" s="28">
        <v>514177</v>
      </c>
      <c r="C75" s="28"/>
      <c r="D75" s="29">
        <v>695500</v>
      </c>
      <c r="E75" s="30">
        <v>695500</v>
      </c>
      <c r="F75" s="30">
        <v>44564</v>
      </c>
      <c r="G75" s="30">
        <v>41791</v>
      </c>
      <c r="H75" s="30">
        <v>44111</v>
      </c>
      <c r="I75" s="30">
        <v>130466</v>
      </c>
      <c r="J75" s="30">
        <v>42789</v>
      </c>
      <c r="K75" s="30">
        <v>65302</v>
      </c>
      <c r="L75" s="30">
        <v>58611</v>
      </c>
      <c r="M75" s="30">
        <v>166702</v>
      </c>
      <c r="N75" s="30">
        <v>55526</v>
      </c>
      <c r="O75" s="30">
        <v>57288</v>
      </c>
      <c r="P75" s="30">
        <v>58086</v>
      </c>
      <c r="Q75" s="30">
        <v>170900</v>
      </c>
      <c r="R75" s="30">
        <v>56972</v>
      </c>
      <c r="S75" s="30">
        <v>56817</v>
      </c>
      <c r="T75" s="30">
        <v>55015</v>
      </c>
      <c r="U75" s="30">
        <v>168804</v>
      </c>
      <c r="V75" s="30">
        <v>636872</v>
      </c>
      <c r="W75" s="30">
        <v>695500</v>
      </c>
      <c r="X75" s="30"/>
      <c r="Y75" s="29"/>
      <c r="Z75" s="31">
        <v>695500</v>
      </c>
    </row>
    <row r="76" spans="1:26" ht="13.5" hidden="1">
      <c r="A76" s="42" t="s">
        <v>286</v>
      </c>
      <c r="B76" s="32">
        <v>116983117</v>
      </c>
      <c r="C76" s="32"/>
      <c r="D76" s="33">
        <v>132272000</v>
      </c>
      <c r="E76" s="34">
        <v>132272000</v>
      </c>
      <c r="F76" s="34">
        <v>8078894</v>
      </c>
      <c r="G76" s="34">
        <v>12730637</v>
      </c>
      <c r="H76" s="34">
        <v>11275534</v>
      </c>
      <c r="I76" s="34">
        <v>32085065</v>
      </c>
      <c r="J76" s="34">
        <v>16510609</v>
      </c>
      <c r="K76" s="34">
        <v>10314127</v>
      </c>
      <c r="L76" s="34">
        <v>9381418</v>
      </c>
      <c r="M76" s="34">
        <v>36206154</v>
      </c>
      <c r="N76" s="34">
        <v>8569298</v>
      </c>
      <c r="O76" s="34">
        <v>10127898</v>
      </c>
      <c r="P76" s="34">
        <v>9391949</v>
      </c>
      <c r="Q76" s="34">
        <v>28089145</v>
      </c>
      <c r="R76" s="34">
        <v>8688831</v>
      </c>
      <c r="S76" s="34">
        <v>9130375</v>
      </c>
      <c r="T76" s="34">
        <v>8252724</v>
      </c>
      <c r="U76" s="34">
        <v>26071930</v>
      </c>
      <c r="V76" s="34">
        <v>122452294</v>
      </c>
      <c r="W76" s="34">
        <v>132272000</v>
      </c>
      <c r="X76" s="34"/>
      <c r="Y76" s="33"/>
      <c r="Z76" s="35">
        <v>132272000</v>
      </c>
    </row>
    <row r="77" spans="1:26" ht="13.5" hidden="1">
      <c r="A77" s="37" t="s">
        <v>31</v>
      </c>
      <c r="B77" s="19">
        <v>31077191</v>
      </c>
      <c r="C77" s="19"/>
      <c r="D77" s="20">
        <v>34098000</v>
      </c>
      <c r="E77" s="21">
        <v>34098000</v>
      </c>
      <c r="F77" s="21">
        <v>1529078</v>
      </c>
      <c r="G77" s="21">
        <v>5422546</v>
      </c>
      <c r="H77" s="21">
        <v>3866628</v>
      </c>
      <c r="I77" s="21">
        <v>10818252</v>
      </c>
      <c r="J77" s="21">
        <v>8958531</v>
      </c>
      <c r="K77" s="21">
        <v>2606498</v>
      </c>
      <c r="L77" s="21">
        <v>1968839</v>
      </c>
      <c r="M77" s="21">
        <v>13533868</v>
      </c>
      <c r="N77" s="21">
        <v>1476882</v>
      </c>
      <c r="O77" s="21">
        <v>1523913</v>
      </c>
      <c r="P77" s="21">
        <v>1557620</v>
      </c>
      <c r="Q77" s="21">
        <v>4558415</v>
      </c>
      <c r="R77" s="21">
        <v>1423605</v>
      </c>
      <c r="S77" s="21">
        <v>1616698</v>
      </c>
      <c r="T77" s="21">
        <v>1480250</v>
      </c>
      <c r="U77" s="21">
        <v>4520553</v>
      </c>
      <c r="V77" s="21">
        <v>33431088</v>
      </c>
      <c r="W77" s="21">
        <v>34098000</v>
      </c>
      <c r="X77" s="21"/>
      <c r="Y77" s="20"/>
      <c r="Z77" s="23">
        <v>34098000</v>
      </c>
    </row>
    <row r="78" spans="1:26" ht="13.5" hidden="1">
      <c r="A78" s="38" t="s">
        <v>32</v>
      </c>
      <c r="B78" s="19">
        <v>85391749</v>
      </c>
      <c r="C78" s="19"/>
      <c r="D78" s="20">
        <v>97488000</v>
      </c>
      <c r="E78" s="21">
        <v>97488000</v>
      </c>
      <c r="F78" s="21">
        <v>6549816</v>
      </c>
      <c r="G78" s="21">
        <v>7266301</v>
      </c>
      <c r="H78" s="21">
        <v>7364796</v>
      </c>
      <c r="I78" s="21">
        <v>21180913</v>
      </c>
      <c r="J78" s="21">
        <v>7509290</v>
      </c>
      <c r="K78" s="21">
        <v>7642327</v>
      </c>
      <c r="L78" s="21">
        <v>7355969</v>
      </c>
      <c r="M78" s="21">
        <v>22507586</v>
      </c>
      <c r="N78" s="21">
        <v>7036891</v>
      </c>
      <c r="O78" s="21">
        <v>8546698</v>
      </c>
      <c r="P78" s="21">
        <v>7776243</v>
      </c>
      <c r="Q78" s="21">
        <v>23359832</v>
      </c>
      <c r="R78" s="21">
        <v>7151301</v>
      </c>
      <c r="S78" s="21">
        <v>7513677</v>
      </c>
      <c r="T78" s="21">
        <v>6717459</v>
      </c>
      <c r="U78" s="21">
        <v>21382437</v>
      </c>
      <c r="V78" s="21">
        <v>88430768</v>
      </c>
      <c r="W78" s="21">
        <v>97488000</v>
      </c>
      <c r="X78" s="21"/>
      <c r="Y78" s="20"/>
      <c r="Z78" s="23">
        <v>97488000</v>
      </c>
    </row>
    <row r="79" spans="1:26" ht="13.5" hidden="1">
      <c r="A79" s="39" t="s">
        <v>103</v>
      </c>
      <c r="B79" s="19">
        <v>55439824</v>
      </c>
      <c r="C79" s="19"/>
      <c r="D79" s="20">
        <v>65350000</v>
      </c>
      <c r="E79" s="21">
        <v>65350000</v>
      </c>
      <c r="F79" s="21">
        <v>4541718</v>
      </c>
      <c r="G79" s="21">
        <v>5076031</v>
      </c>
      <c r="H79" s="21">
        <v>5206546</v>
      </c>
      <c r="I79" s="21">
        <v>14824295</v>
      </c>
      <c r="J79" s="21">
        <v>5372785</v>
      </c>
      <c r="K79" s="21">
        <v>5267491</v>
      </c>
      <c r="L79" s="21">
        <v>5137587</v>
      </c>
      <c r="M79" s="21">
        <v>15777863</v>
      </c>
      <c r="N79" s="21">
        <v>4738283</v>
      </c>
      <c r="O79" s="21">
        <v>5666352</v>
      </c>
      <c r="P79" s="21">
        <v>5070409</v>
      </c>
      <c r="Q79" s="21">
        <v>15475044</v>
      </c>
      <c r="R79" s="21">
        <v>4777125</v>
      </c>
      <c r="S79" s="21">
        <v>4998198</v>
      </c>
      <c r="T79" s="21">
        <v>4653598</v>
      </c>
      <c r="U79" s="21">
        <v>14428921</v>
      </c>
      <c r="V79" s="21">
        <v>60506123</v>
      </c>
      <c r="W79" s="21">
        <v>65350000</v>
      </c>
      <c r="X79" s="21"/>
      <c r="Y79" s="20"/>
      <c r="Z79" s="23">
        <v>65350000</v>
      </c>
    </row>
    <row r="80" spans="1:26" ht="13.5" hidden="1">
      <c r="A80" s="39" t="s">
        <v>104</v>
      </c>
      <c r="B80" s="19">
        <v>13979200</v>
      </c>
      <c r="C80" s="19"/>
      <c r="D80" s="20">
        <v>16225000</v>
      </c>
      <c r="E80" s="21">
        <v>16225000</v>
      </c>
      <c r="F80" s="21">
        <v>1066510</v>
      </c>
      <c r="G80" s="21">
        <v>1154308</v>
      </c>
      <c r="H80" s="21">
        <v>1097628</v>
      </c>
      <c r="I80" s="21">
        <v>3318446</v>
      </c>
      <c r="J80" s="21">
        <v>1084042</v>
      </c>
      <c r="K80" s="21">
        <v>1305022</v>
      </c>
      <c r="L80" s="21">
        <v>1158983</v>
      </c>
      <c r="M80" s="21">
        <v>3548047</v>
      </c>
      <c r="N80" s="21">
        <v>1322838</v>
      </c>
      <c r="O80" s="21">
        <v>1777040</v>
      </c>
      <c r="P80" s="21">
        <v>1641670</v>
      </c>
      <c r="Q80" s="21">
        <v>4741548</v>
      </c>
      <c r="R80" s="21">
        <v>1367301</v>
      </c>
      <c r="S80" s="21">
        <v>1458462</v>
      </c>
      <c r="T80" s="21">
        <v>1098496</v>
      </c>
      <c r="U80" s="21">
        <v>3924259</v>
      </c>
      <c r="V80" s="21">
        <v>15532300</v>
      </c>
      <c r="W80" s="21">
        <v>16225000</v>
      </c>
      <c r="X80" s="21"/>
      <c r="Y80" s="20"/>
      <c r="Z80" s="23">
        <v>16225000</v>
      </c>
    </row>
    <row r="81" spans="1:26" ht="13.5" hidden="1">
      <c r="A81" s="39" t="s">
        <v>105</v>
      </c>
      <c r="B81" s="19">
        <v>3973952</v>
      </c>
      <c r="C81" s="19"/>
      <c r="D81" s="20">
        <v>6109000</v>
      </c>
      <c r="E81" s="21">
        <v>6109000</v>
      </c>
      <c r="F81" s="21">
        <v>324026</v>
      </c>
      <c r="G81" s="21">
        <v>350325</v>
      </c>
      <c r="H81" s="21">
        <v>372340</v>
      </c>
      <c r="I81" s="21">
        <v>1046691</v>
      </c>
      <c r="J81" s="21">
        <v>379384</v>
      </c>
      <c r="K81" s="21">
        <v>382907</v>
      </c>
      <c r="L81" s="21">
        <v>387044</v>
      </c>
      <c r="M81" s="21">
        <v>1149335</v>
      </c>
      <c r="N81" s="21">
        <v>348428</v>
      </c>
      <c r="O81" s="21">
        <v>426518</v>
      </c>
      <c r="P81" s="21">
        <v>391857</v>
      </c>
      <c r="Q81" s="21">
        <v>1166803</v>
      </c>
      <c r="R81" s="21">
        <v>368169</v>
      </c>
      <c r="S81" s="21">
        <v>381438</v>
      </c>
      <c r="T81" s="21">
        <v>340831</v>
      </c>
      <c r="U81" s="21">
        <v>1090438</v>
      </c>
      <c r="V81" s="21">
        <v>4453267</v>
      </c>
      <c r="W81" s="21">
        <v>6109000</v>
      </c>
      <c r="X81" s="21"/>
      <c r="Y81" s="20"/>
      <c r="Z81" s="23">
        <v>6109000</v>
      </c>
    </row>
    <row r="82" spans="1:26" ht="13.5" hidden="1">
      <c r="A82" s="39" t="s">
        <v>106</v>
      </c>
      <c r="B82" s="19">
        <v>7431268</v>
      </c>
      <c r="C82" s="19"/>
      <c r="D82" s="20">
        <v>9804000</v>
      </c>
      <c r="E82" s="21">
        <v>9804000</v>
      </c>
      <c r="F82" s="21">
        <v>617562</v>
      </c>
      <c r="G82" s="21">
        <v>685637</v>
      </c>
      <c r="H82" s="21">
        <v>688282</v>
      </c>
      <c r="I82" s="21">
        <v>1991481</v>
      </c>
      <c r="J82" s="21">
        <v>673079</v>
      </c>
      <c r="K82" s="21">
        <v>686907</v>
      </c>
      <c r="L82" s="21">
        <v>672355</v>
      </c>
      <c r="M82" s="21">
        <v>2032341</v>
      </c>
      <c r="N82" s="21">
        <v>627342</v>
      </c>
      <c r="O82" s="21">
        <v>676788</v>
      </c>
      <c r="P82" s="21">
        <v>672307</v>
      </c>
      <c r="Q82" s="21">
        <v>1976437</v>
      </c>
      <c r="R82" s="21">
        <v>638706</v>
      </c>
      <c r="S82" s="21">
        <v>675579</v>
      </c>
      <c r="T82" s="21">
        <v>624534</v>
      </c>
      <c r="U82" s="21">
        <v>1938819</v>
      </c>
      <c r="V82" s="21">
        <v>7939078</v>
      </c>
      <c r="W82" s="21">
        <v>9804000</v>
      </c>
      <c r="X82" s="21"/>
      <c r="Y82" s="20"/>
      <c r="Z82" s="23">
        <v>9804000</v>
      </c>
    </row>
    <row r="83" spans="1:26" ht="13.5" hidden="1">
      <c r="A83" s="39" t="s">
        <v>107</v>
      </c>
      <c r="B83" s="19">
        <v>4567505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514177</v>
      </c>
      <c r="C84" s="28"/>
      <c r="D84" s="29">
        <v>686000</v>
      </c>
      <c r="E84" s="30">
        <v>686000</v>
      </c>
      <c r="F84" s="30"/>
      <c r="G84" s="30">
        <v>41790</v>
      </c>
      <c r="H84" s="30">
        <v>44110</v>
      </c>
      <c r="I84" s="30">
        <v>85900</v>
      </c>
      <c r="J84" s="30">
        <v>42788</v>
      </c>
      <c r="K84" s="30">
        <v>65302</v>
      </c>
      <c r="L84" s="30">
        <v>56610</v>
      </c>
      <c r="M84" s="30">
        <v>164700</v>
      </c>
      <c r="N84" s="30">
        <v>55525</v>
      </c>
      <c r="O84" s="30">
        <v>57287</v>
      </c>
      <c r="P84" s="30">
        <v>58086</v>
      </c>
      <c r="Q84" s="30">
        <v>170898</v>
      </c>
      <c r="R84" s="30">
        <v>113925</v>
      </c>
      <c r="S84" s="30"/>
      <c r="T84" s="30">
        <v>55015</v>
      </c>
      <c r="U84" s="30">
        <v>168940</v>
      </c>
      <c r="V84" s="30">
        <v>590438</v>
      </c>
      <c r="W84" s="30">
        <v>686000</v>
      </c>
      <c r="X84" s="30"/>
      <c r="Y84" s="29"/>
      <c r="Z84" s="31">
        <v>686000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91535420</v>
      </c>
      <c r="D5" s="153">
        <f>SUM(D6:D8)</f>
        <v>0</v>
      </c>
      <c r="E5" s="154">
        <f t="shared" si="0"/>
        <v>98957082</v>
      </c>
      <c r="F5" s="100">
        <f t="shared" si="0"/>
        <v>116575869</v>
      </c>
      <c r="G5" s="100">
        <f t="shared" si="0"/>
        <v>54679680</v>
      </c>
      <c r="H5" s="100">
        <f t="shared" si="0"/>
        <v>1548920</v>
      </c>
      <c r="I5" s="100">
        <f t="shared" si="0"/>
        <v>797521</v>
      </c>
      <c r="J5" s="100">
        <f t="shared" si="0"/>
        <v>57026121</v>
      </c>
      <c r="K5" s="100">
        <f t="shared" si="0"/>
        <v>2398891</v>
      </c>
      <c r="L5" s="100">
        <f t="shared" si="0"/>
        <v>4611452</v>
      </c>
      <c r="M5" s="100">
        <f t="shared" si="0"/>
        <v>15132782</v>
      </c>
      <c r="N5" s="100">
        <f t="shared" si="0"/>
        <v>22143125</v>
      </c>
      <c r="O5" s="100">
        <f t="shared" si="0"/>
        <v>7282514</v>
      </c>
      <c r="P5" s="100">
        <f t="shared" si="0"/>
        <v>2939052</v>
      </c>
      <c r="Q5" s="100">
        <f t="shared" si="0"/>
        <v>3600029</v>
      </c>
      <c r="R5" s="100">
        <f t="shared" si="0"/>
        <v>13821595</v>
      </c>
      <c r="S5" s="100">
        <f t="shared" si="0"/>
        <v>21270424</v>
      </c>
      <c r="T5" s="100">
        <f t="shared" si="0"/>
        <v>2324473</v>
      </c>
      <c r="U5" s="100">
        <f t="shared" si="0"/>
        <v>1537776</v>
      </c>
      <c r="V5" s="100">
        <f t="shared" si="0"/>
        <v>25132673</v>
      </c>
      <c r="W5" s="100">
        <f t="shared" si="0"/>
        <v>118123514</v>
      </c>
      <c r="X5" s="100">
        <f t="shared" si="0"/>
        <v>116575869</v>
      </c>
      <c r="Y5" s="100">
        <f t="shared" si="0"/>
        <v>1547645</v>
      </c>
      <c r="Z5" s="137">
        <f>+IF(X5&lt;&gt;0,+(Y5/X5)*100,0)</f>
        <v>1.3275860718653532</v>
      </c>
      <c r="AA5" s="153">
        <f>SUM(AA6:AA8)</f>
        <v>116575869</v>
      </c>
    </row>
    <row r="6" spans="1:27" ht="13.5">
      <c r="A6" s="138" t="s">
        <v>75</v>
      </c>
      <c r="B6" s="136"/>
      <c r="C6" s="155">
        <v>14805000</v>
      </c>
      <c r="D6" s="155"/>
      <c r="E6" s="156">
        <v>16877000</v>
      </c>
      <c r="F6" s="60">
        <v>16877000</v>
      </c>
      <c r="G6" s="60">
        <v>7032000</v>
      </c>
      <c r="H6" s="60"/>
      <c r="I6" s="60"/>
      <c r="J6" s="60">
        <v>7032000</v>
      </c>
      <c r="K6" s="60"/>
      <c r="L6" s="60"/>
      <c r="M6" s="60">
        <v>5626000</v>
      </c>
      <c r="N6" s="60">
        <v>5626000</v>
      </c>
      <c r="O6" s="60"/>
      <c r="P6" s="60"/>
      <c r="Q6" s="60"/>
      <c r="R6" s="60"/>
      <c r="S6" s="60">
        <v>4219000</v>
      </c>
      <c r="T6" s="60"/>
      <c r="U6" s="60"/>
      <c r="V6" s="60">
        <v>4219000</v>
      </c>
      <c r="W6" s="60">
        <v>16877000</v>
      </c>
      <c r="X6" s="60">
        <v>16877000</v>
      </c>
      <c r="Y6" s="60"/>
      <c r="Z6" s="140">
        <v>0</v>
      </c>
      <c r="AA6" s="155">
        <v>16877000</v>
      </c>
    </row>
    <row r="7" spans="1:27" ht="13.5">
      <c r="A7" s="138" t="s">
        <v>76</v>
      </c>
      <c r="B7" s="136"/>
      <c r="C7" s="157">
        <v>75004339</v>
      </c>
      <c r="D7" s="157"/>
      <c r="E7" s="158">
        <v>37779486</v>
      </c>
      <c r="F7" s="159">
        <v>98404841</v>
      </c>
      <c r="G7" s="159">
        <v>34945877</v>
      </c>
      <c r="H7" s="159">
        <v>234708</v>
      </c>
      <c r="I7" s="159">
        <v>254896</v>
      </c>
      <c r="J7" s="159">
        <v>35435481</v>
      </c>
      <c r="K7" s="159">
        <v>304383</v>
      </c>
      <c r="L7" s="159">
        <v>280754</v>
      </c>
      <c r="M7" s="159">
        <v>139274</v>
      </c>
      <c r="N7" s="159">
        <v>724411</v>
      </c>
      <c r="O7" s="159">
        <v>296430</v>
      </c>
      <c r="P7" s="159">
        <v>2868480</v>
      </c>
      <c r="Q7" s="159">
        <v>3292162</v>
      </c>
      <c r="R7" s="159">
        <v>6457072</v>
      </c>
      <c r="S7" s="159">
        <v>16915913</v>
      </c>
      <c r="T7" s="159">
        <v>2200231</v>
      </c>
      <c r="U7" s="159">
        <v>1258882</v>
      </c>
      <c r="V7" s="159">
        <v>20375026</v>
      </c>
      <c r="W7" s="159">
        <v>62991990</v>
      </c>
      <c r="X7" s="159">
        <v>98404841</v>
      </c>
      <c r="Y7" s="159">
        <v>-35412851</v>
      </c>
      <c r="Z7" s="141">
        <v>-35.99</v>
      </c>
      <c r="AA7" s="157">
        <v>98404841</v>
      </c>
    </row>
    <row r="8" spans="1:27" ht="13.5">
      <c r="A8" s="138" t="s">
        <v>77</v>
      </c>
      <c r="B8" s="136"/>
      <c r="C8" s="155">
        <v>1726081</v>
      </c>
      <c r="D8" s="155"/>
      <c r="E8" s="156">
        <v>44300596</v>
      </c>
      <c r="F8" s="60">
        <v>1294028</v>
      </c>
      <c r="G8" s="60">
        <v>12701803</v>
      </c>
      <c r="H8" s="60">
        <v>1314212</v>
      </c>
      <c r="I8" s="60">
        <v>542625</v>
      </c>
      <c r="J8" s="60">
        <v>14558640</v>
      </c>
      <c r="K8" s="60">
        <v>2094508</v>
      </c>
      <c r="L8" s="60">
        <v>4330698</v>
      </c>
      <c r="M8" s="60">
        <v>9367508</v>
      </c>
      <c r="N8" s="60">
        <v>15792714</v>
      </c>
      <c r="O8" s="60">
        <v>6986084</v>
      </c>
      <c r="P8" s="60">
        <v>70572</v>
      </c>
      <c r="Q8" s="60">
        <v>307867</v>
      </c>
      <c r="R8" s="60">
        <v>7364523</v>
      </c>
      <c r="S8" s="60">
        <v>135511</v>
      </c>
      <c r="T8" s="60">
        <v>124242</v>
      </c>
      <c r="U8" s="60">
        <v>278894</v>
      </c>
      <c r="V8" s="60">
        <v>538647</v>
      </c>
      <c r="W8" s="60">
        <v>38254524</v>
      </c>
      <c r="X8" s="60">
        <v>1294028</v>
      </c>
      <c r="Y8" s="60">
        <v>36960496</v>
      </c>
      <c r="Z8" s="140">
        <v>2856.24</v>
      </c>
      <c r="AA8" s="155">
        <v>1294028</v>
      </c>
    </row>
    <row r="9" spans="1:27" ht="13.5">
      <c r="A9" s="135" t="s">
        <v>78</v>
      </c>
      <c r="B9" s="136"/>
      <c r="C9" s="153">
        <f aca="true" t="shared" si="1" ref="C9:Y9">SUM(C10:C14)</f>
        <v>7785403</v>
      </c>
      <c r="D9" s="153">
        <f>SUM(D10:D14)</f>
        <v>0</v>
      </c>
      <c r="E9" s="154">
        <f t="shared" si="1"/>
        <v>10271400</v>
      </c>
      <c r="F9" s="100">
        <f t="shared" si="1"/>
        <v>10271400</v>
      </c>
      <c r="G9" s="100">
        <f t="shared" si="1"/>
        <v>145117</v>
      </c>
      <c r="H9" s="100">
        <f t="shared" si="1"/>
        <v>1651363</v>
      </c>
      <c r="I9" s="100">
        <f t="shared" si="1"/>
        <v>876006</v>
      </c>
      <c r="J9" s="100">
        <f t="shared" si="1"/>
        <v>2672486</v>
      </c>
      <c r="K9" s="100">
        <f t="shared" si="1"/>
        <v>2193205</v>
      </c>
      <c r="L9" s="100">
        <f t="shared" si="1"/>
        <v>618622</v>
      </c>
      <c r="M9" s="100">
        <f t="shared" si="1"/>
        <v>367777</v>
      </c>
      <c r="N9" s="100">
        <f t="shared" si="1"/>
        <v>3179604</v>
      </c>
      <c r="O9" s="100">
        <f t="shared" si="1"/>
        <v>428002</v>
      </c>
      <c r="P9" s="100">
        <f t="shared" si="1"/>
        <v>1773122</v>
      </c>
      <c r="Q9" s="100">
        <f t="shared" si="1"/>
        <v>461128</v>
      </c>
      <c r="R9" s="100">
        <f t="shared" si="1"/>
        <v>2662252</v>
      </c>
      <c r="S9" s="100">
        <f t="shared" si="1"/>
        <v>244687</v>
      </c>
      <c r="T9" s="100">
        <f t="shared" si="1"/>
        <v>187479</v>
      </c>
      <c r="U9" s="100">
        <f t="shared" si="1"/>
        <v>139107</v>
      </c>
      <c r="V9" s="100">
        <f t="shared" si="1"/>
        <v>571273</v>
      </c>
      <c r="W9" s="100">
        <f t="shared" si="1"/>
        <v>9085615</v>
      </c>
      <c r="X9" s="100">
        <f t="shared" si="1"/>
        <v>10271400</v>
      </c>
      <c r="Y9" s="100">
        <f t="shared" si="1"/>
        <v>-1185785</v>
      </c>
      <c r="Z9" s="137">
        <f>+IF(X9&lt;&gt;0,+(Y9/X9)*100,0)</f>
        <v>-11.544531417333568</v>
      </c>
      <c r="AA9" s="153">
        <f>SUM(AA10:AA14)</f>
        <v>10271400</v>
      </c>
    </row>
    <row r="10" spans="1:27" ht="13.5">
      <c r="A10" s="138" t="s">
        <v>79</v>
      </c>
      <c r="B10" s="136"/>
      <c r="C10" s="155">
        <v>3153468</v>
      </c>
      <c r="D10" s="155"/>
      <c r="E10" s="156">
        <v>4332860</v>
      </c>
      <c r="F10" s="60">
        <v>4332860</v>
      </c>
      <c r="G10" s="60">
        <v>13491</v>
      </c>
      <c r="H10" s="60">
        <v>1402402</v>
      </c>
      <c r="I10" s="60">
        <v>10550</v>
      </c>
      <c r="J10" s="60">
        <v>1426443</v>
      </c>
      <c r="K10" s="60">
        <v>1265868</v>
      </c>
      <c r="L10" s="60">
        <v>138418</v>
      </c>
      <c r="M10" s="60">
        <v>22638</v>
      </c>
      <c r="N10" s="60">
        <v>1426924</v>
      </c>
      <c r="O10" s="60">
        <v>10823</v>
      </c>
      <c r="P10" s="60">
        <v>1396106</v>
      </c>
      <c r="Q10" s="60">
        <v>8441</v>
      </c>
      <c r="R10" s="60">
        <v>1415370</v>
      </c>
      <c r="S10" s="60">
        <v>13793</v>
      </c>
      <c r="T10" s="60">
        <v>11413</v>
      </c>
      <c r="U10" s="60">
        <v>9537</v>
      </c>
      <c r="V10" s="60">
        <v>34743</v>
      </c>
      <c r="W10" s="60">
        <v>4303480</v>
      </c>
      <c r="X10" s="60">
        <v>4332860</v>
      </c>
      <c r="Y10" s="60">
        <v>-29380</v>
      </c>
      <c r="Z10" s="140">
        <v>-0.68</v>
      </c>
      <c r="AA10" s="155">
        <v>4332860</v>
      </c>
    </row>
    <row r="11" spans="1:27" ht="13.5">
      <c r="A11" s="138" t="s">
        <v>80</v>
      </c>
      <c r="B11" s="136"/>
      <c r="C11" s="155">
        <v>3891304</v>
      </c>
      <c r="D11" s="155"/>
      <c r="E11" s="156">
        <v>4838540</v>
      </c>
      <c r="F11" s="60">
        <v>4838540</v>
      </c>
      <c r="G11" s="60">
        <v>109776</v>
      </c>
      <c r="H11" s="60">
        <v>218502</v>
      </c>
      <c r="I11" s="60">
        <v>788087</v>
      </c>
      <c r="J11" s="60">
        <v>1116365</v>
      </c>
      <c r="K11" s="60">
        <v>814187</v>
      </c>
      <c r="L11" s="60">
        <v>398472</v>
      </c>
      <c r="M11" s="60">
        <v>295209</v>
      </c>
      <c r="N11" s="60">
        <v>1507868</v>
      </c>
      <c r="O11" s="60">
        <v>351913</v>
      </c>
      <c r="P11" s="60">
        <v>236323</v>
      </c>
      <c r="Q11" s="60">
        <v>380401</v>
      </c>
      <c r="R11" s="60">
        <v>968637</v>
      </c>
      <c r="S11" s="60">
        <v>154985</v>
      </c>
      <c r="T11" s="60">
        <v>100841</v>
      </c>
      <c r="U11" s="60">
        <v>101920</v>
      </c>
      <c r="V11" s="60">
        <v>357746</v>
      </c>
      <c r="W11" s="60">
        <v>3950616</v>
      </c>
      <c r="X11" s="60">
        <v>4838540</v>
      </c>
      <c r="Y11" s="60">
        <v>-887924</v>
      </c>
      <c r="Z11" s="140">
        <v>-18.35</v>
      </c>
      <c r="AA11" s="155">
        <v>4838540</v>
      </c>
    </row>
    <row r="12" spans="1:27" ht="13.5">
      <c r="A12" s="138" t="s">
        <v>81</v>
      </c>
      <c r="B12" s="136"/>
      <c r="C12" s="155">
        <v>740631</v>
      </c>
      <c r="D12" s="155"/>
      <c r="E12" s="156">
        <v>1100000</v>
      </c>
      <c r="F12" s="60">
        <v>1100000</v>
      </c>
      <c r="G12" s="60">
        <v>21850</v>
      </c>
      <c r="H12" s="60">
        <v>30459</v>
      </c>
      <c r="I12" s="60">
        <v>77369</v>
      </c>
      <c r="J12" s="60">
        <v>129678</v>
      </c>
      <c r="K12" s="60">
        <v>113150</v>
      </c>
      <c r="L12" s="60">
        <v>81732</v>
      </c>
      <c r="M12" s="60">
        <v>49930</v>
      </c>
      <c r="N12" s="60">
        <v>244812</v>
      </c>
      <c r="O12" s="60">
        <v>65266</v>
      </c>
      <c r="P12" s="60">
        <v>140693</v>
      </c>
      <c r="Q12" s="60">
        <v>72286</v>
      </c>
      <c r="R12" s="60">
        <v>278245</v>
      </c>
      <c r="S12" s="60">
        <v>75909</v>
      </c>
      <c r="T12" s="60">
        <v>75225</v>
      </c>
      <c r="U12" s="60">
        <v>27650</v>
      </c>
      <c r="V12" s="60">
        <v>178784</v>
      </c>
      <c r="W12" s="60">
        <v>831519</v>
      </c>
      <c r="X12" s="60">
        <v>1100000</v>
      </c>
      <c r="Y12" s="60">
        <v>-268481</v>
      </c>
      <c r="Z12" s="140">
        <v>-24.41</v>
      </c>
      <c r="AA12" s="155">
        <v>1100000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5116087</v>
      </c>
      <c r="D15" s="153">
        <f>SUM(D16:D18)</f>
        <v>0</v>
      </c>
      <c r="E15" s="154">
        <f t="shared" si="2"/>
        <v>1920267</v>
      </c>
      <c r="F15" s="100">
        <f t="shared" si="2"/>
        <v>5518346</v>
      </c>
      <c r="G15" s="100">
        <f t="shared" si="2"/>
        <v>166085</v>
      </c>
      <c r="H15" s="100">
        <f t="shared" si="2"/>
        <v>169337</v>
      </c>
      <c r="I15" s="100">
        <f t="shared" si="2"/>
        <v>129913</v>
      </c>
      <c r="J15" s="100">
        <f t="shared" si="2"/>
        <v>465335</v>
      </c>
      <c r="K15" s="100">
        <f t="shared" si="2"/>
        <v>3272438</v>
      </c>
      <c r="L15" s="100">
        <f t="shared" si="2"/>
        <v>-2848224</v>
      </c>
      <c r="M15" s="100">
        <f t="shared" si="2"/>
        <v>123606</v>
      </c>
      <c r="N15" s="100">
        <f t="shared" si="2"/>
        <v>547820</v>
      </c>
      <c r="O15" s="100">
        <f t="shared" si="2"/>
        <v>205639</v>
      </c>
      <c r="P15" s="100">
        <f t="shared" si="2"/>
        <v>-1180660</v>
      </c>
      <c r="Q15" s="100">
        <f t="shared" si="2"/>
        <v>179538</v>
      </c>
      <c r="R15" s="100">
        <f t="shared" si="2"/>
        <v>-795483</v>
      </c>
      <c r="S15" s="100">
        <f t="shared" si="2"/>
        <v>1665661</v>
      </c>
      <c r="T15" s="100">
        <f t="shared" si="2"/>
        <v>193988</v>
      </c>
      <c r="U15" s="100">
        <f t="shared" si="2"/>
        <v>175725</v>
      </c>
      <c r="V15" s="100">
        <f t="shared" si="2"/>
        <v>2035374</v>
      </c>
      <c r="W15" s="100">
        <f t="shared" si="2"/>
        <v>2253046</v>
      </c>
      <c r="X15" s="100">
        <f t="shared" si="2"/>
        <v>5518346</v>
      </c>
      <c r="Y15" s="100">
        <f t="shared" si="2"/>
        <v>-3265300</v>
      </c>
      <c r="Z15" s="137">
        <f>+IF(X15&lt;&gt;0,+(Y15/X15)*100,0)</f>
        <v>-59.17171558289386</v>
      </c>
      <c r="AA15" s="153">
        <f>SUM(AA16:AA18)</f>
        <v>5518346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5116087</v>
      </c>
      <c r="D17" s="155"/>
      <c r="E17" s="156">
        <v>1920267</v>
      </c>
      <c r="F17" s="60">
        <v>5518346</v>
      </c>
      <c r="G17" s="60">
        <v>166085</v>
      </c>
      <c r="H17" s="60">
        <v>169337</v>
      </c>
      <c r="I17" s="60">
        <v>129913</v>
      </c>
      <c r="J17" s="60">
        <v>465335</v>
      </c>
      <c r="K17" s="60">
        <v>3272438</v>
      </c>
      <c r="L17" s="60">
        <v>-2848224</v>
      </c>
      <c r="M17" s="60">
        <v>123606</v>
      </c>
      <c r="N17" s="60">
        <v>547820</v>
      </c>
      <c r="O17" s="60">
        <v>205639</v>
      </c>
      <c r="P17" s="60">
        <v>-1180660</v>
      </c>
      <c r="Q17" s="60">
        <v>179538</v>
      </c>
      <c r="R17" s="60">
        <v>-795483</v>
      </c>
      <c r="S17" s="60">
        <v>1665661</v>
      </c>
      <c r="T17" s="60">
        <v>193988</v>
      </c>
      <c r="U17" s="60">
        <v>175725</v>
      </c>
      <c r="V17" s="60">
        <v>2035374</v>
      </c>
      <c r="W17" s="60">
        <v>2253046</v>
      </c>
      <c r="X17" s="60">
        <v>5518346</v>
      </c>
      <c r="Y17" s="60">
        <v>-3265300</v>
      </c>
      <c r="Z17" s="140">
        <v>-59.17</v>
      </c>
      <c r="AA17" s="155">
        <v>5518346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94144676</v>
      </c>
      <c r="D19" s="153">
        <f>SUM(D20:D23)</f>
        <v>0</v>
      </c>
      <c r="E19" s="154">
        <f t="shared" si="3"/>
        <v>99582451</v>
      </c>
      <c r="F19" s="100">
        <f t="shared" si="3"/>
        <v>101954511</v>
      </c>
      <c r="G19" s="100">
        <f t="shared" si="3"/>
        <v>8244246</v>
      </c>
      <c r="H19" s="100">
        <f t="shared" si="3"/>
        <v>8283679</v>
      </c>
      <c r="I19" s="100">
        <f t="shared" si="3"/>
        <v>8601081</v>
      </c>
      <c r="J19" s="100">
        <f t="shared" si="3"/>
        <v>25129006</v>
      </c>
      <c r="K19" s="100">
        <f t="shared" si="3"/>
        <v>8618515</v>
      </c>
      <c r="L19" s="100">
        <f t="shared" si="3"/>
        <v>8097418</v>
      </c>
      <c r="M19" s="100">
        <f t="shared" si="3"/>
        <v>8411353</v>
      </c>
      <c r="N19" s="100">
        <f t="shared" si="3"/>
        <v>25127286</v>
      </c>
      <c r="O19" s="100">
        <f t="shared" si="3"/>
        <v>9547162</v>
      </c>
      <c r="P19" s="100">
        <f t="shared" si="3"/>
        <v>8556938</v>
      </c>
      <c r="Q19" s="100">
        <f t="shared" si="3"/>
        <v>8022962</v>
      </c>
      <c r="R19" s="100">
        <f t="shared" si="3"/>
        <v>26127062</v>
      </c>
      <c r="S19" s="100">
        <f t="shared" si="3"/>
        <v>8648988</v>
      </c>
      <c r="T19" s="100">
        <f t="shared" si="3"/>
        <v>8106466</v>
      </c>
      <c r="U19" s="100">
        <f t="shared" si="3"/>
        <v>8660636</v>
      </c>
      <c r="V19" s="100">
        <f t="shared" si="3"/>
        <v>25416090</v>
      </c>
      <c r="W19" s="100">
        <f t="shared" si="3"/>
        <v>101799444</v>
      </c>
      <c r="X19" s="100">
        <f t="shared" si="3"/>
        <v>101954511</v>
      </c>
      <c r="Y19" s="100">
        <f t="shared" si="3"/>
        <v>-155067</v>
      </c>
      <c r="Z19" s="137">
        <f>+IF(X19&lt;&gt;0,+(Y19/X19)*100,0)</f>
        <v>-0.15209430017275058</v>
      </c>
      <c r="AA19" s="153">
        <f>SUM(AA20:AA23)</f>
        <v>101954511</v>
      </c>
    </row>
    <row r="20" spans="1:27" ht="13.5">
      <c r="A20" s="138" t="s">
        <v>89</v>
      </c>
      <c r="B20" s="136"/>
      <c r="C20" s="155">
        <v>63166053</v>
      </c>
      <c r="D20" s="155"/>
      <c r="E20" s="156">
        <v>66589402</v>
      </c>
      <c r="F20" s="60">
        <v>68155497</v>
      </c>
      <c r="G20" s="60">
        <v>5658677</v>
      </c>
      <c r="H20" s="60">
        <v>5733349</v>
      </c>
      <c r="I20" s="60">
        <v>5916015</v>
      </c>
      <c r="J20" s="60">
        <v>17308041</v>
      </c>
      <c r="K20" s="60">
        <v>5798274</v>
      </c>
      <c r="L20" s="60">
        <v>5454082</v>
      </c>
      <c r="M20" s="60">
        <v>5378549</v>
      </c>
      <c r="N20" s="60">
        <v>16630905</v>
      </c>
      <c r="O20" s="60">
        <v>6192111</v>
      </c>
      <c r="P20" s="60">
        <v>5379227</v>
      </c>
      <c r="Q20" s="60">
        <v>5087344</v>
      </c>
      <c r="R20" s="60">
        <v>16658682</v>
      </c>
      <c r="S20" s="60">
        <v>5626998</v>
      </c>
      <c r="T20" s="60">
        <v>5393339</v>
      </c>
      <c r="U20" s="60">
        <v>5836297</v>
      </c>
      <c r="V20" s="60">
        <v>16856634</v>
      </c>
      <c r="W20" s="60">
        <v>67454262</v>
      </c>
      <c r="X20" s="60">
        <v>68155497</v>
      </c>
      <c r="Y20" s="60">
        <v>-701235</v>
      </c>
      <c r="Z20" s="140">
        <v>-1.03</v>
      </c>
      <c r="AA20" s="155">
        <v>68155497</v>
      </c>
    </row>
    <row r="21" spans="1:27" ht="13.5">
      <c r="A21" s="138" t="s">
        <v>90</v>
      </c>
      <c r="B21" s="136"/>
      <c r="C21" s="155">
        <v>15576687</v>
      </c>
      <c r="D21" s="155"/>
      <c r="E21" s="156">
        <v>16660467</v>
      </c>
      <c r="F21" s="60">
        <v>16660467</v>
      </c>
      <c r="G21" s="60">
        <v>1164471</v>
      </c>
      <c r="H21" s="60">
        <v>1155212</v>
      </c>
      <c r="I21" s="60">
        <v>1248135</v>
      </c>
      <c r="J21" s="60">
        <v>3567818</v>
      </c>
      <c r="K21" s="60">
        <v>1388196</v>
      </c>
      <c r="L21" s="60">
        <v>1199581</v>
      </c>
      <c r="M21" s="60">
        <v>1540864</v>
      </c>
      <c r="N21" s="60">
        <v>4128641</v>
      </c>
      <c r="O21" s="60">
        <v>1841161</v>
      </c>
      <c r="P21" s="60">
        <v>1759299</v>
      </c>
      <c r="Q21" s="60">
        <v>1476339</v>
      </c>
      <c r="R21" s="60">
        <v>5076799</v>
      </c>
      <c r="S21" s="60">
        <v>1568424</v>
      </c>
      <c r="T21" s="60">
        <v>1265822</v>
      </c>
      <c r="U21" s="60">
        <v>1350365</v>
      </c>
      <c r="V21" s="60">
        <v>4184611</v>
      </c>
      <c r="W21" s="60">
        <v>16957869</v>
      </c>
      <c r="X21" s="60">
        <v>16660467</v>
      </c>
      <c r="Y21" s="60">
        <v>297402</v>
      </c>
      <c r="Z21" s="140">
        <v>1.79</v>
      </c>
      <c r="AA21" s="155">
        <v>16660467</v>
      </c>
    </row>
    <row r="22" spans="1:27" ht="13.5">
      <c r="A22" s="138" t="s">
        <v>91</v>
      </c>
      <c r="B22" s="136"/>
      <c r="C22" s="157">
        <v>5756739</v>
      </c>
      <c r="D22" s="157"/>
      <c r="E22" s="158">
        <v>6269043</v>
      </c>
      <c r="F22" s="159">
        <v>6674946</v>
      </c>
      <c r="G22" s="159">
        <v>540221</v>
      </c>
      <c r="H22" s="159">
        <v>543860</v>
      </c>
      <c r="I22" s="159">
        <v>557478</v>
      </c>
      <c r="J22" s="159">
        <v>1641559</v>
      </c>
      <c r="K22" s="159">
        <v>549646</v>
      </c>
      <c r="L22" s="159">
        <v>559207</v>
      </c>
      <c r="M22" s="159">
        <v>606819</v>
      </c>
      <c r="N22" s="159">
        <v>1715672</v>
      </c>
      <c r="O22" s="159">
        <v>630261</v>
      </c>
      <c r="P22" s="159">
        <v>533058</v>
      </c>
      <c r="Q22" s="159">
        <v>574402</v>
      </c>
      <c r="R22" s="159">
        <v>1737721</v>
      </c>
      <c r="S22" s="159">
        <v>560113</v>
      </c>
      <c r="T22" s="159">
        <v>548629</v>
      </c>
      <c r="U22" s="159">
        <v>573139</v>
      </c>
      <c r="V22" s="159">
        <v>1681881</v>
      </c>
      <c r="W22" s="159">
        <v>6776833</v>
      </c>
      <c r="X22" s="159">
        <v>6674946</v>
      </c>
      <c r="Y22" s="159">
        <v>101887</v>
      </c>
      <c r="Z22" s="141">
        <v>1.53</v>
      </c>
      <c r="AA22" s="157">
        <v>6674946</v>
      </c>
    </row>
    <row r="23" spans="1:27" ht="13.5">
      <c r="A23" s="138" t="s">
        <v>92</v>
      </c>
      <c r="B23" s="136"/>
      <c r="C23" s="155">
        <v>9645197</v>
      </c>
      <c r="D23" s="155"/>
      <c r="E23" s="156">
        <v>10063539</v>
      </c>
      <c r="F23" s="60">
        <v>10463601</v>
      </c>
      <c r="G23" s="60">
        <v>880877</v>
      </c>
      <c r="H23" s="60">
        <v>851258</v>
      </c>
      <c r="I23" s="60">
        <v>879453</v>
      </c>
      <c r="J23" s="60">
        <v>2611588</v>
      </c>
      <c r="K23" s="60">
        <v>882399</v>
      </c>
      <c r="L23" s="60">
        <v>884548</v>
      </c>
      <c r="M23" s="60">
        <v>885121</v>
      </c>
      <c r="N23" s="60">
        <v>2652068</v>
      </c>
      <c r="O23" s="60">
        <v>883629</v>
      </c>
      <c r="P23" s="60">
        <v>885354</v>
      </c>
      <c r="Q23" s="60">
        <v>884877</v>
      </c>
      <c r="R23" s="60">
        <v>2653860</v>
      </c>
      <c r="S23" s="60">
        <v>893453</v>
      </c>
      <c r="T23" s="60">
        <v>898676</v>
      </c>
      <c r="U23" s="60">
        <v>900835</v>
      </c>
      <c r="V23" s="60">
        <v>2692964</v>
      </c>
      <c r="W23" s="60">
        <v>10610480</v>
      </c>
      <c r="X23" s="60">
        <v>10463601</v>
      </c>
      <c r="Y23" s="60">
        <v>146879</v>
      </c>
      <c r="Z23" s="140">
        <v>1.4</v>
      </c>
      <c r="AA23" s="155">
        <v>10463601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198581586</v>
      </c>
      <c r="D25" s="168">
        <f>+D5+D9+D15+D19+D24</f>
        <v>0</v>
      </c>
      <c r="E25" s="169">
        <f t="shared" si="4"/>
        <v>210731200</v>
      </c>
      <c r="F25" s="73">
        <f t="shared" si="4"/>
        <v>234320126</v>
      </c>
      <c r="G25" s="73">
        <f t="shared" si="4"/>
        <v>63235128</v>
      </c>
      <c r="H25" s="73">
        <f t="shared" si="4"/>
        <v>11653299</v>
      </c>
      <c r="I25" s="73">
        <f t="shared" si="4"/>
        <v>10404521</v>
      </c>
      <c r="J25" s="73">
        <f t="shared" si="4"/>
        <v>85292948</v>
      </c>
      <c r="K25" s="73">
        <f t="shared" si="4"/>
        <v>16483049</v>
      </c>
      <c r="L25" s="73">
        <f t="shared" si="4"/>
        <v>10479268</v>
      </c>
      <c r="M25" s="73">
        <f t="shared" si="4"/>
        <v>24035518</v>
      </c>
      <c r="N25" s="73">
        <f t="shared" si="4"/>
        <v>50997835</v>
      </c>
      <c r="O25" s="73">
        <f t="shared" si="4"/>
        <v>17463317</v>
      </c>
      <c r="P25" s="73">
        <f t="shared" si="4"/>
        <v>12088452</v>
      </c>
      <c r="Q25" s="73">
        <f t="shared" si="4"/>
        <v>12263657</v>
      </c>
      <c r="R25" s="73">
        <f t="shared" si="4"/>
        <v>41815426</v>
      </c>
      <c r="S25" s="73">
        <f t="shared" si="4"/>
        <v>31829760</v>
      </c>
      <c r="T25" s="73">
        <f t="shared" si="4"/>
        <v>10812406</v>
      </c>
      <c r="U25" s="73">
        <f t="shared" si="4"/>
        <v>10513244</v>
      </c>
      <c r="V25" s="73">
        <f t="shared" si="4"/>
        <v>53155410</v>
      </c>
      <c r="W25" s="73">
        <f t="shared" si="4"/>
        <v>231261619</v>
      </c>
      <c r="X25" s="73">
        <f t="shared" si="4"/>
        <v>234320126</v>
      </c>
      <c r="Y25" s="73">
        <f t="shared" si="4"/>
        <v>-3058507</v>
      </c>
      <c r="Z25" s="170">
        <f>+IF(X25&lt;&gt;0,+(Y25/X25)*100,0)</f>
        <v>-1.3052685879829204</v>
      </c>
      <c r="AA25" s="168">
        <f>+AA5+AA9+AA15+AA19+AA24</f>
        <v>234320126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85807953</v>
      </c>
      <c r="D28" s="153">
        <f>SUM(D29:D31)</f>
        <v>0</v>
      </c>
      <c r="E28" s="154">
        <f t="shared" si="5"/>
        <v>87143265</v>
      </c>
      <c r="F28" s="100">
        <f t="shared" si="5"/>
        <v>101163960</v>
      </c>
      <c r="G28" s="100">
        <f t="shared" si="5"/>
        <v>4651028</v>
      </c>
      <c r="H28" s="100">
        <f t="shared" si="5"/>
        <v>5061640</v>
      </c>
      <c r="I28" s="100">
        <f t="shared" si="5"/>
        <v>9165105</v>
      </c>
      <c r="J28" s="100">
        <f t="shared" si="5"/>
        <v>18877773</v>
      </c>
      <c r="K28" s="100">
        <f t="shared" si="5"/>
        <v>6868042</v>
      </c>
      <c r="L28" s="100">
        <f t="shared" si="5"/>
        <v>7469162</v>
      </c>
      <c r="M28" s="100">
        <f t="shared" si="5"/>
        <v>6769966</v>
      </c>
      <c r="N28" s="100">
        <f t="shared" si="5"/>
        <v>21107170</v>
      </c>
      <c r="O28" s="100">
        <f t="shared" si="5"/>
        <v>8031181</v>
      </c>
      <c r="P28" s="100">
        <f t="shared" si="5"/>
        <v>10641621</v>
      </c>
      <c r="Q28" s="100">
        <f t="shared" si="5"/>
        <v>4054903</v>
      </c>
      <c r="R28" s="100">
        <f t="shared" si="5"/>
        <v>22727705</v>
      </c>
      <c r="S28" s="100">
        <f t="shared" si="5"/>
        <v>13567519</v>
      </c>
      <c r="T28" s="100">
        <f t="shared" si="5"/>
        <v>8745648</v>
      </c>
      <c r="U28" s="100">
        <f t="shared" si="5"/>
        <v>4390358</v>
      </c>
      <c r="V28" s="100">
        <f t="shared" si="5"/>
        <v>26703525</v>
      </c>
      <c r="W28" s="100">
        <f t="shared" si="5"/>
        <v>89416173</v>
      </c>
      <c r="X28" s="100">
        <f t="shared" si="5"/>
        <v>101163960</v>
      </c>
      <c r="Y28" s="100">
        <f t="shared" si="5"/>
        <v>-11747787</v>
      </c>
      <c r="Z28" s="137">
        <f>+IF(X28&lt;&gt;0,+(Y28/X28)*100,0)</f>
        <v>-11.6126207396389</v>
      </c>
      <c r="AA28" s="153">
        <f>SUM(AA29:AA31)</f>
        <v>101163960</v>
      </c>
    </row>
    <row r="29" spans="1:27" ht="13.5">
      <c r="A29" s="138" t="s">
        <v>75</v>
      </c>
      <c r="B29" s="136"/>
      <c r="C29" s="155">
        <v>13833638</v>
      </c>
      <c r="D29" s="155"/>
      <c r="E29" s="156">
        <v>19078392</v>
      </c>
      <c r="F29" s="60">
        <v>19403591</v>
      </c>
      <c r="G29" s="60">
        <v>1215398</v>
      </c>
      <c r="H29" s="60">
        <v>2122101</v>
      </c>
      <c r="I29" s="60">
        <v>1456291</v>
      </c>
      <c r="J29" s="60">
        <v>4793790</v>
      </c>
      <c r="K29" s="60">
        <v>1631040</v>
      </c>
      <c r="L29" s="60">
        <v>2080821</v>
      </c>
      <c r="M29" s="60">
        <v>1577659</v>
      </c>
      <c r="N29" s="60">
        <v>5289520</v>
      </c>
      <c r="O29" s="60">
        <v>1538743</v>
      </c>
      <c r="P29" s="60">
        <v>1386282</v>
      </c>
      <c r="Q29" s="60">
        <v>1569843</v>
      </c>
      <c r="R29" s="60">
        <v>4494868</v>
      </c>
      <c r="S29" s="60">
        <v>1355094</v>
      </c>
      <c r="T29" s="60">
        <v>1581593</v>
      </c>
      <c r="U29" s="60">
        <v>1428745</v>
      </c>
      <c r="V29" s="60">
        <v>4365432</v>
      </c>
      <c r="W29" s="60">
        <v>18943610</v>
      </c>
      <c r="X29" s="60">
        <v>19403591</v>
      </c>
      <c r="Y29" s="60">
        <v>-459981</v>
      </c>
      <c r="Z29" s="140">
        <v>-2.37</v>
      </c>
      <c r="AA29" s="155">
        <v>19403591</v>
      </c>
    </row>
    <row r="30" spans="1:27" ht="13.5">
      <c r="A30" s="138" t="s">
        <v>76</v>
      </c>
      <c r="B30" s="136"/>
      <c r="C30" s="157">
        <v>46892485</v>
      </c>
      <c r="D30" s="157"/>
      <c r="E30" s="158">
        <v>12499436</v>
      </c>
      <c r="F30" s="159">
        <v>53096663</v>
      </c>
      <c r="G30" s="159">
        <v>976151</v>
      </c>
      <c r="H30" s="159">
        <v>1066668</v>
      </c>
      <c r="I30" s="159">
        <v>694973</v>
      </c>
      <c r="J30" s="159">
        <v>2737792</v>
      </c>
      <c r="K30" s="159">
        <v>1419395</v>
      </c>
      <c r="L30" s="159">
        <v>1761300</v>
      </c>
      <c r="M30" s="159">
        <v>799676</v>
      </c>
      <c r="N30" s="159">
        <v>3980371</v>
      </c>
      <c r="O30" s="159">
        <v>1524720</v>
      </c>
      <c r="P30" s="159">
        <v>7422035</v>
      </c>
      <c r="Q30" s="159">
        <v>809035</v>
      </c>
      <c r="R30" s="159">
        <v>9755790</v>
      </c>
      <c r="S30" s="159">
        <v>10393842</v>
      </c>
      <c r="T30" s="159">
        <v>5136629</v>
      </c>
      <c r="U30" s="159">
        <v>1180381</v>
      </c>
      <c r="V30" s="159">
        <v>16710852</v>
      </c>
      <c r="W30" s="159">
        <v>33184805</v>
      </c>
      <c r="X30" s="159">
        <v>53096663</v>
      </c>
      <c r="Y30" s="159">
        <v>-19911858</v>
      </c>
      <c r="Z30" s="141">
        <v>-37.5</v>
      </c>
      <c r="AA30" s="157">
        <v>53096663</v>
      </c>
    </row>
    <row r="31" spans="1:27" ht="13.5">
      <c r="A31" s="138" t="s">
        <v>77</v>
      </c>
      <c r="B31" s="136"/>
      <c r="C31" s="155">
        <v>25081830</v>
      </c>
      <c r="D31" s="155"/>
      <c r="E31" s="156">
        <v>55565437</v>
      </c>
      <c r="F31" s="60">
        <v>28663706</v>
      </c>
      <c r="G31" s="60">
        <v>2459479</v>
      </c>
      <c r="H31" s="60">
        <v>1872871</v>
      </c>
      <c r="I31" s="60">
        <v>7013841</v>
      </c>
      <c r="J31" s="60">
        <v>11346191</v>
      </c>
      <c r="K31" s="60">
        <v>3817607</v>
      </c>
      <c r="L31" s="60">
        <v>3627041</v>
      </c>
      <c r="M31" s="60">
        <v>4392631</v>
      </c>
      <c r="N31" s="60">
        <v>11837279</v>
      </c>
      <c r="O31" s="60">
        <v>4967718</v>
      </c>
      <c r="P31" s="60">
        <v>1833304</v>
      </c>
      <c r="Q31" s="60">
        <v>1676025</v>
      </c>
      <c r="R31" s="60">
        <v>8477047</v>
      </c>
      <c r="S31" s="60">
        <v>1818583</v>
      </c>
      <c r="T31" s="60">
        <v>2027426</v>
      </c>
      <c r="U31" s="60">
        <v>1781232</v>
      </c>
      <c r="V31" s="60">
        <v>5627241</v>
      </c>
      <c r="W31" s="60">
        <v>37287758</v>
      </c>
      <c r="X31" s="60">
        <v>28663706</v>
      </c>
      <c r="Y31" s="60">
        <v>8624052</v>
      </c>
      <c r="Z31" s="140">
        <v>30.09</v>
      </c>
      <c r="AA31" s="155">
        <v>28663706</v>
      </c>
    </row>
    <row r="32" spans="1:27" ht="13.5">
      <c r="A32" s="135" t="s">
        <v>78</v>
      </c>
      <c r="B32" s="136"/>
      <c r="C32" s="153">
        <f aca="true" t="shared" si="6" ref="C32:Y32">SUM(C33:C37)</f>
        <v>17223504</v>
      </c>
      <c r="D32" s="153">
        <f>SUM(D33:D37)</f>
        <v>0</v>
      </c>
      <c r="E32" s="154">
        <f t="shared" si="6"/>
        <v>21038527</v>
      </c>
      <c r="F32" s="100">
        <f t="shared" si="6"/>
        <v>21125159</v>
      </c>
      <c r="G32" s="100">
        <f t="shared" si="6"/>
        <v>1047704</v>
      </c>
      <c r="H32" s="100">
        <f t="shared" si="6"/>
        <v>1231730</v>
      </c>
      <c r="I32" s="100">
        <f t="shared" si="6"/>
        <v>1171659</v>
      </c>
      <c r="J32" s="100">
        <f t="shared" si="6"/>
        <v>3451093</v>
      </c>
      <c r="K32" s="100">
        <f t="shared" si="6"/>
        <v>1310626</v>
      </c>
      <c r="L32" s="100">
        <f t="shared" si="6"/>
        <v>2136905</v>
      </c>
      <c r="M32" s="100">
        <f t="shared" si="6"/>
        <v>1352955</v>
      </c>
      <c r="N32" s="100">
        <f t="shared" si="6"/>
        <v>4800486</v>
      </c>
      <c r="O32" s="100">
        <f t="shared" si="6"/>
        <v>1897323</v>
      </c>
      <c r="P32" s="100">
        <f t="shared" si="6"/>
        <v>1449274</v>
      </c>
      <c r="Q32" s="100">
        <f t="shared" si="6"/>
        <v>1295827</v>
      </c>
      <c r="R32" s="100">
        <f t="shared" si="6"/>
        <v>4642424</v>
      </c>
      <c r="S32" s="100">
        <f t="shared" si="6"/>
        <v>1395693</v>
      </c>
      <c r="T32" s="100">
        <f t="shared" si="6"/>
        <v>1331384</v>
      </c>
      <c r="U32" s="100">
        <f t="shared" si="6"/>
        <v>1625619</v>
      </c>
      <c r="V32" s="100">
        <f t="shared" si="6"/>
        <v>4352696</v>
      </c>
      <c r="W32" s="100">
        <f t="shared" si="6"/>
        <v>17246699</v>
      </c>
      <c r="X32" s="100">
        <f t="shared" si="6"/>
        <v>21125159</v>
      </c>
      <c r="Y32" s="100">
        <f t="shared" si="6"/>
        <v>-3878460</v>
      </c>
      <c r="Z32" s="137">
        <f>+IF(X32&lt;&gt;0,+(Y32/X32)*100,0)</f>
        <v>-18.359435779867976</v>
      </c>
      <c r="AA32" s="153">
        <f>SUM(AA33:AA37)</f>
        <v>21125159</v>
      </c>
    </row>
    <row r="33" spans="1:27" ht="13.5">
      <c r="A33" s="138" t="s">
        <v>79</v>
      </c>
      <c r="B33" s="136"/>
      <c r="C33" s="155">
        <v>10925221</v>
      </c>
      <c r="D33" s="155"/>
      <c r="E33" s="156">
        <v>12958338</v>
      </c>
      <c r="F33" s="60">
        <v>13022776</v>
      </c>
      <c r="G33" s="60">
        <v>683576</v>
      </c>
      <c r="H33" s="60">
        <v>796277</v>
      </c>
      <c r="I33" s="60">
        <v>726576</v>
      </c>
      <c r="J33" s="60">
        <v>2206429</v>
      </c>
      <c r="K33" s="60">
        <v>738534</v>
      </c>
      <c r="L33" s="60">
        <v>1277865</v>
      </c>
      <c r="M33" s="60">
        <v>775104</v>
      </c>
      <c r="N33" s="60">
        <v>2791503</v>
      </c>
      <c r="O33" s="60">
        <v>931518</v>
      </c>
      <c r="P33" s="60">
        <v>932411</v>
      </c>
      <c r="Q33" s="60">
        <v>803612</v>
      </c>
      <c r="R33" s="60">
        <v>2667541</v>
      </c>
      <c r="S33" s="60">
        <v>801341</v>
      </c>
      <c r="T33" s="60">
        <v>839264</v>
      </c>
      <c r="U33" s="60">
        <v>1076077</v>
      </c>
      <c r="V33" s="60">
        <v>2716682</v>
      </c>
      <c r="W33" s="60">
        <v>10382155</v>
      </c>
      <c r="X33" s="60">
        <v>13022776</v>
      </c>
      <c r="Y33" s="60">
        <v>-2640621</v>
      </c>
      <c r="Z33" s="140">
        <v>-20.28</v>
      </c>
      <c r="AA33" s="155">
        <v>13022776</v>
      </c>
    </row>
    <row r="34" spans="1:27" ht="13.5">
      <c r="A34" s="138" t="s">
        <v>80</v>
      </c>
      <c r="B34" s="136"/>
      <c r="C34" s="155">
        <v>3503348</v>
      </c>
      <c r="D34" s="155"/>
      <c r="E34" s="156">
        <v>4674901</v>
      </c>
      <c r="F34" s="60">
        <v>4685103</v>
      </c>
      <c r="G34" s="60">
        <v>184108</v>
      </c>
      <c r="H34" s="60">
        <v>218084</v>
      </c>
      <c r="I34" s="60">
        <v>231686</v>
      </c>
      <c r="J34" s="60">
        <v>633878</v>
      </c>
      <c r="K34" s="60">
        <v>347595</v>
      </c>
      <c r="L34" s="60">
        <v>475314</v>
      </c>
      <c r="M34" s="60">
        <v>327195</v>
      </c>
      <c r="N34" s="60">
        <v>1150104</v>
      </c>
      <c r="O34" s="60">
        <v>625332</v>
      </c>
      <c r="P34" s="60">
        <v>288617</v>
      </c>
      <c r="Q34" s="60">
        <v>252393</v>
      </c>
      <c r="R34" s="60">
        <v>1166342</v>
      </c>
      <c r="S34" s="60">
        <v>306914</v>
      </c>
      <c r="T34" s="60">
        <v>238689</v>
      </c>
      <c r="U34" s="60">
        <v>258618</v>
      </c>
      <c r="V34" s="60">
        <v>804221</v>
      </c>
      <c r="W34" s="60">
        <v>3754545</v>
      </c>
      <c r="X34" s="60">
        <v>4685103</v>
      </c>
      <c r="Y34" s="60">
        <v>-930558</v>
      </c>
      <c r="Z34" s="140">
        <v>-19.86</v>
      </c>
      <c r="AA34" s="155">
        <v>4685103</v>
      </c>
    </row>
    <row r="35" spans="1:27" ht="13.5">
      <c r="A35" s="138" t="s">
        <v>81</v>
      </c>
      <c r="B35" s="136"/>
      <c r="C35" s="155">
        <v>2794935</v>
      </c>
      <c r="D35" s="155"/>
      <c r="E35" s="156">
        <v>3405288</v>
      </c>
      <c r="F35" s="60">
        <v>3417280</v>
      </c>
      <c r="G35" s="60">
        <v>180020</v>
      </c>
      <c r="H35" s="60">
        <v>217369</v>
      </c>
      <c r="I35" s="60">
        <v>213397</v>
      </c>
      <c r="J35" s="60">
        <v>610786</v>
      </c>
      <c r="K35" s="60">
        <v>224497</v>
      </c>
      <c r="L35" s="60">
        <v>383726</v>
      </c>
      <c r="M35" s="60">
        <v>250656</v>
      </c>
      <c r="N35" s="60">
        <v>858879</v>
      </c>
      <c r="O35" s="60">
        <v>340473</v>
      </c>
      <c r="P35" s="60">
        <v>228246</v>
      </c>
      <c r="Q35" s="60">
        <v>239822</v>
      </c>
      <c r="R35" s="60">
        <v>808541</v>
      </c>
      <c r="S35" s="60">
        <v>287438</v>
      </c>
      <c r="T35" s="60">
        <v>253431</v>
      </c>
      <c r="U35" s="60">
        <v>290924</v>
      </c>
      <c r="V35" s="60">
        <v>831793</v>
      </c>
      <c r="W35" s="60">
        <v>3109999</v>
      </c>
      <c r="X35" s="60">
        <v>3417280</v>
      </c>
      <c r="Y35" s="60">
        <v>-307281</v>
      </c>
      <c r="Z35" s="140">
        <v>-8.99</v>
      </c>
      <c r="AA35" s="155">
        <v>3417280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14002349</v>
      </c>
      <c r="D38" s="153">
        <f>SUM(D39:D41)</f>
        <v>0</v>
      </c>
      <c r="E38" s="154">
        <f t="shared" si="7"/>
        <v>13271856</v>
      </c>
      <c r="F38" s="100">
        <f t="shared" si="7"/>
        <v>16879708</v>
      </c>
      <c r="G38" s="100">
        <f t="shared" si="7"/>
        <v>539909</v>
      </c>
      <c r="H38" s="100">
        <f t="shared" si="7"/>
        <v>817586</v>
      </c>
      <c r="I38" s="100">
        <f t="shared" si="7"/>
        <v>1044541</v>
      </c>
      <c r="J38" s="100">
        <f t="shared" si="7"/>
        <v>2402036</v>
      </c>
      <c r="K38" s="100">
        <f t="shared" si="7"/>
        <v>837660</v>
      </c>
      <c r="L38" s="100">
        <f t="shared" si="7"/>
        <v>1188710</v>
      </c>
      <c r="M38" s="100">
        <f t="shared" si="7"/>
        <v>1154938</v>
      </c>
      <c r="N38" s="100">
        <f t="shared" si="7"/>
        <v>3181308</v>
      </c>
      <c r="O38" s="100">
        <f t="shared" si="7"/>
        <v>792174</v>
      </c>
      <c r="P38" s="100">
        <f t="shared" si="7"/>
        <v>766492</v>
      </c>
      <c r="Q38" s="100">
        <f t="shared" si="7"/>
        <v>708491</v>
      </c>
      <c r="R38" s="100">
        <f t="shared" si="7"/>
        <v>2267157</v>
      </c>
      <c r="S38" s="100">
        <f t="shared" si="7"/>
        <v>911477</v>
      </c>
      <c r="T38" s="100">
        <f t="shared" si="7"/>
        <v>1109382</v>
      </c>
      <c r="U38" s="100">
        <f t="shared" si="7"/>
        <v>935922</v>
      </c>
      <c r="V38" s="100">
        <f t="shared" si="7"/>
        <v>2956781</v>
      </c>
      <c r="W38" s="100">
        <f t="shared" si="7"/>
        <v>10807282</v>
      </c>
      <c r="X38" s="100">
        <f t="shared" si="7"/>
        <v>16879708</v>
      </c>
      <c r="Y38" s="100">
        <f t="shared" si="7"/>
        <v>-6072426</v>
      </c>
      <c r="Z38" s="137">
        <f>+IF(X38&lt;&gt;0,+(Y38/X38)*100,0)</f>
        <v>-35.97470998905905</v>
      </c>
      <c r="AA38" s="153">
        <f>SUM(AA39:AA41)</f>
        <v>16879708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14002349</v>
      </c>
      <c r="D40" s="155"/>
      <c r="E40" s="156">
        <v>13271856</v>
      </c>
      <c r="F40" s="60">
        <v>16879708</v>
      </c>
      <c r="G40" s="60">
        <v>539909</v>
      </c>
      <c r="H40" s="60">
        <v>817586</v>
      </c>
      <c r="I40" s="60">
        <v>1044541</v>
      </c>
      <c r="J40" s="60">
        <v>2402036</v>
      </c>
      <c r="K40" s="60">
        <v>837660</v>
      </c>
      <c r="L40" s="60">
        <v>1188710</v>
      </c>
      <c r="M40" s="60">
        <v>1154938</v>
      </c>
      <c r="N40" s="60">
        <v>3181308</v>
      </c>
      <c r="O40" s="60">
        <v>792174</v>
      </c>
      <c r="P40" s="60">
        <v>766492</v>
      </c>
      <c r="Q40" s="60">
        <v>708491</v>
      </c>
      <c r="R40" s="60">
        <v>2267157</v>
      </c>
      <c r="S40" s="60">
        <v>911477</v>
      </c>
      <c r="T40" s="60">
        <v>1109382</v>
      </c>
      <c r="U40" s="60">
        <v>935922</v>
      </c>
      <c r="V40" s="60">
        <v>2956781</v>
      </c>
      <c r="W40" s="60">
        <v>10807282</v>
      </c>
      <c r="X40" s="60">
        <v>16879708</v>
      </c>
      <c r="Y40" s="60">
        <v>-6072426</v>
      </c>
      <c r="Z40" s="140">
        <v>-35.97</v>
      </c>
      <c r="AA40" s="155">
        <v>16879708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74342673</v>
      </c>
      <c r="D42" s="153">
        <f>SUM(D43:D46)</f>
        <v>0</v>
      </c>
      <c r="E42" s="154">
        <f t="shared" si="8"/>
        <v>81010916</v>
      </c>
      <c r="F42" s="100">
        <f t="shared" si="8"/>
        <v>82802701</v>
      </c>
      <c r="G42" s="100">
        <f t="shared" si="8"/>
        <v>6341574</v>
      </c>
      <c r="H42" s="100">
        <f t="shared" si="8"/>
        <v>9495961</v>
      </c>
      <c r="I42" s="100">
        <f t="shared" si="8"/>
        <v>3150614</v>
      </c>
      <c r="J42" s="100">
        <f t="shared" si="8"/>
        <v>18988149</v>
      </c>
      <c r="K42" s="100">
        <f t="shared" si="8"/>
        <v>9886796</v>
      </c>
      <c r="L42" s="100">
        <f t="shared" si="8"/>
        <v>6581337</v>
      </c>
      <c r="M42" s="100">
        <f t="shared" si="8"/>
        <v>5138582</v>
      </c>
      <c r="N42" s="100">
        <f t="shared" si="8"/>
        <v>21606715</v>
      </c>
      <c r="O42" s="100">
        <f t="shared" si="8"/>
        <v>6062904</v>
      </c>
      <c r="P42" s="100">
        <f t="shared" si="8"/>
        <v>3538370</v>
      </c>
      <c r="Q42" s="100">
        <f t="shared" si="8"/>
        <v>7935986</v>
      </c>
      <c r="R42" s="100">
        <f t="shared" si="8"/>
        <v>17537260</v>
      </c>
      <c r="S42" s="100">
        <f t="shared" si="8"/>
        <v>5434545</v>
      </c>
      <c r="T42" s="100">
        <f t="shared" si="8"/>
        <v>6625284</v>
      </c>
      <c r="U42" s="100">
        <f t="shared" si="8"/>
        <v>7957677</v>
      </c>
      <c r="V42" s="100">
        <f t="shared" si="8"/>
        <v>20017506</v>
      </c>
      <c r="W42" s="100">
        <f t="shared" si="8"/>
        <v>78149630</v>
      </c>
      <c r="X42" s="100">
        <f t="shared" si="8"/>
        <v>82802701</v>
      </c>
      <c r="Y42" s="100">
        <f t="shared" si="8"/>
        <v>-4653071</v>
      </c>
      <c r="Z42" s="137">
        <f>+IF(X42&lt;&gt;0,+(Y42/X42)*100,0)</f>
        <v>-5.619467654805125</v>
      </c>
      <c r="AA42" s="153">
        <f>SUM(AA43:AA46)</f>
        <v>82802701</v>
      </c>
    </row>
    <row r="43" spans="1:27" ht="13.5">
      <c r="A43" s="138" t="s">
        <v>89</v>
      </c>
      <c r="B43" s="136"/>
      <c r="C43" s="155">
        <v>51269950</v>
      </c>
      <c r="D43" s="155"/>
      <c r="E43" s="156">
        <v>54479532</v>
      </c>
      <c r="F43" s="60">
        <v>55479532</v>
      </c>
      <c r="G43" s="60">
        <v>4886931</v>
      </c>
      <c r="H43" s="60">
        <v>7581607</v>
      </c>
      <c r="I43" s="60">
        <v>1258478</v>
      </c>
      <c r="J43" s="60">
        <v>13727016</v>
      </c>
      <c r="K43" s="60">
        <v>8089352</v>
      </c>
      <c r="L43" s="60">
        <v>3991284</v>
      </c>
      <c r="M43" s="60">
        <v>3331490</v>
      </c>
      <c r="N43" s="60">
        <v>15412126</v>
      </c>
      <c r="O43" s="60">
        <v>3873463</v>
      </c>
      <c r="P43" s="60">
        <v>1856518</v>
      </c>
      <c r="Q43" s="60">
        <v>6154771</v>
      </c>
      <c r="R43" s="60">
        <v>11884752</v>
      </c>
      <c r="S43" s="60">
        <v>3886221</v>
      </c>
      <c r="T43" s="60">
        <v>4714793</v>
      </c>
      <c r="U43" s="60">
        <v>6088898</v>
      </c>
      <c r="V43" s="60">
        <v>14689912</v>
      </c>
      <c r="W43" s="60">
        <v>55713806</v>
      </c>
      <c r="X43" s="60">
        <v>55479532</v>
      </c>
      <c r="Y43" s="60">
        <v>234274</v>
      </c>
      <c r="Z43" s="140">
        <v>0.42</v>
      </c>
      <c r="AA43" s="155">
        <v>55479532</v>
      </c>
    </row>
    <row r="44" spans="1:27" ht="13.5">
      <c r="A44" s="138" t="s">
        <v>90</v>
      </c>
      <c r="B44" s="136"/>
      <c r="C44" s="155">
        <v>10007533</v>
      </c>
      <c r="D44" s="155"/>
      <c r="E44" s="156">
        <v>11758143</v>
      </c>
      <c r="F44" s="60">
        <v>11515163</v>
      </c>
      <c r="G44" s="60">
        <v>776806</v>
      </c>
      <c r="H44" s="60">
        <v>876060</v>
      </c>
      <c r="I44" s="60">
        <v>873731</v>
      </c>
      <c r="J44" s="60">
        <v>2526597</v>
      </c>
      <c r="K44" s="60">
        <v>784334</v>
      </c>
      <c r="L44" s="60">
        <v>1112437</v>
      </c>
      <c r="M44" s="60">
        <v>973695</v>
      </c>
      <c r="N44" s="60">
        <v>2870466</v>
      </c>
      <c r="O44" s="60">
        <v>913733</v>
      </c>
      <c r="P44" s="60">
        <v>733509</v>
      </c>
      <c r="Q44" s="60">
        <v>709841</v>
      </c>
      <c r="R44" s="60">
        <v>2357083</v>
      </c>
      <c r="S44" s="60">
        <v>722283</v>
      </c>
      <c r="T44" s="60">
        <v>679634</v>
      </c>
      <c r="U44" s="60">
        <v>708798</v>
      </c>
      <c r="V44" s="60">
        <v>2110715</v>
      </c>
      <c r="W44" s="60">
        <v>9864861</v>
      </c>
      <c r="X44" s="60">
        <v>11515163</v>
      </c>
      <c r="Y44" s="60">
        <v>-1650302</v>
      </c>
      <c r="Z44" s="140">
        <v>-14.33</v>
      </c>
      <c r="AA44" s="155">
        <v>11515163</v>
      </c>
    </row>
    <row r="45" spans="1:27" ht="13.5">
      <c r="A45" s="138" t="s">
        <v>91</v>
      </c>
      <c r="B45" s="136"/>
      <c r="C45" s="157">
        <v>5714291</v>
      </c>
      <c r="D45" s="157"/>
      <c r="E45" s="158">
        <v>6507505</v>
      </c>
      <c r="F45" s="159">
        <v>6948105</v>
      </c>
      <c r="G45" s="159">
        <v>307964</v>
      </c>
      <c r="H45" s="159">
        <v>409829</v>
      </c>
      <c r="I45" s="159">
        <v>452752</v>
      </c>
      <c r="J45" s="159">
        <v>1170545</v>
      </c>
      <c r="K45" s="159">
        <v>484410</v>
      </c>
      <c r="L45" s="159">
        <v>549189</v>
      </c>
      <c r="M45" s="159">
        <v>370677</v>
      </c>
      <c r="N45" s="159">
        <v>1404276</v>
      </c>
      <c r="O45" s="159">
        <v>549431</v>
      </c>
      <c r="P45" s="159">
        <v>382165</v>
      </c>
      <c r="Q45" s="159">
        <v>459414</v>
      </c>
      <c r="R45" s="159">
        <v>1391010</v>
      </c>
      <c r="S45" s="159">
        <v>399359</v>
      </c>
      <c r="T45" s="159">
        <v>514324</v>
      </c>
      <c r="U45" s="159">
        <v>463101</v>
      </c>
      <c r="V45" s="159">
        <v>1376784</v>
      </c>
      <c r="W45" s="159">
        <v>5342615</v>
      </c>
      <c r="X45" s="159">
        <v>6948105</v>
      </c>
      <c r="Y45" s="159">
        <v>-1605490</v>
      </c>
      <c r="Z45" s="141">
        <v>-23.11</v>
      </c>
      <c r="AA45" s="157">
        <v>6948105</v>
      </c>
    </row>
    <row r="46" spans="1:27" ht="13.5">
      <c r="A46" s="138" t="s">
        <v>92</v>
      </c>
      <c r="B46" s="136"/>
      <c r="C46" s="155">
        <v>7350899</v>
      </c>
      <c r="D46" s="155"/>
      <c r="E46" s="156">
        <v>8265736</v>
      </c>
      <c r="F46" s="60">
        <v>8859901</v>
      </c>
      <c r="G46" s="60">
        <v>369873</v>
      </c>
      <c r="H46" s="60">
        <v>628465</v>
      </c>
      <c r="I46" s="60">
        <v>565653</v>
      </c>
      <c r="J46" s="60">
        <v>1563991</v>
      </c>
      <c r="K46" s="60">
        <v>528700</v>
      </c>
      <c r="L46" s="60">
        <v>928427</v>
      </c>
      <c r="M46" s="60">
        <v>462720</v>
      </c>
      <c r="N46" s="60">
        <v>1919847</v>
      </c>
      <c r="O46" s="60">
        <v>726277</v>
      </c>
      <c r="P46" s="60">
        <v>566178</v>
      </c>
      <c r="Q46" s="60">
        <v>611960</v>
      </c>
      <c r="R46" s="60">
        <v>1904415</v>
      </c>
      <c r="S46" s="60">
        <v>426682</v>
      </c>
      <c r="T46" s="60">
        <v>716533</v>
      </c>
      <c r="U46" s="60">
        <v>696880</v>
      </c>
      <c r="V46" s="60">
        <v>1840095</v>
      </c>
      <c r="W46" s="60">
        <v>7228348</v>
      </c>
      <c r="X46" s="60">
        <v>8859901</v>
      </c>
      <c r="Y46" s="60">
        <v>-1631553</v>
      </c>
      <c r="Z46" s="140">
        <v>-18.42</v>
      </c>
      <c r="AA46" s="155">
        <v>8859901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191376479</v>
      </c>
      <c r="D48" s="168">
        <f>+D28+D32+D38+D42+D47</f>
        <v>0</v>
      </c>
      <c r="E48" s="169">
        <f t="shared" si="9"/>
        <v>202464564</v>
      </c>
      <c r="F48" s="73">
        <f t="shared" si="9"/>
        <v>221971528</v>
      </c>
      <c r="G48" s="73">
        <f t="shared" si="9"/>
        <v>12580215</v>
      </c>
      <c r="H48" s="73">
        <f t="shared" si="9"/>
        <v>16606917</v>
      </c>
      <c r="I48" s="73">
        <f t="shared" si="9"/>
        <v>14531919</v>
      </c>
      <c r="J48" s="73">
        <f t="shared" si="9"/>
        <v>43719051</v>
      </c>
      <c r="K48" s="73">
        <f t="shared" si="9"/>
        <v>18903124</v>
      </c>
      <c r="L48" s="73">
        <f t="shared" si="9"/>
        <v>17376114</v>
      </c>
      <c r="M48" s="73">
        <f t="shared" si="9"/>
        <v>14416441</v>
      </c>
      <c r="N48" s="73">
        <f t="shared" si="9"/>
        <v>50695679</v>
      </c>
      <c r="O48" s="73">
        <f t="shared" si="9"/>
        <v>16783582</v>
      </c>
      <c r="P48" s="73">
        <f t="shared" si="9"/>
        <v>16395757</v>
      </c>
      <c r="Q48" s="73">
        <f t="shared" si="9"/>
        <v>13995207</v>
      </c>
      <c r="R48" s="73">
        <f t="shared" si="9"/>
        <v>47174546</v>
      </c>
      <c r="S48" s="73">
        <f t="shared" si="9"/>
        <v>21309234</v>
      </c>
      <c r="T48" s="73">
        <f t="shared" si="9"/>
        <v>17811698</v>
      </c>
      <c r="U48" s="73">
        <f t="shared" si="9"/>
        <v>14909576</v>
      </c>
      <c r="V48" s="73">
        <f t="shared" si="9"/>
        <v>54030508</v>
      </c>
      <c r="W48" s="73">
        <f t="shared" si="9"/>
        <v>195619784</v>
      </c>
      <c r="X48" s="73">
        <f t="shared" si="9"/>
        <v>221971528</v>
      </c>
      <c r="Y48" s="73">
        <f t="shared" si="9"/>
        <v>-26351744</v>
      </c>
      <c r="Z48" s="170">
        <f>+IF(X48&lt;&gt;0,+(Y48/X48)*100,0)</f>
        <v>-11.871677524335464</v>
      </c>
      <c r="AA48" s="168">
        <f>+AA28+AA32+AA38+AA42+AA47</f>
        <v>221971528</v>
      </c>
    </row>
    <row r="49" spans="1:27" ht="13.5">
      <c r="A49" s="148" t="s">
        <v>49</v>
      </c>
      <c r="B49" s="149"/>
      <c r="C49" s="171">
        <f aca="true" t="shared" si="10" ref="C49:Y49">+C25-C48</f>
        <v>7205107</v>
      </c>
      <c r="D49" s="171">
        <f>+D25-D48</f>
        <v>0</v>
      </c>
      <c r="E49" s="172">
        <f t="shared" si="10"/>
        <v>8266636</v>
      </c>
      <c r="F49" s="173">
        <f t="shared" si="10"/>
        <v>12348598</v>
      </c>
      <c r="G49" s="173">
        <f t="shared" si="10"/>
        <v>50654913</v>
      </c>
      <c r="H49" s="173">
        <f t="shared" si="10"/>
        <v>-4953618</v>
      </c>
      <c r="I49" s="173">
        <f t="shared" si="10"/>
        <v>-4127398</v>
      </c>
      <c r="J49" s="173">
        <f t="shared" si="10"/>
        <v>41573897</v>
      </c>
      <c r="K49" s="173">
        <f t="shared" si="10"/>
        <v>-2420075</v>
      </c>
      <c r="L49" s="173">
        <f t="shared" si="10"/>
        <v>-6896846</v>
      </c>
      <c r="M49" s="173">
        <f t="shared" si="10"/>
        <v>9619077</v>
      </c>
      <c r="N49" s="173">
        <f t="shared" si="10"/>
        <v>302156</v>
      </c>
      <c r="O49" s="173">
        <f t="shared" si="10"/>
        <v>679735</v>
      </c>
      <c r="P49" s="173">
        <f t="shared" si="10"/>
        <v>-4307305</v>
      </c>
      <c r="Q49" s="173">
        <f t="shared" si="10"/>
        <v>-1731550</v>
      </c>
      <c r="R49" s="173">
        <f t="shared" si="10"/>
        <v>-5359120</v>
      </c>
      <c r="S49" s="173">
        <f t="shared" si="10"/>
        <v>10520526</v>
      </c>
      <c r="T49" s="173">
        <f t="shared" si="10"/>
        <v>-6999292</v>
      </c>
      <c r="U49" s="173">
        <f t="shared" si="10"/>
        <v>-4396332</v>
      </c>
      <c r="V49" s="173">
        <f t="shared" si="10"/>
        <v>-875098</v>
      </c>
      <c r="W49" s="173">
        <f t="shared" si="10"/>
        <v>35641835</v>
      </c>
      <c r="X49" s="173">
        <f>IF(F25=F48,0,X25-X48)</f>
        <v>12348598</v>
      </c>
      <c r="Y49" s="173">
        <f t="shared" si="10"/>
        <v>23293237</v>
      </c>
      <c r="Z49" s="174">
        <f>+IF(X49&lt;&gt;0,+(Y49/X49)*100,0)</f>
        <v>188.63062025340852</v>
      </c>
      <c r="AA49" s="171">
        <f>+AA25-AA48</f>
        <v>12348598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32426543</v>
      </c>
      <c r="D5" s="155"/>
      <c r="E5" s="156">
        <v>34476586</v>
      </c>
      <c r="F5" s="60">
        <v>34938109</v>
      </c>
      <c r="G5" s="60">
        <v>34766189</v>
      </c>
      <c r="H5" s="60">
        <v>-30</v>
      </c>
      <c r="I5" s="60">
        <v>-71</v>
      </c>
      <c r="J5" s="60">
        <v>34766088</v>
      </c>
      <c r="K5" s="60">
        <v>0</v>
      </c>
      <c r="L5" s="60">
        <v>4317</v>
      </c>
      <c r="M5" s="60">
        <v>0</v>
      </c>
      <c r="N5" s="60">
        <v>4317</v>
      </c>
      <c r="O5" s="60">
        <v>-5736</v>
      </c>
      <c r="P5" s="60">
        <v>87</v>
      </c>
      <c r="Q5" s="60">
        <v>-710</v>
      </c>
      <c r="R5" s="60">
        <v>-6359</v>
      </c>
      <c r="S5" s="60">
        <v>0</v>
      </c>
      <c r="T5" s="60">
        <v>-816</v>
      </c>
      <c r="U5" s="60">
        <v>-99</v>
      </c>
      <c r="V5" s="60">
        <v>-915</v>
      </c>
      <c r="W5" s="60">
        <v>34763131</v>
      </c>
      <c r="X5" s="60">
        <v>34938109</v>
      </c>
      <c r="Y5" s="60">
        <v>-174978</v>
      </c>
      <c r="Z5" s="140">
        <v>-0.5</v>
      </c>
      <c r="AA5" s="155">
        <v>34938109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62649705</v>
      </c>
      <c r="D7" s="155"/>
      <c r="E7" s="156">
        <v>66083702</v>
      </c>
      <c r="F7" s="60">
        <v>67638997</v>
      </c>
      <c r="G7" s="60">
        <v>5643641</v>
      </c>
      <c r="H7" s="60">
        <v>5703362</v>
      </c>
      <c r="I7" s="60">
        <v>5890358</v>
      </c>
      <c r="J7" s="60">
        <v>17237361</v>
      </c>
      <c r="K7" s="60">
        <v>5728408</v>
      </c>
      <c r="L7" s="60">
        <v>5339336</v>
      </c>
      <c r="M7" s="60">
        <v>5306349</v>
      </c>
      <c r="N7" s="60">
        <v>16374093</v>
      </c>
      <c r="O7" s="60">
        <v>6212792</v>
      </c>
      <c r="P7" s="60">
        <v>5344698</v>
      </c>
      <c r="Q7" s="60">
        <v>5036246</v>
      </c>
      <c r="R7" s="60">
        <v>16593736</v>
      </c>
      <c r="S7" s="60">
        <v>5552274</v>
      </c>
      <c r="T7" s="60">
        <v>5343039</v>
      </c>
      <c r="U7" s="60">
        <v>5765605</v>
      </c>
      <c r="V7" s="60">
        <v>16660918</v>
      </c>
      <c r="W7" s="60">
        <v>66866108</v>
      </c>
      <c r="X7" s="60">
        <v>67638997</v>
      </c>
      <c r="Y7" s="60">
        <v>-772889</v>
      </c>
      <c r="Z7" s="140">
        <v>-1.14</v>
      </c>
      <c r="AA7" s="155">
        <v>67638997</v>
      </c>
    </row>
    <row r="8" spans="1:27" ht="13.5">
      <c r="A8" s="183" t="s">
        <v>104</v>
      </c>
      <c r="B8" s="182"/>
      <c r="C8" s="155">
        <v>15355064</v>
      </c>
      <c r="D8" s="155"/>
      <c r="E8" s="156">
        <v>16407947</v>
      </c>
      <c r="F8" s="60">
        <v>16407947</v>
      </c>
      <c r="G8" s="60">
        <v>1157690</v>
      </c>
      <c r="H8" s="60">
        <v>1134585</v>
      </c>
      <c r="I8" s="60">
        <v>1227345</v>
      </c>
      <c r="J8" s="60">
        <v>3519620</v>
      </c>
      <c r="K8" s="60">
        <v>1367245</v>
      </c>
      <c r="L8" s="60">
        <v>1187791</v>
      </c>
      <c r="M8" s="60">
        <v>1529412</v>
      </c>
      <c r="N8" s="60">
        <v>4084448</v>
      </c>
      <c r="O8" s="60">
        <v>1810727</v>
      </c>
      <c r="P8" s="60">
        <v>1743075</v>
      </c>
      <c r="Q8" s="60">
        <v>1454964</v>
      </c>
      <c r="R8" s="60">
        <v>5008766</v>
      </c>
      <c r="S8" s="60">
        <v>1546972</v>
      </c>
      <c r="T8" s="60">
        <v>1248318</v>
      </c>
      <c r="U8" s="60">
        <v>1332729</v>
      </c>
      <c r="V8" s="60">
        <v>4128019</v>
      </c>
      <c r="W8" s="60">
        <v>16740853</v>
      </c>
      <c r="X8" s="60">
        <v>16407947</v>
      </c>
      <c r="Y8" s="60">
        <v>332906</v>
      </c>
      <c r="Z8" s="140">
        <v>2.03</v>
      </c>
      <c r="AA8" s="155">
        <v>16407947</v>
      </c>
    </row>
    <row r="9" spans="1:27" ht="13.5">
      <c r="A9" s="183" t="s">
        <v>105</v>
      </c>
      <c r="B9" s="182"/>
      <c r="C9" s="155">
        <v>5671209</v>
      </c>
      <c r="D9" s="155"/>
      <c r="E9" s="156">
        <v>6178093</v>
      </c>
      <c r="F9" s="60">
        <v>6597476</v>
      </c>
      <c r="G9" s="60">
        <v>529172</v>
      </c>
      <c r="H9" s="60">
        <v>529468</v>
      </c>
      <c r="I9" s="60">
        <v>546198</v>
      </c>
      <c r="J9" s="60">
        <v>1604838</v>
      </c>
      <c r="K9" s="60">
        <v>542839</v>
      </c>
      <c r="L9" s="60">
        <v>554057</v>
      </c>
      <c r="M9" s="60">
        <v>596992</v>
      </c>
      <c r="N9" s="60">
        <v>1693888</v>
      </c>
      <c r="O9" s="60">
        <v>626426</v>
      </c>
      <c r="P9" s="60">
        <v>528141</v>
      </c>
      <c r="Q9" s="60">
        <v>567515</v>
      </c>
      <c r="R9" s="60">
        <v>1722082</v>
      </c>
      <c r="S9" s="60">
        <v>551453</v>
      </c>
      <c r="T9" s="60">
        <v>542678</v>
      </c>
      <c r="U9" s="60">
        <v>562232</v>
      </c>
      <c r="V9" s="60">
        <v>1656363</v>
      </c>
      <c r="W9" s="60">
        <v>6677171</v>
      </c>
      <c r="X9" s="60">
        <v>6597476</v>
      </c>
      <c r="Y9" s="60">
        <v>79695</v>
      </c>
      <c r="Z9" s="140">
        <v>1.21</v>
      </c>
      <c r="AA9" s="155">
        <v>6597476</v>
      </c>
    </row>
    <row r="10" spans="1:27" ht="13.5">
      <c r="A10" s="183" t="s">
        <v>106</v>
      </c>
      <c r="B10" s="182"/>
      <c r="C10" s="155">
        <v>9328056</v>
      </c>
      <c r="D10" s="155"/>
      <c r="E10" s="156">
        <v>9913539</v>
      </c>
      <c r="F10" s="54">
        <v>10263601</v>
      </c>
      <c r="G10" s="54">
        <v>855475</v>
      </c>
      <c r="H10" s="54">
        <v>856143</v>
      </c>
      <c r="I10" s="54">
        <v>856158</v>
      </c>
      <c r="J10" s="54">
        <v>2567776</v>
      </c>
      <c r="K10" s="54">
        <v>857741</v>
      </c>
      <c r="L10" s="54">
        <v>857118</v>
      </c>
      <c r="M10" s="54">
        <v>857137</v>
      </c>
      <c r="N10" s="54">
        <v>2571996</v>
      </c>
      <c r="O10" s="54">
        <v>858290</v>
      </c>
      <c r="P10" s="54">
        <v>862273</v>
      </c>
      <c r="Q10" s="54">
        <v>857000</v>
      </c>
      <c r="R10" s="54">
        <v>2577563</v>
      </c>
      <c r="S10" s="54">
        <v>869040</v>
      </c>
      <c r="T10" s="54">
        <v>873359</v>
      </c>
      <c r="U10" s="54">
        <v>878694</v>
      </c>
      <c r="V10" s="54">
        <v>2621093</v>
      </c>
      <c r="W10" s="54">
        <v>10338428</v>
      </c>
      <c r="X10" s="54">
        <v>10263601</v>
      </c>
      <c r="Y10" s="54">
        <v>74827</v>
      </c>
      <c r="Z10" s="184">
        <v>0.73</v>
      </c>
      <c r="AA10" s="130">
        <v>10263601</v>
      </c>
    </row>
    <row r="11" spans="1:27" ht="13.5">
      <c r="A11" s="183" t="s">
        <v>107</v>
      </c>
      <c r="B11" s="185"/>
      <c r="C11" s="155">
        <v>-5981000</v>
      </c>
      <c r="D11" s="155"/>
      <c r="E11" s="156">
        <v>0</v>
      </c>
      <c r="F11" s="60">
        <v>-171200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-171200</v>
      </c>
      <c r="Y11" s="60">
        <v>171200</v>
      </c>
      <c r="Z11" s="140">
        <v>-100</v>
      </c>
      <c r="AA11" s="155">
        <v>-171200</v>
      </c>
    </row>
    <row r="12" spans="1:27" ht="13.5">
      <c r="A12" s="183" t="s">
        <v>108</v>
      </c>
      <c r="B12" s="185"/>
      <c r="C12" s="155">
        <v>4755910</v>
      </c>
      <c r="D12" s="155"/>
      <c r="E12" s="156">
        <v>5663640</v>
      </c>
      <c r="F12" s="60">
        <v>5663640</v>
      </c>
      <c r="G12" s="60">
        <v>335549</v>
      </c>
      <c r="H12" s="60">
        <v>241480</v>
      </c>
      <c r="I12" s="60">
        <v>806039</v>
      </c>
      <c r="J12" s="60">
        <v>1383068</v>
      </c>
      <c r="K12" s="60">
        <v>832140</v>
      </c>
      <c r="L12" s="60">
        <v>414409</v>
      </c>
      <c r="M12" s="60">
        <v>324766</v>
      </c>
      <c r="N12" s="60">
        <v>1571315</v>
      </c>
      <c r="O12" s="60">
        <v>637146</v>
      </c>
      <c r="P12" s="60">
        <v>247275</v>
      </c>
      <c r="Q12" s="60">
        <v>636259</v>
      </c>
      <c r="R12" s="60">
        <v>1520680</v>
      </c>
      <c r="S12" s="60">
        <v>212368</v>
      </c>
      <c r="T12" s="60">
        <v>171333</v>
      </c>
      <c r="U12" s="60">
        <v>139041</v>
      </c>
      <c r="V12" s="60">
        <v>522742</v>
      </c>
      <c r="W12" s="60">
        <v>4997805</v>
      </c>
      <c r="X12" s="60">
        <v>5663640</v>
      </c>
      <c r="Y12" s="60">
        <v>-665835</v>
      </c>
      <c r="Z12" s="140">
        <v>-11.76</v>
      </c>
      <c r="AA12" s="155">
        <v>5663640</v>
      </c>
    </row>
    <row r="13" spans="1:27" ht="13.5">
      <c r="A13" s="181" t="s">
        <v>109</v>
      </c>
      <c r="B13" s="185"/>
      <c r="C13" s="155">
        <v>2224184</v>
      </c>
      <c r="D13" s="155"/>
      <c r="E13" s="156">
        <v>2200000</v>
      </c>
      <c r="F13" s="60">
        <v>2165000</v>
      </c>
      <c r="G13" s="60">
        <v>112791</v>
      </c>
      <c r="H13" s="60">
        <v>173318</v>
      </c>
      <c r="I13" s="60">
        <v>194429</v>
      </c>
      <c r="J13" s="60">
        <v>480538</v>
      </c>
      <c r="K13" s="60">
        <v>160865</v>
      </c>
      <c r="L13" s="60">
        <v>182193</v>
      </c>
      <c r="M13" s="60">
        <v>63953</v>
      </c>
      <c r="N13" s="60">
        <v>407011</v>
      </c>
      <c r="O13" s="60">
        <v>148844</v>
      </c>
      <c r="P13" s="60">
        <v>299882</v>
      </c>
      <c r="Q13" s="60">
        <v>202312</v>
      </c>
      <c r="R13" s="60">
        <v>651038</v>
      </c>
      <c r="S13" s="60">
        <v>55289</v>
      </c>
      <c r="T13" s="60">
        <v>235241</v>
      </c>
      <c r="U13" s="60">
        <v>220731</v>
      </c>
      <c r="V13" s="60">
        <v>511261</v>
      </c>
      <c r="W13" s="60">
        <v>2049848</v>
      </c>
      <c r="X13" s="60">
        <v>2165000</v>
      </c>
      <c r="Y13" s="60">
        <v>-115152</v>
      </c>
      <c r="Z13" s="140">
        <v>-5.32</v>
      </c>
      <c r="AA13" s="155">
        <v>2165000</v>
      </c>
    </row>
    <row r="14" spans="1:27" ht="13.5">
      <c r="A14" s="181" t="s">
        <v>110</v>
      </c>
      <c r="B14" s="185"/>
      <c r="C14" s="155">
        <v>514177</v>
      </c>
      <c r="D14" s="155"/>
      <c r="E14" s="156">
        <v>695500</v>
      </c>
      <c r="F14" s="60">
        <v>695500</v>
      </c>
      <c r="G14" s="60">
        <v>44564</v>
      </c>
      <c r="H14" s="60">
        <v>41791</v>
      </c>
      <c r="I14" s="60">
        <v>44111</v>
      </c>
      <c r="J14" s="60">
        <v>130466</v>
      </c>
      <c r="K14" s="60">
        <v>42789</v>
      </c>
      <c r="L14" s="60">
        <v>65302</v>
      </c>
      <c r="M14" s="60">
        <v>58611</v>
      </c>
      <c r="N14" s="60">
        <v>166702</v>
      </c>
      <c r="O14" s="60">
        <v>55526</v>
      </c>
      <c r="P14" s="60">
        <v>57288</v>
      </c>
      <c r="Q14" s="60">
        <v>58086</v>
      </c>
      <c r="R14" s="60">
        <v>170900</v>
      </c>
      <c r="S14" s="60">
        <v>56972</v>
      </c>
      <c r="T14" s="60">
        <v>56817</v>
      </c>
      <c r="U14" s="60">
        <v>55015</v>
      </c>
      <c r="V14" s="60">
        <v>168804</v>
      </c>
      <c r="W14" s="60">
        <v>636872</v>
      </c>
      <c r="X14" s="60">
        <v>695500</v>
      </c>
      <c r="Y14" s="60">
        <v>-58628</v>
      </c>
      <c r="Z14" s="140">
        <v>-8.43</v>
      </c>
      <c r="AA14" s="155">
        <v>695500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750945</v>
      </c>
      <c r="D16" s="155"/>
      <c r="E16" s="156">
        <v>1119260</v>
      </c>
      <c r="F16" s="60">
        <v>1119260</v>
      </c>
      <c r="G16" s="60">
        <v>22864</v>
      </c>
      <c r="H16" s="60">
        <v>30942</v>
      </c>
      <c r="I16" s="60">
        <v>78603</v>
      </c>
      <c r="J16" s="60">
        <v>132409</v>
      </c>
      <c r="K16" s="60">
        <v>115967</v>
      </c>
      <c r="L16" s="60">
        <v>84578</v>
      </c>
      <c r="M16" s="60">
        <v>52405</v>
      </c>
      <c r="N16" s="60">
        <v>252950</v>
      </c>
      <c r="O16" s="60">
        <v>68371</v>
      </c>
      <c r="P16" s="60">
        <v>143771</v>
      </c>
      <c r="Q16" s="60">
        <v>74466</v>
      </c>
      <c r="R16" s="60">
        <v>286608</v>
      </c>
      <c r="S16" s="60">
        <v>79105</v>
      </c>
      <c r="T16" s="60">
        <v>78348</v>
      </c>
      <c r="U16" s="60">
        <v>31610</v>
      </c>
      <c r="V16" s="60">
        <v>189063</v>
      </c>
      <c r="W16" s="60">
        <v>861030</v>
      </c>
      <c r="X16" s="60">
        <v>1119260</v>
      </c>
      <c r="Y16" s="60">
        <v>-258230</v>
      </c>
      <c r="Z16" s="140">
        <v>-23.07</v>
      </c>
      <c r="AA16" s="155">
        <v>1119260</v>
      </c>
    </row>
    <row r="17" spans="1:27" ht="13.5">
      <c r="A17" s="181" t="s">
        <v>113</v>
      </c>
      <c r="B17" s="185"/>
      <c r="C17" s="155">
        <v>1011563</v>
      </c>
      <c r="D17" s="155"/>
      <c r="E17" s="156">
        <v>1148570</v>
      </c>
      <c r="F17" s="60">
        <v>1270790</v>
      </c>
      <c r="G17" s="60">
        <v>85488</v>
      </c>
      <c r="H17" s="60">
        <v>100540</v>
      </c>
      <c r="I17" s="60">
        <v>73617</v>
      </c>
      <c r="J17" s="60">
        <v>259645</v>
      </c>
      <c r="K17" s="60">
        <v>100386</v>
      </c>
      <c r="L17" s="60">
        <v>84764</v>
      </c>
      <c r="M17" s="60">
        <v>73975</v>
      </c>
      <c r="N17" s="60">
        <v>259125</v>
      </c>
      <c r="O17" s="60">
        <v>103223</v>
      </c>
      <c r="P17" s="60">
        <v>106010</v>
      </c>
      <c r="Q17" s="60">
        <v>90041</v>
      </c>
      <c r="R17" s="60">
        <v>299274</v>
      </c>
      <c r="S17" s="60">
        <v>90752</v>
      </c>
      <c r="T17" s="60">
        <v>115192</v>
      </c>
      <c r="U17" s="60">
        <v>99665</v>
      </c>
      <c r="V17" s="60">
        <v>305609</v>
      </c>
      <c r="W17" s="60">
        <v>1123653</v>
      </c>
      <c r="X17" s="60">
        <v>1270790</v>
      </c>
      <c r="Y17" s="60">
        <v>-147137</v>
      </c>
      <c r="Z17" s="140">
        <v>-11.58</v>
      </c>
      <c r="AA17" s="155">
        <v>1270790</v>
      </c>
    </row>
    <row r="18" spans="1:27" ht="13.5">
      <c r="A18" s="183" t="s">
        <v>114</v>
      </c>
      <c r="B18" s="182"/>
      <c r="C18" s="155">
        <v>1078722</v>
      </c>
      <c r="D18" s="155"/>
      <c r="E18" s="156">
        <v>1214000</v>
      </c>
      <c r="F18" s="60">
        <v>1024000</v>
      </c>
      <c r="G18" s="60">
        <v>83920</v>
      </c>
      <c r="H18" s="60">
        <v>77743</v>
      </c>
      <c r="I18" s="60">
        <v>61088</v>
      </c>
      <c r="J18" s="60">
        <v>222751</v>
      </c>
      <c r="K18" s="60">
        <v>128981</v>
      </c>
      <c r="L18" s="60">
        <v>108921</v>
      </c>
      <c r="M18" s="60">
        <v>64034</v>
      </c>
      <c r="N18" s="60">
        <v>301936</v>
      </c>
      <c r="O18" s="60">
        <v>106596</v>
      </c>
      <c r="P18" s="60">
        <v>44384</v>
      </c>
      <c r="Q18" s="60">
        <v>91656</v>
      </c>
      <c r="R18" s="60">
        <v>242636</v>
      </c>
      <c r="S18" s="60">
        <v>89946</v>
      </c>
      <c r="T18" s="60">
        <v>75133</v>
      </c>
      <c r="U18" s="60">
        <v>54649</v>
      </c>
      <c r="V18" s="60">
        <v>219728</v>
      </c>
      <c r="W18" s="60">
        <v>987051</v>
      </c>
      <c r="X18" s="60">
        <v>1024000</v>
      </c>
      <c r="Y18" s="60">
        <v>-36949</v>
      </c>
      <c r="Z18" s="140">
        <v>-3.61</v>
      </c>
      <c r="AA18" s="155">
        <v>1024000</v>
      </c>
    </row>
    <row r="19" spans="1:27" ht="13.5">
      <c r="A19" s="181" t="s">
        <v>34</v>
      </c>
      <c r="B19" s="185"/>
      <c r="C19" s="155">
        <v>57996208</v>
      </c>
      <c r="D19" s="155"/>
      <c r="E19" s="156">
        <v>54331965</v>
      </c>
      <c r="F19" s="60">
        <v>68550559</v>
      </c>
      <c r="G19" s="60">
        <v>15690468</v>
      </c>
      <c r="H19" s="60">
        <v>3050246</v>
      </c>
      <c r="I19" s="60">
        <v>503562</v>
      </c>
      <c r="J19" s="60">
        <v>19244276</v>
      </c>
      <c r="K19" s="60">
        <v>6269598</v>
      </c>
      <c r="L19" s="60">
        <v>1364831</v>
      </c>
      <c r="M19" s="60">
        <v>10482518</v>
      </c>
      <c r="N19" s="60">
        <v>18116947</v>
      </c>
      <c r="O19" s="60">
        <v>6647160</v>
      </c>
      <c r="P19" s="60">
        <v>2617921</v>
      </c>
      <c r="Q19" s="60">
        <v>3056204</v>
      </c>
      <c r="R19" s="60">
        <v>12321285</v>
      </c>
      <c r="S19" s="60">
        <v>17306179</v>
      </c>
      <c r="T19" s="60">
        <v>1872074</v>
      </c>
      <c r="U19" s="60">
        <v>601949</v>
      </c>
      <c r="V19" s="60">
        <v>19780202</v>
      </c>
      <c r="W19" s="60">
        <v>69462710</v>
      </c>
      <c r="X19" s="60">
        <v>68550559</v>
      </c>
      <c r="Y19" s="60">
        <v>912151</v>
      </c>
      <c r="Z19" s="140">
        <v>1.33</v>
      </c>
      <c r="AA19" s="155">
        <v>68550559</v>
      </c>
    </row>
    <row r="20" spans="1:27" ht="13.5">
      <c r="A20" s="181" t="s">
        <v>35</v>
      </c>
      <c r="B20" s="185"/>
      <c r="C20" s="155">
        <v>2208300</v>
      </c>
      <c r="D20" s="155"/>
      <c r="E20" s="156">
        <v>2447521</v>
      </c>
      <c r="F20" s="54">
        <v>2609121</v>
      </c>
      <c r="G20" s="54">
        <v>143317</v>
      </c>
      <c r="H20" s="54">
        <v>175957</v>
      </c>
      <c r="I20" s="54">
        <v>124584</v>
      </c>
      <c r="J20" s="54">
        <v>443858</v>
      </c>
      <c r="K20" s="54">
        <v>334590</v>
      </c>
      <c r="L20" s="54">
        <v>231651</v>
      </c>
      <c r="M20" s="54">
        <v>168348</v>
      </c>
      <c r="N20" s="54">
        <v>734589</v>
      </c>
      <c r="O20" s="54">
        <v>193952</v>
      </c>
      <c r="P20" s="54">
        <v>93647</v>
      </c>
      <c r="Q20" s="54">
        <v>139618</v>
      </c>
      <c r="R20" s="54">
        <v>427217</v>
      </c>
      <c r="S20" s="54">
        <v>242150</v>
      </c>
      <c r="T20" s="54">
        <v>201690</v>
      </c>
      <c r="U20" s="54">
        <v>771423</v>
      </c>
      <c r="V20" s="54">
        <v>1215263</v>
      </c>
      <c r="W20" s="54">
        <v>2820927</v>
      </c>
      <c r="X20" s="54">
        <v>2609121</v>
      </c>
      <c r="Y20" s="54">
        <v>211806</v>
      </c>
      <c r="Z20" s="184">
        <v>8.12</v>
      </c>
      <c r="AA20" s="130">
        <v>2609121</v>
      </c>
    </row>
    <row r="21" spans="1:27" ht="13.5">
      <c r="A21" s="181" t="s">
        <v>115</v>
      </c>
      <c r="B21" s="185"/>
      <c r="C21" s="155">
        <v>0</v>
      </c>
      <c r="D21" s="155"/>
      <c r="E21" s="156">
        <v>-250000</v>
      </c>
      <c r="F21" s="60">
        <v>-510568</v>
      </c>
      <c r="G21" s="60">
        <v>0</v>
      </c>
      <c r="H21" s="60">
        <v>0</v>
      </c>
      <c r="I21" s="82">
        <v>-1500</v>
      </c>
      <c r="J21" s="60">
        <v>-1500</v>
      </c>
      <c r="K21" s="60">
        <v>1500</v>
      </c>
      <c r="L21" s="60">
        <v>0</v>
      </c>
      <c r="M21" s="60">
        <v>0</v>
      </c>
      <c r="N21" s="60">
        <v>1500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-510568</v>
      </c>
      <c r="Y21" s="60">
        <v>510568</v>
      </c>
      <c r="Z21" s="140">
        <v>-100</v>
      </c>
      <c r="AA21" s="155">
        <v>-510568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189989586</v>
      </c>
      <c r="D22" s="188">
        <f>SUM(D5:D21)</f>
        <v>0</v>
      </c>
      <c r="E22" s="189">
        <f t="shared" si="0"/>
        <v>201630323</v>
      </c>
      <c r="F22" s="190">
        <f t="shared" si="0"/>
        <v>218262232</v>
      </c>
      <c r="G22" s="190">
        <f t="shared" si="0"/>
        <v>59471128</v>
      </c>
      <c r="H22" s="190">
        <f t="shared" si="0"/>
        <v>12115545</v>
      </c>
      <c r="I22" s="190">
        <f t="shared" si="0"/>
        <v>10404521</v>
      </c>
      <c r="J22" s="190">
        <f t="shared" si="0"/>
        <v>81991194</v>
      </c>
      <c r="K22" s="190">
        <f t="shared" si="0"/>
        <v>16483049</v>
      </c>
      <c r="L22" s="190">
        <f t="shared" si="0"/>
        <v>10479268</v>
      </c>
      <c r="M22" s="190">
        <f t="shared" si="0"/>
        <v>19578500</v>
      </c>
      <c r="N22" s="190">
        <f t="shared" si="0"/>
        <v>46540817</v>
      </c>
      <c r="O22" s="190">
        <f t="shared" si="0"/>
        <v>17463317</v>
      </c>
      <c r="P22" s="190">
        <f t="shared" si="0"/>
        <v>12088452</v>
      </c>
      <c r="Q22" s="190">
        <f t="shared" si="0"/>
        <v>12263657</v>
      </c>
      <c r="R22" s="190">
        <f t="shared" si="0"/>
        <v>41815426</v>
      </c>
      <c r="S22" s="190">
        <f t="shared" si="0"/>
        <v>26652500</v>
      </c>
      <c r="T22" s="190">
        <f t="shared" si="0"/>
        <v>10812406</v>
      </c>
      <c r="U22" s="190">
        <f t="shared" si="0"/>
        <v>10513244</v>
      </c>
      <c r="V22" s="190">
        <f t="shared" si="0"/>
        <v>47978150</v>
      </c>
      <c r="W22" s="190">
        <f t="shared" si="0"/>
        <v>218325587</v>
      </c>
      <c r="X22" s="190">
        <f t="shared" si="0"/>
        <v>218262232</v>
      </c>
      <c r="Y22" s="190">
        <f t="shared" si="0"/>
        <v>63355</v>
      </c>
      <c r="Z22" s="191">
        <f>+IF(X22&lt;&gt;0,+(Y22/X22)*100,0)</f>
        <v>0.029027010041755646</v>
      </c>
      <c r="AA22" s="188">
        <f>SUM(AA5:AA21)</f>
        <v>218262232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61988018</v>
      </c>
      <c r="D25" s="155"/>
      <c r="E25" s="156">
        <v>69255612</v>
      </c>
      <c r="F25" s="60">
        <v>71646503</v>
      </c>
      <c r="G25" s="60">
        <v>4568292</v>
      </c>
      <c r="H25" s="60">
        <v>5013109</v>
      </c>
      <c r="I25" s="60">
        <v>4781690</v>
      </c>
      <c r="J25" s="60">
        <v>14363091</v>
      </c>
      <c r="K25" s="60">
        <v>4851578</v>
      </c>
      <c r="L25" s="60">
        <v>7564695</v>
      </c>
      <c r="M25" s="60">
        <v>5389858</v>
      </c>
      <c r="N25" s="60">
        <v>17806131</v>
      </c>
      <c r="O25" s="60">
        <v>5622587</v>
      </c>
      <c r="P25" s="60">
        <v>4903847</v>
      </c>
      <c r="Q25" s="60">
        <v>5068334</v>
      </c>
      <c r="R25" s="60">
        <v>15594768</v>
      </c>
      <c r="S25" s="60">
        <v>5247239</v>
      </c>
      <c r="T25" s="60">
        <v>5122677</v>
      </c>
      <c r="U25" s="60">
        <v>5221566</v>
      </c>
      <c r="V25" s="60">
        <v>15591482</v>
      </c>
      <c r="W25" s="60">
        <v>63355472</v>
      </c>
      <c r="X25" s="60">
        <v>71646503</v>
      </c>
      <c r="Y25" s="60">
        <v>-8291031</v>
      </c>
      <c r="Z25" s="140">
        <v>-11.57</v>
      </c>
      <c r="AA25" s="155">
        <v>71646503</v>
      </c>
    </row>
    <row r="26" spans="1:27" ht="13.5">
      <c r="A26" s="183" t="s">
        <v>38</v>
      </c>
      <c r="B26" s="182"/>
      <c r="C26" s="155">
        <v>2919384</v>
      </c>
      <c r="D26" s="155"/>
      <c r="E26" s="156">
        <v>3161274</v>
      </c>
      <c r="F26" s="60">
        <v>3161274</v>
      </c>
      <c r="G26" s="60">
        <v>243793</v>
      </c>
      <c r="H26" s="60">
        <v>243793</v>
      </c>
      <c r="I26" s="60">
        <v>243793</v>
      </c>
      <c r="J26" s="60">
        <v>731379</v>
      </c>
      <c r="K26" s="60">
        <v>242742</v>
      </c>
      <c r="L26" s="60">
        <v>242742</v>
      </c>
      <c r="M26" s="60">
        <v>242742</v>
      </c>
      <c r="N26" s="60">
        <v>728226</v>
      </c>
      <c r="O26" s="60">
        <v>336308</v>
      </c>
      <c r="P26" s="60">
        <v>255501</v>
      </c>
      <c r="Q26" s="60">
        <v>255501</v>
      </c>
      <c r="R26" s="60">
        <v>847310</v>
      </c>
      <c r="S26" s="60">
        <v>255501</v>
      </c>
      <c r="T26" s="60">
        <v>255501</v>
      </c>
      <c r="U26" s="60">
        <v>255501</v>
      </c>
      <c r="V26" s="60">
        <v>766503</v>
      </c>
      <c r="W26" s="60">
        <v>3073418</v>
      </c>
      <c r="X26" s="60">
        <v>3161274</v>
      </c>
      <c r="Y26" s="60">
        <v>-87856</v>
      </c>
      <c r="Z26" s="140">
        <v>-2.78</v>
      </c>
      <c r="AA26" s="155">
        <v>3161274</v>
      </c>
    </row>
    <row r="27" spans="1:27" ht="13.5">
      <c r="A27" s="183" t="s">
        <v>118</v>
      </c>
      <c r="B27" s="182"/>
      <c r="C27" s="155">
        <v>1003558</v>
      </c>
      <c r="D27" s="155"/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1000000</v>
      </c>
      <c r="Y27" s="60">
        <v>-1000000</v>
      </c>
      <c r="Z27" s="140">
        <v>-100</v>
      </c>
      <c r="AA27" s="155">
        <v>1000000</v>
      </c>
    </row>
    <row r="28" spans="1:27" ht="13.5">
      <c r="A28" s="183" t="s">
        <v>39</v>
      </c>
      <c r="B28" s="182"/>
      <c r="C28" s="155">
        <v>6013043</v>
      </c>
      <c r="D28" s="155"/>
      <c r="E28" s="156">
        <v>9508636</v>
      </c>
      <c r="F28" s="60">
        <v>9927514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9927514</v>
      </c>
      <c r="Y28" s="60">
        <v>-9927514</v>
      </c>
      <c r="Z28" s="140">
        <v>-100</v>
      </c>
      <c r="AA28" s="155">
        <v>9927514</v>
      </c>
    </row>
    <row r="29" spans="1:27" ht="13.5">
      <c r="A29" s="183" t="s">
        <v>40</v>
      </c>
      <c r="B29" s="182"/>
      <c r="C29" s="155">
        <v>351074</v>
      </c>
      <c r="D29" s="155"/>
      <c r="E29" s="156">
        <v>118915</v>
      </c>
      <c r="F29" s="60">
        <v>160600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62012</v>
      </c>
      <c r="N29" s="60">
        <v>62012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56639</v>
      </c>
      <c r="V29" s="60">
        <v>56639</v>
      </c>
      <c r="W29" s="60">
        <v>118651</v>
      </c>
      <c r="X29" s="60">
        <v>160600</v>
      </c>
      <c r="Y29" s="60">
        <v>-41949</v>
      </c>
      <c r="Z29" s="140">
        <v>-26.12</v>
      </c>
      <c r="AA29" s="155">
        <v>160600</v>
      </c>
    </row>
    <row r="30" spans="1:27" ht="13.5">
      <c r="A30" s="183" t="s">
        <v>119</v>
      </c>
      <c r="B30" s="182"/>
      <c r="C30" s="155">
        <v>44663563</v>
      </c>
      <c r="D30" s="155"/>
      <c r="E30" s="156">
        <v>45260338</v>
      </c>
      <c r="F30" s="60">
        <v>46260338</v>
      </c>
      <c r="G30" s="60">
        <v>4215979</v>
      </c>
      <c r="H30" s="60">
        <v>7093148</v>
      </c>
      <c r="I30" s="60">
        <v>774534</v>
      </c>
      <c r="J30" s="60">
        <v>12083661</v>
      </c>
      <c r="K30" s="60">
        <v>7556375</v>
      </c>
      <c r="L30" s="60">
        <v>3366409</v>
      </c>
      <c r="M30" s="60">
        <v>2867256</v>
      </c>
      <c r="N30" s="60">
        <v>13790040</v>
      </c>
      <c r="O30" s="60">
        <v>3410640</v>
      </c>
      <c r="P30" s="60">
        <v>1307947</v>
      </c>
      <c r="Q30" s="60">
        <v>5555956</v>
      </c>
      <c r="R30" s="60">
        <v>10274543</v>
      </c>
      <c r="S30" s="60">
        <v>3232071</v>
      </c>
      <c r="T30" s="60">
        <v>4197689</v>
      </c>
      <c r="U30" s="60">
        <v>5441101</v>
      </c>
      <c r="V30" s="60">
        <v>12870861</v>
      </c>
      <c r="W30" s="60">
        <v>49019105</v>
      </c>
      <c r="X30" s="60">
        <v>46260338</v>
      </c>
      <c r="Y30" s="60">
        <v>2758767</v>
      </c>
      <c r="Z30" s="140">
        <v>5.96</v>
      </c>
      <c r="AA30" s="155">
        <v>46260338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988047</v>
      </c>
      <c r="D32" s="155"/>
      <c r="E32" s="156">
        <v>2782604</v>
      </c>
      <c r="F32" s="60">
        <v>2675284</v>
      </c>
      <c r="G32" s="60">
        <v>108211</v>
      </c>
      <c r="H32" s="60">
        <v>184592</v>
      </c>
      <c r="I32" s="60">
        <v>186857</v>
      </c>
      <c r="J32" s="60">
        <v>479660</v>
      </c>
      <c r="K32" s="60">
        <v>249260</v>
      </c>
      <c r="L32" s="60">
        <v>311760</v>
      </c>
      <c r="M32" s="60">
        <v>101072</v>
      </c>
      <c r="N32" s="60">
        <v>662092</v>
      </c>
      <c r="O32" s="60">
        <v>286471</v>
      </c>
      <c r="P32" s="60">
        <v>231369</v>
      </c>
      <c r="Q32" s="60">
        <v>285299</v>
      </c>
      <c r="R32" s="60">
        <v>803139</v>
      </c>
      <c r="S32" s="60">
        <v>151693</v>
      </c>
      <c r="T32" s="60">
        <v>308896</v>
      </c>
      <c r="U32" s="60">
        <v>152490</v>
      </c>
      <c r="V32" s="60">
        <v>613079</v>
      </c>
      <c r="W32" s="60">
        <v>2557970</v>
      </c>
      <c r="X32" s="60">
        <v>2675284</v>
      </c>
      <c r="Y32" s="60">
        <v>-117314</v>
      </c>
      <c r="Z32" s="140">
        <v>-4.39</v>
      </c>
      <c r="AA32" s="155">
        <v>2675284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892</v>
      </c>
      <c r="N33" s="60">
        <v>892</v>
      </c>
      <c r="O33" s="60">
        <v>1769</v>
      </c>
      <c r="P33" s="60">
        <v>0</v>
      </c>
      <c r="Q33" s="60">
        <v>0</v>
      </c>
      <c r="R33" s="60">
        <v>1769</v>
      </c>
      <c r="S33" s="60">
        <v>-2661</v>
      </c>
      <c r="T33" s="60">
        <v>0</v>
      </c>
      <c r="U33" s="60">
        <v>0</v>
      </c>
      <c r="V33" s="60">
        <v>-2661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72258792</v>
      </c>
      <c r="D34" s="155"/>
      <c r="E34" s="156">
        <v>71377185</v>
      </c>
      <c r="F34" s="60">
        <v>87140015</v>
      </c>
      <c r="G34" s="60">
        <v>3443940</v>
      </c>
      <c r="H34" s="60">
        <v>4072275</v>
      </c>
      <c r="I34" s="60">
        <v>8545045</v>
      </c>
      <c r="J34" s="60">
        <v>16061260</v>
      </c>
      <c r="K34" s="60">
        <v>6003169</v>
      </c>
      <c r="L34" s="60">
        <v>5890508</v>
      </c>
      <c r="M34" s="60">
        <v>5752609</v>
      </c>
      <c r="N34" s="60">
        <v>17646286</v>
      </c>
      <c r="O34" s="60">
        <v>7125807</v>
      </c>
      <c r="P34" s="60">
        <v>9697093</v>
      </c>
      <c r="Q34" s="60">
        <v>2830117</v>
      </c>
      <c r="R34" s="60">
        <v>19653017</v>
      </c>
      <c r="S34" s="60">
        <v>12425391</v>
      </c>
      <c r="T34" s="60">
        <v>7926935</v>
      </c>
      <c r="U34" s="60">
        <v>3782279</v>
      </c>
      <c r="V34" s="60">
        <v>24134605</v>
      </c>
      <c r="W34" s="60">
        <v>77495168</v>
      </c>
      <c r="X34" s="60">
        <v>87140015</v>
      </c>
      <c r="Y34" s="60">
        <v>-9644847</v>
      </c>
      <c r="Z34" s="140">
        <v>-11.07</v>
      </c>
      <c r="AA34" s="155">
        <v>87140015</v>
      </c>
    </row>
    <row r="35" spans="1:27" ht="13.5">
      <c r="A35" s="181" t="s">
        <v>122</v>
      </c>
      <c r="B35" s="185"/>
      <c r="C35" s="155">
        <v>1191000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191376479</v>
      </c>
      <c r="D36" s="188">
        <f>SUM(D25:D35)</f>
        <v>0</v>
      </c>
      <c r="E36" s="189">
        <f t="shared" si="1"/>
        <v>202464564</v>
      </c>
      <c r="F36" s="190">
        <f t="shared" si="1"/>
        <v>221971528</v>
      </c>
      <c r="G36" s="190">
        <f t="shared" si="1"/>
        <v>12580215</v>
      </c>
      <c r="H36" s="190">
        <f t="shared" si="1"/>
        <v>16606917</v>
      </c>
      <c r="I36" s="190">
        <f t="shared" si="1"/>
        <v>14531919</v>
      </c>
      <c r="J36" s="190">
        <f t="shared" si="1"/>
        <v>43719051</v>
      </c>
      <c r="K36" s="190">
        <f t="shared" si="1"/>
        <v>18903124</v>
      </c>
      <c r="L36" s="190">
        <f t="shared" si="1"/>
        <v>17376114</v>
      </c>
      <c r="M36" s="190">
        <f t="shared" si="1"/>
        <v>14416441</v>
      </c>
      <c r="N36" s="190">
        <f t="shared" si="1"/>
        <v>50695679</v>
      </c>
      <c r="O36" s="190">
        <f t="shared" si="1"/>
        <v>16783582</v>
      </c>
      <c r="P36" s="190">
        <f t="shared" si="1"/>
        <v>16395757</v>
      </c>
      <c r="Q36" s="190">
        <f t="shared" si="1"/>
        <v>13995207</v>
      </c>
      <c r="R36" s="190">
        <f t="shared" si="1"/>
        <v>47174546</v>
      </c>
      <c r="S36" s="190">
        <f t="shared" si="1"/>
        <v>21309234</v>
      </c>
      <c r="T36" s="190">
        <f t="shared" si="1"/>
        <v>17811698</v>
      </c>
      <c r="U36" s="190">
        <f t="shared" si="1"/>
        <v>14909576</v>
      </c>
      <c r="V36" s="190">
        <f t="shared" si="1"/>
        <v>54030508</v>
      </c>
      <c r="W36" s="190">
        <f t="shared" si="1"/>
        <v>195619784</v>
      </c>
      <c r="X36" s="190">
        <f t="shared" si="1"/>
        <v>221971528</v>
      </c>
      <c r="Y36" s="190">
        <f t="shared" si="1"/>
        <v>-26351744</v>
      </c>
      <c r="Z36" s="191">
        <f>+IF(X36&lt;&gt;0,+(Y36/X36)*100,0)</f>
        <v>-11.871677524335464</v>
      </c>
      <c r="AA36" s="188">
        <f>SUM(AA25:AA35)</f>
        <v>221971528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-1386893</v>
      </c>
      <c r="D38" s="199">
        <f>+D22-D36</f>
        <v>0</v>
      </c>
      <c r="E38" s="200">
        <f t="shared" si="2"/>
        <v>-834241</v>
      </c>
      <c r="F38" s="106">
        <f t="shared" si="2"/>
        <v>-3709296</v>
      </c>
      <c r="G38" s="106">
        <f t="shared" si="2"/>
        <v>46890913</v>
      </c>
      <c r="H38" s="106">
        <f t="shared" si="2"/>
        <v>-4491372</v>
      </c>
      <c r="I38" s="106">
        <f t="shared" si="2"/>
        <v>-4127398</v>
      </c>
      <c r="J38" s="106">
        <f t="shared" si="2"/>
        <v>38272143</v>
      </c>
      <c r="K38" s="106">
        <f t="shared" si="2"/>
        <v>-2420075</v>
      </c>
      <c r="L38" s="106">
        <f t="shared" si="2"/>
        <v>-6896846</v>
      </c>
      <c r="M38" s="106">
        <f t="shared" si="2"/>
        <v>5162059</v>
      </c>
      <c r="N38" s="106">
        <f t="shared" si="2"/>
        <v>-4154862</v>
      </c>
      <c r="O38" s="106">
        <f t="shared" si="2"/>
        <v>679735</v>
      </c>
      <c r="P38" s="106">
        <f t="shared" si="2"/>
        <v>-4307305</v>
      </c>
      <c r="Q38" s="106">
        <f t="shared" si="2"/>
        <v>-1731550</v>
      </c>
      <c r="R38" s="106">
        <f t="shared" si="2"/>
        <v>-5359120</v>
      </c>
      <c r="S38" s="106">
        <f t="shared" si="2"/>
        <v>5343266</v>
      </c>
      <c r="T38" s="106">
        <f t="shared" si="2"/>
        <v>-6999292</v>
      </c>
      <c r="U38" s="106">
        <f t="shared" si="2"/>
        <v>-4396332</v>
      </c>
      <c r="V38" s="106">
        <f t="shared" si="2"/>
        <v>-6052358</v>
      </c>
      <c r="W38" s="106">
        <f t="shared" si="2"/>
        <v>22705803</v>
      </c>
      <c r="X38" s="106">
        <f>IF(F22=F36,0,X22-X36)</f>
        <v>-3709296</v>
      </c>
      <c r="Y38" s="106">
        <f t="shared" si="2"/>
        <v>26415099</v>
      </c>
      <c r="Z38" s="201">
        <f>+IF(X38&lt;&gt;0,+(Y38/X38)*100,0)</f>
        <v>-712.1324100314453</v>
      </c>
      <c r="AA38" s="199">
        <f>+AA22-AA36</f>
        <v>-3709296</v>
      </c>
    </row>
    <row r="39" spans="1:27" ht="13.5">
      <c r="A39" s="181" t="s">
        <v>46</v>
      </c>
      <c r="B39" s="185"/>
      <c r="C39" s="155">
        <v>8592000</v>
      </c>
      <c r="D39" s="155"/>
      <c r="E39" s="156">
        <v>9100877</v>
      </c>
      <c r="F39" s="60">
        <v>16057894</v>
      </c>
      <c r="G39" s="60">
        <v>3764000</v>
      </c>
      <c r="H39" s="60">
        <v>-462246</v>
      </c>
      <c r="I39" s="60">
        <v>0</v>
      </c>
      <c r="J39" s="60">
        <v>3301754</v>
      </c>
      <c r="K39" s="60">
        <v>0</v>
      </c>
      <c r="L39" s="60">
        <v>0</v>
      </c>
      <c r="M39" s="60">
        <v>4457018</v>
      </c>
      <c r="N39" s="60">
        <v>4457018</v>
      </c>
      <c r="O39" s="60">
        <v>0</v>
      </c>
      <c r="P39" s="60">
        <v>0</v>
      </c>
      <c r="Q39" s="60">
        <v>0</v>
      </c>
      <c r="R39" s="60">
        <v>0</v>
      </c>
      <c r="S39" s="60">
        <v>5177260</v>
      </c>
      <c r="T39" s="60">
        <v>0</v>
      </c>
      <c r="U39" s="60">
        <v>0</v>
      </c>
      <c r="V39" s="60">
        <v>5177260</v>
      </c>
      <c r="W39" s="60">
        <v>12936032</v>
      </c>
      <c r="X39" s="60">
        <v>16057894</v>
      </c>
      <c r="Y39" s="60">
        <v>-3121862</v>
      </c>
      <c r="Z39" s="140">
        <v>-19.44</v>
      </c>
      <c r="AA39" s="155">
        <v>16057894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7205107</v>
      </c>
      <c r="D42" s="206">
        <f>SUM(D38:D41)</f>
        <v>0</v>
      </c>
      <c r="E42" s="207">
        <f t="shared" si="3"/>
        <v>8266636</v>
      </c>
      <c r="F42" s="88">
        <f t="shared" si="3"/>
        <v>12348598</v>
      </c>
      <c r="G42" s="88">
        <f t="shared" si="3"/>
        <v>50654913</v>
      </c>
      <c r="H42" s="88">
        <f t="shared" si="3"/>
        <v>-4953618</v>
      </c>
      <c r="I42" s="88">
        <f t="shared" si="3"/>
        <v>-4127398</v>
      </c>
      <c r="J42" s="88">
        <f t="shared" si="3"/>
        <v>41573897</v>
      </c>
      <c r="K42" s="88">
        <f t="shared" si="3"/>
        <v>-2420075</v>
      </c>
      <c r="L42" s="88">
        <f t="shared" si="3"/>
        <v>-6896846</v>
      </c>
      <c r="M42" s="88">
        <f t="shared" si="3"/>
        <v>9619077</v>
      </c>
      <c r="N42" s="88">
        <f t="shared" si="3"/>
        <v>302156</v>
      </c>
      <c r="O42" s="88">
        <f t="shared" si="3"/>
        <v>679735</v>
      </c>
      <c r="P42" s="88">
        <f t="shared" si="3"/>
        <v>-4307305</v>
      </c>
      <c r="Q42" s="88">
        <f t="shared" si="3"/>
        <v>-1731550</v>
      </c>
      <c r="R42" s="88">
        <f t="shared" si="3"/>
        <v>-5359120</v>
      </c>
      <c r="S42" s="88">
        <f t="shared" si="3"/>
        <v>10520526</v>
      </c>
      <c r="T42" s="88">
        <f t="shared" si="3"/>
        <v>-6999292</v>
      </c>
      <c r="U42" s="88">
        <f t="shared" si="3"/>
        <v>-4396332</v>
      </c>
      <c r="V42" s="88">
        <f t="shared" si="3"/>
        <v>-875098</v>
      </c>
      <c r="W42" s="88">
        <f t="shared" si="3"/>
        <v>35641835</v>
      </c>
      <c r="X42" s="88">
        <f t="shared" si="3"/>
        <v>12348598</v>
      </c>
      <c r="Y42" s="88">
        <f t="shared" si="3"/>
        <v>23293237</v>
      </c>
      <c r="Z42" s="208">
        <f>+IF(X42&lt;&gt;0,+(Y42/X42)*100,0)</f>
        <v>188.63062025340852</v>
      </c>
      <c r="AA42" s="206">
        <f>SUM(AA38:AA41)</f>
        <v>12348598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7205107</v>
      </c>
      <c r="D44" s="210">
        <f>+D42-D43</f>
        <v>0</v>
      </c>
      <c r="E44" s="211">
        <f t="shared" si="4"/>
        <v>8266636</v>
      </c>
      <c r="F44" s="77">
        <f t="shared" si="4"/>
        <v>12348598</v>
      </c>
      <c r="G44" s="77">
        <f t="shared" si="4"/>
        <v>50654913</v>
      </c>
      <c r="H44" s="77">
        <f t="shared" si="4"/>
        <v>-4953618</v>
      </c>
      <c r="I44" s="77">
        <f t="shared" si="4"/>
        <v>-4127398</v>
      </c>
      <c r="J44" s="77">
        <f t="shared" si="4"/>
        <v>41573897</v>
      </c>
      <c r="K44" s="77">
        <f t="shared" si="4"/>
        <v>-2420075</v>
      </c>
      <c r="L44" s="77">
        <f t="shared" si="4"/>
        <v>-6896846</v>
      </c>
      <c r="M44" s="77">
        <f t="shared" si="4"/>
        <v>9619077</v>
      </c>
      <c r="N44" s="77">
        <f t="shared" si="4"/>
        <v>302156</v>
      </c>
      <c r="O44" s="77">
        <f t="shared" si="4"/>
        <v>679735</v>
      </c>
      <c r="P44" s="77">
        <f t="shared" si="4"/>
        <v>-4307305</v>
      </c>
      <c r="Q44" s="77">
        <f t="shared" si="4"/>
        <v>-1731550</v>
      </c>
      <c r="R44" s="77">
        <f t="shared" si="4"/>
        <v>-5359120</v>
      </c>
      <c r="S44" s="77">
        <f t="shared" si="4"/>
        <v>10520526</v>
      </c>
      <c r="T44" s="77">
        <f t="shared" si="4"/>
        <v>-6999292</v>
      </c>
      <c r="U44" s="77">
        <f t="shared" si="4"/>
        <v>-4396332</v>
      </c>
      <c r="V44" s="77">
        <f t="shared" si="4"/>
        <v>-875098</v>
      </c>
      <c r="W44" s="77">
        <f t="shared" si="4"/>
        <v>35641835</v>
      </c>
      <c r="X44" s="77">
        <f t="shared" si="4"/>
        <v>12348598</v>
      </c>
      <c r="Y44" s="77">
        <f t="shared" si="4"/>
        <v>23293237</v>
      </c>
      <c r="Z44" s="212">
        <f>+IF(X44&lt;&gt;0,+(Y44/X44)*100,0)</f>
        <v>188.63062025340852</v>
      </c>
      <c r="AA44" s="210">
        <f>+AA42-AA43</f>
        <v>12348598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7205107</v>
      </c>
      <c r="D46" s="206">
        <f>SUM(D44:D45)</f>
        <v>0</v>
      </c>
      <c r="E46" s="207">
        <f t="shared" si="5"/>
        <v>8266636</v>
      </c>
      <c r="F46" s="88">
        <f t="shared" si="5"/>
        <v>12348598</v>
      </c>
      <c r="G46" s="88">
        <f t="shared" si="5"/>
        <v>50654913</v>
      </c>
      <c r="H46" s="88">
        <f t="shared" si="5"/>
        <v>-4953618</v>
      </c>
      <c r="I46" s="88">
        <f t="shared" si="5"/>
        <v>-4127398</v>
      </c>
      <c r="J46" s="88">
        <f t="shared" si="5"/>
        <v>41573897</v>
      </c>
      <c r="K46" s="88">
        <f t="shared" si="5"/>
        <v>-2420075</v>
      </c>
      <c r="L46" s="88">
        <f t="shared" si="5"/>
        <v>-6896846</v>
      </c>
      <c r="M46" s="88">
        <f t="shared" si="5"/>
        <v>9619077</v>
      </c>
      <c r="N46" s="88">
        <f t="shared" si="5"/>
        <v>302156</v>
      </c>
      <c r="O46" s="88">
        <f t="shared" si="5"/>
        <v>679735</v>
      </c>
      <c r="P46" s="88">
        <f t="shared" si="5"/>
        <v>-4307305</v>
      </c>
      <c r="Q46" s="88">
        <f t="shared" si="5"/>
        <v>-1731550</v>
      </c>
      <c r="R46" s="88">
        <f t="shared" si="5"/>
        <v>-5359120</v>
      </c>
      <c r="S46" s="88">
        <f t="shared" si="5"/>
        <v>10520526</v>
      </c>
      <c r="T46" s="88">
        <f t="shared" si="5"/>
        <v>-6999292</v>
      </c>
      <c r="U46" s="88">
        <f t="shared" si="5"/>
        <v>-4396332</v>
      </c>
      <c r="V46" s="88">
        <f t="shared" si="5"/>
        <v>-875098</v>
      </c>
      <c r="W46" s="88">
        <f t="shared" si="5"/>
        <v>35641835</v>
      </c>
      <c r="X46" s="88">
        <f t="shared" si="5"/>
        <v>12348598</v>
      </c>
      <c r="Y46" s="88">
        <f t="shared" si="5"/>
        <v>23293237</v>
      </c>
      <c r="Z46" s="208">
        <f>+IF(X46&lt;&gt;0,+(Y46/X46)*100,0)</f>
        <v>188.63062025340852</v>
      </c>
      <c r="AA46" s="206">
        <f>SUM(AA44:AA45)</f>
        <v>12348598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7205107</v>
      </c>
      <c r="D48" s="217">
        <f>SUM(D46:D47)</f>
        <v>0</v>
      </c>
      <c r="E48" s="218">
        <f t="shared" si="6"/>
        <v>8266636</v>
      </c>
      <c r="F48" s="219">
        <f t="shared" si="6"/>
        <v>12348598</v>
      </c>
      <c r="G48" s="219">
        <f t="shared" si="6"/>
        <v>50654913</v>
      </c>
      <c r="H48" s="220">
        <f t="shared" si="6"/>
        <v>-4953618</v>
      </c>
      <c r="I48" s="220">
        <f t="shared" si="6"/>
        <v>-4127398</v>
      </c>
      <c r="J48" s="220">
        <f t="shared" si="6"/>
        <v>41573897</v>
      </c>
      <c r="K48" s="220">
        <f t="shared" si="6"/>
        <v>-2420075</v>
      </c>
      <c r="L48" s="220">
        <f t="shared" si="6"/>
        <v>-6896846</v>
      </c>
      <c r="M48" s="219">
        <f t="shared" si="6"/>
        <v>9619077</v>
      </c>
      <c r="N48" s="219">
        <f t="shared" si="6"/>
        <v>302156</v>
      </c>
      <c r="O48" s="220">
        <f t="shared" si="6"/>
        <v>679735</v>
      </c>
      <c r="P48" s="220">
        <f t="shared" si="6"/>
        <v>-4307305</v>
      </c>
      <c r="Q48" s="220">
        <f t="shared" si="6"/>
        <v>-1731550</v>
      </c>
      <c r="R48" s="220">
        <f t="shared" si="6"/>
        <v>-5359120</v>
      </c>
      <c r="S48" s="220">
        <f t="shared" si="6"/>
        <v>10520526</v>
      </c>
      <c r="T48" s="219">
        <f t="shared" si="6"/>
        <v>-6999292</v>
      </c>
      <c r="U48" s="219">
        <f t="shared" si="6"/>
        <v>-4396332</v>
      </c>
      <c r="V48" s="220">
        <f t="shared" si="6"/>
        <v>-875098</v>
      </c>
      <c r="W48" s="220">
        <f t="shared" si="6"/>
        <v>35641835</v>
      </c>
      <c r="X48" s="220">
        <f t="shared" si="6"/>
        <v>12348598</v>
      </c>
      <c r="Y48" s="220">
        <f t="shared" si="6"/>
        <v>23293237</v>
      </c>
      <c r="Z48" s="221">
        <f>+IF(X48&lt;&gt;0,+(Y48/X48)*100,0)</f>
        <v>188.63062025340852</v>
      </c>
      <c r="AA48" s="222">
        <f>SUM(AA46:AA47)</f>
        <v>12348598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1941306</v>
      </c>
      <c r="D5" s="153">
        <f>SUM(D6:D8)</f>
        <v>0</v>
      </c>
      <c r="E5" s="154">
        <f t="shared" si="0"/>
        <v>420000</v>
      </c>
      <c r="F5" s="100">
        <f t="shared" si="0"/>
        <v>691500</v>
      </c>
      <c r="G5" s="100">
        <f t="shared" si="0"/>
        <v>1199</v>
      </c>
      <c r="H5" s="100">
        <f t="shared" si="0"/>
        <v>34563</v>
      </c>
      <c r="I5" s="100">
        <f t="shared" si="0"/>
        <v>56229</v>
      </c>
      <c r="J5" s="100">
        <f t="shared" si="0"/>
        <v>91991</v>
      </c>
      <c r="K5" s="100">
        <f t="shared" si="0"/>
        <v>28752</v>
      </c>
      <c r="L5" s="100">
        <f t="shared" si="0"/>
        <v>1012</v>
      </c>
      <c r="M5" s="100">
        <f t="shared" si="0"/>
        <v>46300</v>
      </c>
      <c r="N5" s="100">
        <f t="shared" si="0"/>
        <v>76064</v>
      </c>
      <c r="O5" s="100">
        <f t="shared" si="0"/>
        <v>5683</v>
      </c>
      <c r="P5" s="100">
        <f t="shared" si="0"/>
        <v>42681</v>
      </c>
      <c r="Q5" s="100">
        <f t="shared" si="0"/>
        <v>12455</v>
      </c>
      <c r="R5" s="100">
        <f t="shared" si="0"/>
        <v>60819</v>
      </c>
      <c r="S5" s="100">
        <f t="shared" si="0"/>
        <v>29072</v>
      </c>
      <c r="T5" s="100">
        <f t="shared" si="0"/>
        <v>44301</v>
      </c>
      <c r="U5" s="100">
        <f t="shared" si="0"/>
        <v>265307</v>
      </c>
      <c r="V5" s="100">
        <f t="shared" si="0"/>
        <v>338680</v>
      </c>
      <c r="W5" s="100">
        <f t="shared" si="0"/>
        <v>567554</v>
      </c>
      <c r="X5" s="100">
        <f t="shared" si="0"/>
        <v>691500</v>
      </c>
      <c r="Y5" s="100">
        <f t="shared" si="0"/>
        <v>-123946</v>
      </c>
      <c r="Z5" s="137">
        <f>+IF(X5&lt;&gt;0,+(Y5/X5)*100,0)</f>
        <v>-17.92422270426609</v>
      </c>
      <c r="AA5" s="153">
        <f>SUM(AA6:AA8)</f>
        <v>691500</v>
      </c>
    </row>
    <row r="6" spans="1:27" ht="13.5">
      <c r="A6" s="138" t="s">
        <v>75</v>
      </c>
      <c r="B6" s="136"/>
      <c r="C6" s="155">
        <v>540251</v>
      </c>
      <c r="D6" s="155"/>
      <c r="E6" s="156"/>
      <c r="F6" s="60">
        <v>281500</v>
      </c>
      <c r="G6" s="60">
        <v>1199</v>
      </c>
      <c r="H6" s="60">
        <v>30230</v>
      </c>
      <c r="I6" s="60">
        <v>35627</v>
      </c>
      <c r="J6" s="60">
        <v>67056</v>
      </c>
      <c r="K6" s="60">
        <v>26998</v>
      </c>
      <c r="L6" s="60"/>
      <c r="M6" s="60">
        <v>15876</v>
      </c>
      <c r="N6" s="60">
        <v>42874</v>
      </c>
      <c r="O6" s="60">
        <v>5683</v>
      </c>
      <c r="P6" s="60">
        <v>10353</v>
      </c>
      <c r="Q6" s="60"/>
      <c r="R6" s="60">
        <v>16036</v>
      </c>
      <c r="S6" s="60">
        <v>20375</v>
      </c>
      <c r="T6" s="60">
        <v>10370</v>
      </c>
      <c r="U6" s="60">
        <v>13432</v>
      </c>
      <c r="V6" s="60">
        <v>44177</v>
      </c>
      <c r="W6" s="60">
        <v>170143</v>
      </c>
      <c r="X6" s="60">
        <v>281500</v>
      </c>
      <c r="Y6" s="60">
        <v>-111357</v>
      </c>
      <c r="Z6" s="140">
        <v>-39.56</v>
      </c>
      <c r="AA6" s="62">
        <v>281500</v>
      </c>
    </row>
    <row r="7" spans="1:27" ht="13.5">
      <c r="A7" s="138" t="s">
        <v>76</v>
      </c>
      <c r="B7" s="136"/>
      <c r="C7" s="157">
        <v>941584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459471</v>
      </c>
      <c r="D8" s="155"/>
      <c r="E8" s="156">
        <v>420000</v>
      </c>
      <c r="F8" s="60">
        <v>410000</v>
      </c>
      <c r="G8" s="60"/>
      <c r="H8" s="60">
        <v>4333</v>
      </c>
      <c r="I8" s="60">
        <v>20602</v>
      </c>
      <c r="J8" s="60">
        <v>24935</v>
      </c>
      <c r="K8" s="60">
        <v>1754</v>
      </c>
      <c r="L8" s="60">
        <v>1012</v>
      </c>
      <c r="M8" s="60">
        <v>30424</v>
      </c>
      <c r="N8" s="60">
        <v>33190</v>
      </c>
      <c r="O8" s="60"/>
      <c r="P8" s="60">
        <v>32328</v>
      </c>
      <c r="Q8" s="60">
        <v>12455</v>
      </c>
      <c r="R8" s="60">
        <v>44783</v>
      </c>
      <c r="S8" s="60">
        <v>8697</v>
      </c>
      <c r="T8" s="60">
        <v>33931</v>
      </c>
      <c r="U8" s="60">
        <v>251875</v>
      </c>
      <c r="V8" s="60">
        <v>294503</v>
      </c>
      <c r="W8" s="60">
        <v>397411</v>
      </c>
      <c r="X8" s="60">
        <v>410000</v>
      </c>
      <c r="Y8" s="60">
        <v>-12589</v>
      </c>
      <c r="Z8" s="140">
        <v>-3.07</v>
      </c>
      <c r="AA8" s="62">
        <v>410000</v>
      </c>
    </row>
    <row r="9" spans="1:27" ht="13.5">
      <c r="A9" s="135" t="s">
        <v>78</v>
      </c>
      <c r="B9" s="136"/>
      <c r="C9" s="153">
        <f aca="true" t="shared" si="1" ref="C9:Y9">SUM(C10:C14)</f>
        <v>3124898</v>
      </c>
      <c r="D9" s="153">
        <f>SUM(D10:D14)</f>
        <v>0</v>
      </c>
      <c r="E9" s="154">
        <f t="shared" si="1"/>
        <v>1520000</v>
      </c>
      <c r="F9" s="100">
        <f t="shared" si="1"/>
        <v>4771578</v>
      </c>
      <c r="G9" s="100">
        <f t="shared" si="1"/>
        <v>0</v>
      </c>
      <c r="H9" s="100">
        <f t="shared" si="1"/>
        <v>1200</v>
      </c>
      <c r="I9" s="100">
        <f t="shared" si="1"/>
        <v>62301</v>
      </c>
      <c r="J9" s="100">
        <f t="shared" si="1"/>
        <v>63501</v>
      </c>
      <c r="K9" s="100">
        <f t="shared" si="1"/>
        <v>9316</v>
      </c>
      <c r="L9" s="100">
        <f t="shared" si="1"/>
        <v>92187</v>
      </c>
      <c r="M9" s="100">
        <f t="shared" si="1"/>
        <v>26788</v>
      </c>
      <c r="N9" s="100">
        <f t="shared" si="1"/>
        <v>128291</v>
      </c>
      <c r="O9" s="100">
        <f t="shared" si="1"/>
        <v>184962</v>
      </c>
      <c r="P9" s="100">
        <f t="shared" si="1"/>
        <v>466936</v>
      </c>
      <c r="Q9" s="100">
        <f t="shared" si="1"/>
        <v>-99254</v>
      </c>
      <c r="R9" s="100">
        <f t="shared" si="1"/>
        <v>552644</v>
      </c>
      <c r="S9" s="100">
        <f t="shared" si="1"/>
        <v>464836</v>
      </c>
      <c r="T9" s="100">
        <f t="shared" si="1"/>
        <v>1092112</v>
      </c>
      <c r="U9" s="100">
        <f t="shared" si="1"/>
        <v>1010548</v>
      </c>
      <c r="V9" s="100">
        <f t="shared" si="1"/>
        <v>2567496</v>
      </c>
      <c r="W9" s="100">
        <f t="shared" si="1"/>
        <v>3311932</v>
      </c>
      <c r="X9" s="100">
        <f t="shared" si="1"/>
        <v>4771578</v>
      </c>
      <c r="Y9" s="100">
        <f t="shared" si="1"/>
        <v>-1459646</v>
      </c>
      <c r="Z9" s="137">
        <f>+IF(X9&lt;&gt;0,+(Y9/X9)*100,0)</f>
        <v>-30.590425222012506</v>
      </c>
      <c r="AA9" s="102">
        <f>SUM(AA10:AA14)</f>
        <v>4771578</v>
      </c>
    </row>
    <row r="10" spans="1:27" ht="13.5">
      <c r="A10" s="138" t="s">
        <v>79</v>
      </c>
      <c r="B10" s="136"/>
      <c r="C10" s="155">
        <v>1411349</v>
      </c>
      <c r="D10" s="155"/>
      <c r="E10" s="156">
        <v>1520000</v>
      </c>
      <c r="F10" s="60">
        <v>4261578</v>
      </c>
      <c r="G10" s="60"/>
      <c r="H10" s="60">
        <v>1200</v>
      </c>
      <c r="I10" s="60">
        <v>62301</v>
      </c>
      <c r="J10" s="60">
        <v>63501</v>
      </c>
      <c r="K10" s="60">
        <v>9316</v>
      </c>
      <c r="L10" s="60">
        <v>92187</v>
      </c>
      <c r="M10" s="60">
        <v>26788</v>
      </c>
      <c r="N10" s="60">
        <v>128291</v>
      </c>
      <c r="O10" s="60">
        <v>184962</v>
      </c>
      <c r="P10" s="60">
        <v>466936</v>
      </c>
      <c r="Q10" s="60">
        <v>-99254</v>
      </c>
      <c r="R10" s="60">
        <v>552644</v>
      </c>
      <c r="S10" s="60">
        <v>464836</v>
      </c>
      <c r="T10" s="60">
        <v>1092112</v>
      </c>
      <c r="U10" s="60">
        <v>1010548</v>
      </c>
      <c r="V10" s="60">
        <v>2567496</v>
      </c>
      <c r="W10" s="60">
        <v>3311932</v>
      </c>
      <c r="X10" s="60">
        <v>4261578</v>
      </c>
      <c r="Y10" s="60">
        <v>-949646</v>
      </c>
      <c r="Z10" s="140">
        <v>-22.28</v>
      </c>
      <c r="AA10" s="62">
        <v>4261578</v>
      </c>
    </row>
    <row r="11" spans="1:27" ht="13.5">
      <c r="A11" s="138" t="s">
        <v>80</v>
      </c>
      <c r="B11" s="136"/>
      <c r="C11" s="155">
        <v>1149143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564406</v>
      </c>
      <c r="D12" s="155"/>
      <c r="E12" s="156"/>
      <c r="F12" s="60">
        <v>510000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510000</v>
      </c>
      <c r="Y12" s="60">
        <v>-510000</v>
      </c>
      <c r="Z12" s="140">
        <v>-100</v>
      </c>
      <c r="AA12" s="62">
        <v>510000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4161037</v>
      </c>
      <c r="D15" s="153">
        <f>SUM(D16:D18)</f>
        <v>0</v>
      </c>
      <c r="E15" s="154">
        <f t="shared" si="2"/>
        <v>15375439</v>
      </c>
      <c r="F15" s="100">
        <f t="shared" si="2"/>
        <v>6636988</v>
      </c>
      <c r="G15" s="100">
        <f t="shared" si="2"/>
        <v>136739</v>
      </c>
      <c r="H15" s="100">
        <f t="shared" si="2"/>
        <v>272676</v>
      </c>
      <c r="I15" s="100">
        <f t="shared" si="2"/>
        <v>379573</v>
      </c>
      <c r="J15" s="100">
        <f t="shared" si="2"/>
        <v>788988</v>
      </c>
      <c r="K15" s="100">
        <f t="shared" si="2"/>
        <v>867899</v>
      </c>
      <c r="L15" s="100">
        <f t="shared" si="2"/>
        <v>445872</v>
      </c>
      <c r="M15" s="100">
        <f t="shared" si="2"/>
        <v>389509</v>
      </c>
      <c r="N15" s="100">
        <f t="shared" si="2"/>
        <v>1703280</v>
      </c>
      <c r="O15" s="100">
        <f t="shared" si="2"/>
        <v>217057</v>
      </c>
      <c r="P15" s="100">
        <f t="shared" si="2"/>
        <v>615770</v>
      </c>
      <c r="Q15" s="100">
        <f t="shared" si="2"/>
        <v>916191</v>
      </c>
      <c r="R15" s="100">
        <f t="shared" si="2"/>
        <v>1749018</v>
      </c>
      <c r="S15" s="100">
        <f t="shared" si="2"/>
        <v>622208</v>
      </c>
      <c r="T15" s="100">
        <f t="shared" si="2"/>
        <v>1035409</v>
      </c>
      <c r="U15" s="100">
        <f t="shared" si="2"/>
        <v>657642</v>
      </c>
      <c r="V15" s="100">
        <f t="shared" si="2"/>
        <v>2315259</v>
      </c>
      <c r="W15" s="100">
        <f t="shared" si="2"/>
        <v>6556545</v>
      </c>
      <c r="X15" s="100">
        <f t="shared" si="2"/>
        <v>6636988</v>
      </c>
      <c r="Y15" s="100">
        <f t="shared" si="2"/>
        <v>-80443</v>
      </c>
      <c r="Z15" s="137">
        <f>+IF(X15&lt;&gt;0,+(Y15/X15)*100,0)</f>
        <v>-1.2120407630690306</v>
      </c>
      <c r="AA15" s="102">
        <f>SUM(AA16:AA18)</f>
        <v>6636988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4161037</v>
      </c>
      <c r="D17" s="155"/>
      <c r="E17" s="156">
        <v>15375439</v>
      </c>
      <c r="F17" s="60">
        <v>6636988</v>
      </c>
      <c r="G17" s="60">
        <v>136739</v>
      </c>
      <c r="H17" s="60">
        <v>272676</v>
      </c>
      <c r="I17" s="60">
        <v>379573</v>
      </c>
      <c r="J17" s="60">
        <v>788988</v>
      </c>
      <c r="K17" s="60">
        <v>867899</v>
      </c>
      <c r="L17" s="60">
        <v>445872</v>
      </c>
      <c r="M17" s="60">
        <v>389509</v>
      </c>
      <c r="N17" s="60">
        <v>1703280</v>
      </c>
      <c r="O17" s="60">
        <v>217057</v>
      </c>
      <c r="P17" s="60">
        <v>615770</v>
      </c>
      <c r="Q17" s="60">
        <v>916191</v>
      </c>
      <c r="R17" s="60">
        <v>1749018</v>
      </c>
      <c r="S17" s="60">
        <v>622208</v>
      </c>
      <c r="T17" s="60">
        <v>1035409</v>
      </c>
      <c r="U17" s="60">
        <v>657642</v>
      </c>
      <c r="V17" s="60">
        <v>2315259</v>
      </c>
      <c r="W17" s="60">
        <v>6556545</v>
      </c>
      <c r="X17" s="60">
        <v>6636988</v>
      </c>
      <c r="Y17" s="60">
        <v>-80443</v>
      </c>
      <c r="Z17" s="140">
        <v>-1.21</v>
      </c>
      <c r="AA17" s="62">
        <v>6636988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21896369</v>
      </c>
      <c r="D19" s="153">
        <f>SUM(D20:D23)</f>
        <v>0</v>
      </c>
      <c r="E19" s="154">
        <f t="shared" si="3"/>
        <v>13090439</v>
      </c>
      <c r="F19" s="100">
        <f t="shared" si="3"/>
        <v>17908575</v>
      </c>
      <c r="G19" s="100">
        <f t="shared" si="3"/>
        <v>0</v>
      </c>
      <c r="H19" s="100">
        <f t="shared" si="3"/>
        <v>172468</v>
      </c>
      <c r="I19" s="100">
        <f t="shared" si="3"/>
        <v>14144</v>
      </c>
      <c r="J19" s="100">
        <f t="shared" si="3"/>
        <v>186612</v>
      </c>
      <c r="K19" s="100">
        <f t="shared" si="3"/>
        <v>1185378</v>
      </c>
      <c r="L19" s="100">
        <f t="shared" si="3"/>
        <v>1509463</v>
      </c>
      <c r="M19" s="100">
        <f t="shared" si="3"/>
        <v>2255849</v>
      </c>
      <c r="N19" s="100">
        <f t="shared" si="3"/>
        <v>4950690</v>
      </c>
      <c r="O19" s="100">
        <f t="shared" si="3"/>
        <v>1709129</v>
      </c>
      <c r="P19" s="100">
        <f t="shared" si="3"/>
        <v>1660057</v>
      </c>
      <c r="Q19" s="100">
        <f t="shared" si="3"/>
        <v>4628216</v>
      </c>
      <c r="R19" s="100">
        <f t="shared" si="3"/>
        <v>7997402</v>
      </c>
      <c r="S19" s="100">
        <f t="shared" si="3"/>
        <v>1047683</v>
      </c>
      <c r="T19" s="100">
        <f t="shared" si="3"/>
        <v>1317601</v>
      </c>
      <c r="U19" s="100">
        <f t="shared" si="3"/>
        <v>1716586</v>
      </c>
      <c r="V19" s="100">
        <f t="shared" si="3"/>
        <v>4081870</v>
      </c>
      <c r="W19" s="100">
        <f t="shared" si="3"/>
        <v>17216574</v>
      </c>
      <c r="X19" s="100">
        <f t="shared" si="3"/>
        <v>17908575</v>
      </c>
      <c r="Y19" s="100">
        <f t="shared" si="3"/>
        <v>-692001</v>
      </c>
      <c r="Z19" s="137">
        <f>+IF(X19&lt;&gt;0,+(Y19/X19)*100,0)</f>
        <v>-3.8640762874768093</v>
      </c>
      <c r="AA19" s="102">
        <f>SUM(AA20:AA23)</f>
        <v>17908575</v>
      </c>
    </row>
    <row r="20" spans="1:27" ht="13.5">
      <c r="A20" s="138" t="s">
        <v>89</v>
      </c>
      <c r="B20" s="136"/>
      <c r="C20" s="155">
        <v>2684365</v>
      </c>
      <c r="D20" s="155"/>
      <c r="E20" s="156">
        <v>2395000</v>
      </c>
      <c r="F20" s="60">
        <v>2434247</v>
      </c>
      <c r="G20" s="60"/>
      <c r="H20" s="60"/>
      <c r="I20" s="60"/>
      <c r="J20" s="60"/>
      <c r="K20" s="60">
        <v>1369</v>
      </c>
      <c r="L20" s="60">
        <v>30156</v>
      </c>
      <c r="M20" s="60">
        <v>630600</v>
      </c>
      <c r="N20" s="60">
        <v>662125</v>
      </c>
      <c r="O20" s="60"/>
      <c r="P20" s="60">
        <v>244835</v>
      </c>
      <c r="Q20" s="60">
        <v>268974</v>
      </c>
      <c r="R20" s="60">
        <v>513809</v>
      </c>
      <c r="S20" s="60">
        <v>315742</v>
      </c>
      <c r="T20" s="60">
        <v>36844</v>
      </c>
      <c r="U20" s="60">
        <v>57503</v>
      </c>
      <c r="V20" s="60">
        <v>410089</v>
      </c>
      <c r="W20" s="60">
        <v>1586023</v>
      </c>
      <c r="X20" s="60">
        <v>2434247</v>
      </c>
      <c r="Y20" s="60">
        <v>-848224</v>
      </c>
      <c r="Z20" s="140">
        <v>-34.85</v>
      </c>
      <c r="AA20" s="62">
        <v>2434247</v>
      </c>
    </row>
    <row r="21" spans="1:27" ht="13.5">
      <c r="A21" s="138" t="s">
        <v>90</v>
      </c>
      <c r="B21" s="136"/>
      <c r="C21" s="155">
        <v>2006527</v>
      </c>
      <c r="D21" s="155"/>
      <c r="E21" s="156">
        <v>8335439</v>
      </c>
      <c r="F21" s="60">
        <v>8913889</v>
      </c>
      <c r="G21" s="60"/>
      <c r="H21" s="60">
        <v>66100</v>
      </c>
      <c r="I21" s="60">
        <v>14144</v>
      </c>
      <c r="J21" s="60">
        <v>80244</v>
      </c>
      <c r="K21" s="60">
        <v>531748</v>
      </c>
      <c r="L21" s="60">
        <v>829738</v>
      </c>
      <c r="M21" s="60">
        <v>1241226</v>
      </c>
      <c r="N21" s="60">
        <v>2602712</v>
      </c>
      <c r="O21" s="60">
        <v>567325</v>
      </c>
      <c r="P21" s="60">
        <v>1367363</v>
      </c>
      <c r="Q21" s="60">
        <v>2033416</v>
      </c>
      <c r="R21" s="60">
        <v>3968104</v>
      </c>
      <c r="S21" s="60">
        <v>217667</v>
      </c>
      <c r="T21" s="60">
        <v>1079798</v>
      </c>
      <c r="U21" s="60">
        <v>1144965</v>
      </c>
      <c r="V21" s="60">
        <v>2442430</v>
      </c>
      <c r="W21" s="60">
        <v>9093490</v>
      </c>
      <c r="X21" s="60">
        <v>8913889</v>
      </c>
      <c r="Y21" s="60">
        <v>179601</v>
      </c>
      <c r="Z21" s="140">
        <v>2.01</v>
      </c>
      <c r="AA21" s="62">
        <v>8913889</v>
      </c>
    </row>
    <row r="22" spans="1:27" ht="13.5">
      <c r="A22" s="138" t="s">
        <v>91</v>
      </c>
      <c r="B22" s="136"/>
      <c r="C22" s="157">
        <v>8191056</v>
      </c>
      <c r="D22" s="157"/>
      <c r="E22" s="158">
        <v>1800000</v>
      </c>
      <c r="F22" s="159">
        <v>5525439</v>
      </c>
      <c r="G22" s="159"/>
      <c r="H22" s="159">
        <v>105798</v>
      </c>
      <c r="I22" s="159"/>
      <c r="J22" s="159">
        <v>105798</v>
      </c>
      <c r="K22" s="159">
        <v>652261</v>
      </c>
      <c r="L22" s="159">
        <v>649569</v>
      </c>
      <c r="M22" s="159">
        <v>384023</v>
      </c>
      <c r="N22" s="159">
        <v>1685853</v>
      </c>
      <c r="O22" s="159">
        <v>1098156</v>
      </c>
      <c r="P22" s="159">
        <v>30529</v>
      </c>
      <c r="Q22" s="159">
        <v>2074013</v>
      </c>
      <c r="R22" s="159">
        <v>3202698</v>
      </c>
      <c r="S22" s="159">
        <v>104799</v>
      </c>
      <c r="T22" s="159">
        <v>163370</v>
      </c>
      <c r="U22" s="159">
        <v>473774</v>
      </c>
      <c r="V22" s="159">
        <v>741943</v>
      </c>
      <c r="W22" s="159">
        <v>5736292</v>
      </c>
      <c r="X22" s="159">
        <v>5525439</v>
      </c>
      <c r="Y22" s="159">
        <v>210853</v>
      </c>
      <c r="Z22" s="141">
        <v>3.82</v>
      </c>
      <c r="AA22" s="225">
        <v>5525439</v>
      </c>
    </row>
    <row r="23" spans="1:27" ht="13.5">
      <c r="A23" s="138" t="s">
        <v>92</v>
      </c>
      <c r="B23" s="136"/>
      <c r="C23" s="155">
        <v>9014421</v>
      </c>
      <c r="D23" s="155"/>
      <c r="E23" s="156">
        <v>560000</v>
      </c>
      <c r="F23" s="60">
        <v>1035000</v>
      </c>
      <c r="G23" s="60"/>
      <c r="H23" s="60">
        <v>570</v>
      </c>
      <c r="I23" s="60"/>
      <c r="J23" s="60">
        <v>570</v>
      </c>
      <c r="K23" s="60"/>
      <c r="L23" s="60"/>
      <c r="M23" s="60"/>
      <c r="N23" s="60"/>
      <c r="O23" s="60">
        <v>43648</v>
      </c>
      <c r="P23" s="60">
        <v>17330</v>
      </c>
      <c r="Q23" s="60">
        <v>251813</v>
      </c>
      <c r="R23" s="60">
        <v>312791</v>
      </c>
      <c r="S23" s="60">
        <v>409475</v>
      </c>
      <c r="T23" s="60">
        <v>37589</v>
      </c>
      <c r="U23" s="60">
        <v>40344</v>
      </c>
      <c r="V23" s="60">
        <v>487408</v>
      </c>
      <c r="W23" s="60">
        <v>800769</v>
      </c>
      <c r="X23" s="60">
        <v>1035000</v>
      </c>
      <c r="Y23" s="60">
        <v>-234231</v>
      </c>
      <c r="Z23" s="140">
        <v>-22.63</v>
      </c>
      <c r="AA23" s="62">
        <v>1035000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31123610</v>
      </c>
      <c r="D25" s="217">
        <f>+D5+D9+D15+D19+D24</f>
        <v>0</v>
      </c>
      <c r="E25" s="230">
        <f t="shared" si="4"/>
        <v>30405878</v>
      </c>
      <c r="F25" s="219">
        <f t="shared" si="4"/>
        <v>30008641</v>
      </c>
      <c r="G25" s="219">
        <f t="shared" si="4"/>
        <v>137938</v>
      </c>
      <c r="H25" s="219">
        <f t="shared" si="4"/>
        <v>480907</v>
      </c>
      <c r="I25" s="219">
        <f t="shared" si="4"/>
        <v>512247</v>
      </c>
      <c r="J25" s="219">
        <f t="shared" si="4"/>
        <v>1131092</v>
      </c>
      <c r="K25" s="219">
        <f t="shared" si="4"/>
        <v>2091345</v>
      </c>
      <c r="L25" s="219">
        <f t="shared" si="4"/>
        <v>2048534</v>
      </c>
      <c r="M25" s="219">
        <f t="shared" si="4"/>
        <v>2718446</v>
      </c>
      <c r="N25" s="219">
        <f t="shared" si="4"/>
        <v>6858325</v>
      </c>
      <c r="O25" s="219">
        <f t="shared" si="4"/>
        <v>2116831</v>
      </c>
      <c r="P25" s="219">
        <f t="shared" si="4"/>
        <v>2785444</v>
      </c>
      <c r="Q25" s="219">
        <f t="shared" si="4"/>
        <v>5457608</v>
      </c>
      <c r="R25" s="219">
        <f t="shared" si="4"/>
        <v>10359883</v>
      </c>
      <c r="S25" s="219">
        <f t="shared" si="4"/>
        <v>2163799</v>
      </c>
      <c r="T25" s="219">
        <f t="shared" si="4"/>
        <v>3489423</v>
      </c>
      <c r="U25" s="219">
        <f t="shared" si="4"/>
        <v>3650083</v>
      </c>
      <c r="V25" s="219">
        <f t="shared" si="4"/>
        <v>9303305</v>
      </c>
      <c r="W25" s="219">
        <f t="shared" si="4"/>
        <v>27652605</v>
      </c>
      <c r="X25" s="219">
        <f t="shared" si="4"/>
        <v>30008641</v>
      </c>
      <c r="Y25" s="219">
        <f t="shared" si="4"/>
        <v>-2356036</v>
      </c>
      <c r="Z25" s="231">
        <f>+IF(X25&lt;&gt;0,+(Y25/X25)*100,0)</f>
        <v>-7.851191928351571</v>
      </c>
      <c r="AA25" s="232">
        <f>+AA5+AA9+AA15+AA19+AA24</f>
        <v>30008641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8332154</v>
      </c>
      <c r="D28" s="155"/>
      <c r="E28" s="156"/>
      <c r="F28" s="60">
        <v>13830563</v>
      </c>
      <c r="G28" s="60"/>
      <c r="H28" s="60">
        <v>105798</v>
      </c>
      <c r="I28" s="60">
        <v>14144</v>
      </c>
      <c r="J28" s="60">
        <v>119942</v>
      </c>
      <c r="K28" s="60">
        <v>1184009</v>
      </c>
      <c r="L28" s="60">
        <v>1453036</v>
      </c>
      <c r="M28" s="60">
        <v>1523685</v>
      </c>
      <c r="N28" s="60">
        <v>4160730</v>
      </c>
      <c r="O28" s="60">
        <v>1608457</v>
      </c>
      <c r="P28" s="60">
        <v>581503</v>
      </c>
      <c r="Q28" s="60">
        <v>4072415</v>
      </c>
      <c r="R28" s="60">
        <v>6262375</v>
      </c>
      <c r="S28" s="60">
        <v>258004</v>
      </c>
      <c r="T28" s="60">
        <v>1104574</v>
      </c>
      <c r="U28" s="60">
        <v>1005529</v>
      </c>
      <c r="V28" s="60">
        <v>2368107</v>
      </c>
      <c r="W28" s="60">
        <v>12911154</v>
      </c>
      <c r="X28" s="60">
        <v>13830563</v>
      </c>
      <c r="Y28" s="60">
        <v>-919409</v>
      </c>
      <c r="Z28" s="140">
        <v>-6.65</v>
      </c>
      <c r="AA28" s="155">
        <v>13830563</v>
      </c>
    </row>
    <row r="29" spans="1:27" ht="13.5">
      <c r="A29" s="234" t="s">
        <v>134</v>
      </c>
      <c r="B29" s="136"/>
      <c r="C29" s="155"/>
      <c r="D29" s="155"/>
      <c r="E29" s="156"/>
      <c r="F29" s="60">
        <v>2731578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>
        <v>364931</v>
      </c>
      <c r="T29" s="60">
        <v>775987</v>
      </c>
      <c r="U29" s="60">
        <v>1250927</v>
      </c>
      <c r="V29" s="60">
        <v>2391845</v>
      </c>
      <c r="W29" s="60">
        <v>2391845</v>
      </c>
      <c r="X29" s="60">
        <v>2731578</v>
      </c>
      <c r="Y29" s="60">
        <v>-339733</v>
      </c>
      <c r="Z29" s="140">
        <v>-12.44</v>
      </c>
      <c r="AA29" s="62">
        <v>2731578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8332154</v>
      </c>
      <c r="D32" s="210">
        <f>SUM(D28:D31)</f>
        <v>0</v>
      </c>
      <c r="E32" s="211">
        <f t="shared" si="5"/>
        <v>0</v>
      </c>
      <c r="F32" s="77">
        <f t="shared" si="5"/>
        <v>16562141</v>
      </c>
      <c r="G32" s="77">
        <f t="shared" si="5"/>
        <v>0</v>
      </c>
      <c r="H32" s="77">
        <f t="shared" si="5"/>
        <v>105798</v>
      </c>
      <c r="I32" s="77">
        <f t="shared" si="5"/>
        <v>14144</v>
      </c>
      <c r="J32" s="77">
        <f t="shared" si="5"/>
        <v>119942</v>
      </c>
      <c r="K32" s="77">
        <f t="shared" si="5"/>
        <v>1184009</v>
      </c>
      <c r="L32" s="77">
        <f t="shared" si="5"/>
        <v>1453036</v>
      </c>
      <c r="M32" s="77">
        <f t="shared" si="5"/>
        <v>1523685</v>
      </c>
      <c r="N32" s="77">
        <f t="shared" si="5"/>
        <v>4160730</v>
      </c>
      <c r="O32" s="77">
        <f t="shared" si="5"/>
        <v>1608457</v>
      </c>
      <c r="P32" s="77">
        <f t="shared" si="5"/>
        <v>581503</v>
      </c>
      <c r="Q32" s="77">
        <f t="shared" si="5"/>
        <v>4072415</v>
      </c>
      <c r="R32" s="77">
        <f t="shared" si="5"/>
        <v>6262375</v>
      </c>
      <c r="S32" s="77">
        <f t="shared" si="5"/>
        <v>622935</v>
      </c>
      <c r="T32" s="77">
        <f t="shared" si="5"/>
        <v>1880561</v>
      </c>
      <c r="U32" s="77">
        <f t="shared" si="5"/>
        <v>2256456</v>
      </c>
      <c r="V32" s="77">
        <f t="shared" si="5"/>
        <v>4759952</v>
      </c>
      <c r="W32" s="77">
        <f t="shared" si="5"/>
        <v>15302999</v>
      </c>
      <c r="X32" s="77">
        <f t="shared" si="5"/>
        <v>16562141</v>
      </c>
      <c r="Y32" s="77">
        <f t="shared" si="5"/>
        <v>-1259142</v>
      </c>
      <c r="Z32" s="212">
        <f>+IF(X32&lt;&gt;0,+(Y32/X32)*100,0)</f>
        <v>-7.602531580910946</v>
      </c>
      <c r="AA32" s="79">
        <f>SUM(AA28:AA31)</f>
        <v>16562141</v>
      </c>
    </row>
    <row r="33" spans="1:27" ht="13.5">
      <c r="A33" s="237" t="s">
        <v>51</v>
      </c>
      <c r="B33" s="136" t="s">
        <v>137</v>
      </c>
      <c r="C33" s="155">
        <v>8037172</v>
      </c>
      <c r="D33" s="155"/>
      <c r="E33" s="156">
        <v>30405878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14754284</v>
      </c>
      <c r="D35" s="155"/>
      <c r="E35" s="156"/>
      <c r="F35" s="60">
        <v>13446500</v>
      </c>
      <c r="G35" s="60">
        <v>137938</v>
      </c>
      <c r="H35" s="60">
        <v>375109</v>
      </c>
      <c r="I35" s="60">
        <v>498103</v>
      </c>
      <c r="J35" s="60">
        <v>1011150</v>
      </c>
      <c r="K35" s="60">
        <v>907336</v>
      </c>
      <c r="L35" s="60">
        <v>595498</v>
      </c>
      <c r="M35" s="60">
        <v>1194761</v>
      </c>
      <c r="N35" s="60">
        <v>2697595</v>
      </c>
      <c r="O35" s="60">
        <v>508374</v>
      </c>
      <c r="P35" s="60">
        <v>2203941</v>
      </c>
      <c r="Q35" s="60">
        <v>1385193</v>
      </c>
      <c r="R35" s="60">
        <v>4097508</v>
      </c>
      <c r="S35" s="60">
        <v>1540864</v>
      </c>
      <c r="T35" s="60">
        <v>1608862</v>
      </c>
      <c r="U35" s="60">
        <v>1393627</v>
      </c>
      <c r="V35" s="60">
        <v>4543353</v>
      </c>
      <c r="W35" s="60">
        <v>12349606</v>
      </c>
      <c r="X35" s="60">
        <v>13446500</v>
      </c>
      <c r="Y35" s="60">
        <v>-1096894</v>
      </c>
      <c r="Z35" s="140">
        <v>-8.16</v>
      </c>
      <c r="AA35" s="62">
        <v>13446500</v>
      </c>
    </row>
    <row r="36" spans="1:27" ht="13.5">
      <c r="A36" s="238" t="s">
        <v>139</v>
      </c>
      <c r="B36" s="149"/>
      <c r="C36" s="222">
        <f aca="true" t="shared" si="6" ref="C36:Y36">SUM(C32:C35)</f>
        <v>31123610</v>
      </c>
      <c r="D36" s="222">
        <f>SUM(D32:D35)</f>
        <v>0</v>
      </c>
      <c r="E36" s="218">
        <f t="shared" si="6"/>
        <v>30405878</v>
      </c>
      <c r="F36" s="220">
        <f t="shared" si="6"/>
        <v>30008641</v>
      </c>
      <c r="G36" s="220">
        <f t="shared" si="6"/>
        <v>137938</v>
      </c>
      <c r="H36" s="220">
        <f t="shared" si="6"/>
        <v>480907</v>
      </c>
      <c r="I36" s="220">
        <f t="shared" si="6"/>
        <v>512247</v>
      </c>
      <c r="J36" s="220">
        <f t="shared" si="6"/>
        <v>1131092</v>
      </c>
      <c r="K36" s="220">
        <f t="shared" si="6"/>
        <v>2091345</v>
      </c>
      <c r="L36" s="220">
        <f t="shared" si="6"/>
        <v>2048534</v>
      </c>
      <c r="M36" s="220">
        <f t="shared" si="6"/>
        <v>2718446</v>
      </c>
      <c r="N36" s="220">
        <f t="shared" si="6"/>
        <v>6858325</v>
      </c>
      <c r="O36" s="220">
        <f t="shared" si="6"/>
        <v>2116831</v>
      </c>
      <c r="P36" s="220">
        <f t="shared" si="6"/>
        <v>2785444</v>
      </c>
      <c r="Q36" s="220">
        <f t="shared" si="6"/>
        <v>5457608</v>
      </c>
      <c r="R36" s="220">
        <f t="shared" si="6"/>
        <v>10359883</v>
      </c>
      <c r="S36" s="220">
        <f t="shared" si="6"/>
        <v>2163799</v>
      </c>
      <c r="T36" s="220">
        <f t="shared" si="6"/>
        <v>3489423</v>
      </c>
      <c r="U36" s="220">
        <f t="shared" si="6"/>
        <v>3650083</v>
      </c>
      <c r="V36" s="220">
        <f t="shared" si="6"/>
        <v>9303305</v>
      </c>
      <c r="W36" s="220">
        <f t="shared" si="6"/>
        <v>27652605</v>
      </c>
      <c r="X36" s="220">
        <f t="shared" si="6"/>
        <v>30008641</v>
      </c>
      <c r="Y36" s="220">
        <f t="shared" si="6"/>
        <v>-2356036</v>
      </c>
      <c r="Z36" s="221">
        <f>+IF(X36&lt;&gt;0,+(Y36/X36)*100,0)</f>
        <v>-7.851191928351571</v>
      </c>
      <c r="AA36" s="239">
        <f>SUM(AA32:AA35)</f>
        <v>30008641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26584760</v>
      </c>
      <c r="D6" s="155"/>
      <c r="E6" s="59"/>
      <c r="F6" s="60">
        <v>16572375</v>
      </c>
      <c r="G6" s="60">
        <v>25491539</v>
      </c>
      <c r="H6" s="60">
        <v>26584761</v>
      </c>
      <c r="I6" s="60">
        <v>26584761</v>
      </c>
      <c r="J6" s="60">
        <v>26584761</v>
      </c>
      <c r="K6" s="60">
        <v>26584761</v>
      </c>
      <c r="L6" s="60">
        <v>26584761</v>
      </c>
      <c r="M6" s="60">
        <v>26584761</v>
      </c>
      <c r="N6" s="60">
        <v>26584761</v>
      </c>
      <c r="O6" s="60">
        <v>10306474</v>
      </c>
      <c r="P6" s="60">
        <v>10306474</v>
      </c>
      <c r="Q6" s="60">
        <v>24008797</v>
      </c>
      <c r="R6" s="60">
        <v>24008797</v>
      </c>
      <c r="S6" s="60">
        <v>15801526</v>
      </c>
      <c r="T6" s="60">
        <v>13677637</v>
      </c>
      <c r="U6" s="60">
        <v>21931361</v>
      </c>
      <c r="V6" s="60">
        <v>21931361</v>
      </c>
      <c r="W6" s="60">
        <v>21931361</v>
      </c>
      <c r="X6" s="60">
        <v>16572375</v>
      </c>
      <c r="Y6" s="60">
        <v>5358986</v>
      </c>
      <c r="Z6" s="140">
        <v>32.34</v>
      </c>
      <c r="AA6" s="62">
        <v>16572375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15000000</v>
      </c>
      <c r="H7" s="60"/>
      <c r="I7" s="60"/>
      <c r="J7" s="60"/>
      <c r="K7" s="60"/>
      <c r="L7" s="60"/>
      <c r="M7" s="60"/>
      <c r="N7" s="60"/>
      <c r="O7" s="60">
        <v>35000000</v>
      </c>
      <c r="P7" s="60">
        <v>35000000</v>
      </c>
      <c r="Q7" s="60">
        <v>30000000</v>
      </c>
      <c r="R7" s="60">
        <v>30000000</v>
      </c>
      <c r="S7" s="60">
        <v>30000000</v>
      </c>
      <c r="T7" s="60">
        <v>20000000</v>
      </c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12655354</v>
      </c>
      <c r="D8" s="155"/>
      <c r="E8" s="59"/>
      <c r="F8" s="60">
        <v>17589829</v>
      </c>
      <c r="G8" s="60">
        <v>33641311</v>
      </c>
      <c r="H8" s="60">
        <v>11072672</v>
      </c>
      <c r="I8" s="60">
        <v>11072672</v>
      </c>
      <c r="J8" s="60">
        <v>11072672</v>
      </c>
      <c r="K8" s="60">
        <v>12655354</v>
      </c>
      <c r="L8" s="60">
        <v>12655354</v>
      </c>
      <c r="M8" s="60">
        <v>12655354</v>
      </c>
      <c r="N8" s="60">
        <v>12655354</v>
      </c>
      <c r="O8" s="60">
        <v>19855890</v>
      </c>
      <c r="P8" s="60">
        <v>19855890</v>
      </c>
      <c r="Q8" s="60">
        <v>18488196</v>
      </c>
      <c r="R8" s="60">
        <v>18488196</v>
      </c>
      <c r="S8" s="60">
        <v>18851886</v>
      </c>
      <c r="T8" s="60">
        <v>18189172</v>
      </c>
      <c r="U8" s="60">
        <v>18845513</v>
      </c>
      <c r="V8" s="60">
        <v>18845513</v>
      </c>
      <c r="W8" s="60">
        <v>18845513</v>
      </c>
      <c r="X8" s="60">
        <v>17589829</v>
      </c>
      <c r="Y8" s="60">
        <v>1255684</v>
      </c>
      <c r="Z8" s="140">
        <v>7.14</v>
      </c>
      <c r="AA8" s="62">
        <v>17589829</v>
      </c>
    </row>
    <row r="9" spans="1:27" ht="13.5">
      <c r="A9" s="249" t="s">
        <v>146</v>
      </c>
      <c r="B9" s="182"/>
      <c r="C9" s="155">
        <v>6407448</v>
      </c>
      <c r="D9" s="155"/>
      <c r="E9" s="59"/>
      <c r="F9" s="60">
        <v>955035</v>
      </c>
      <c r="G9" s="60"/>
      <c r="H9" s="60">
        <v>6410131</v>
      </c>
      <c r="I9" s="60">
        <v>6410131</v>
      </c>
      <c r="J9" s="60">
        <v>6410131</v>
      </c>
      <c r="K9" s="60">
        <v>6407448</v>
      </c>
      <c r="L9" s="60">
        <v>6407448</v>
      </c>
      <c r="M9" s="60">
        <v>6407448</v>
      </c>
      <c r="N9" s="60">
        <v>6407448</v>
      </c>
      <c r="O9" s="60">
        <v>9637343</v>
      </c>
      <c r="P9" s="60">
        <v>9637343</v>
      </c>
      <c r="Q9" s="60">
        <v>9637343</v>
      </c>
      <c r="R9" s="60">
        <v>9637343</v>
      </c>
      <c r="S9" s="60">
        <v>9637343</v>
      </c>
      <c r="T9" s="60">
        <v>9637343</v>
      </c>
      <c r="U9" s="60">
        <v>9637343</v>
      </c>
      <c r="V9" s="60">
        <v>9637343</v>
      </c>
      <c r="W9" s="60">
        <v>9637343</v>
      </c>
      <c r="X9" s="60">
        <v>955035</v>
      </c>
      <c r="Y9" s="60">
        <v>8682308</v>
      </c>
      <c r="Z9" s="140">
        <v>909.11</v>
      </c>
      <c r="AA9" s="62">
        <v>955035</v>
      </c>
    </row>
    <row r="10" spans="1:27" ht="13.5">
      <c r="A10" s="249" t="s">
        <v>147</v>
      </c>
      <c r="B10" s="182"/>
      <c r="C10" s="155">
        <v>5938</v>
      </c>
      <c r="D10" s="155"/>
      <c r="E10" s="59"/>
      <c r="F10" s="60">
        <v>5000</v>
      </c>
      <c r="G10" s="159">
        <v>11360</v>
      </c>
      <c r="H10" s="159">
        <v>5938</v>
      </c>
      <c r="I10" s="159">
        <v>5938</v>
      </c>
      <c r="J10" s="60">
        <v>5938</v>
      </c>
      <c r="K10" s="159">
        <v>5938</v>
      </c>
      <c r="L10" s="159">
        <v>5938</v>
      </c>
      <c r="M10" s="60">
        <v>5938</v>
      </c>
      <c r="N10" s="159">
        <v>5938</v>
      </c>
      <c r="O10" s="159">
        <v>54526</v>
      </c>
      <c r="P10" s="159">
        <v>54526</v>
      </c>
      <c r="Q10" s="60">
        <v>54526</v>
      </c>
      <c r="R10" s="159">
        <v>54526</v>
      </c>
      <c r="S10" s="159">
        <v>54526</v>
      </c>
      <c r="T10" s="60">
        <v>54526</v>
      </c>
      <c r="U10" s="159">
        <v>54526</v>
      </c>
      <c r="V10" s="159">
        <v>54526</v>
      </c>
      <c r="W10" s="159">
        <v>54526</v>
      </c>
      <c r="X10" s="60">
        <v>5000</v>
      </c>
      <c r="Y10" s="159">
        <v>49526</v>
      </c>
      <c r="Z10" s="141">
        <v>990.52</v>
      </c>
      <c r="AA10" s="225">
        <v>5000</v>
      </c>
    </row>
    <row r="11" spans="1:27" ht="13.5">
      <c r="A11" s="249" t="s">
        <v>148</v>
      </c>
      <c r="B11" s="182"/>
      <c r="C11" s="155">
        <v>973426</v>
      </c>
      <c r="D11" s="155"/>
      <c r="E11" s="59"/>
      <c r="F11" s="60">
        <v>1022097</v>
      </c>
      <c r="G11" s="60">
        <v>874147</v>
      </c>
      <c r="H11" s="60">
        <v>871285</v>
      </c>
      <c r="I11" s="60">
        <v>871285</v>
      </c>
      <c r="J11" s="60">
        <v>871285</v>
      </c>
      <c r="K11" s="60">
        <v>973426</v>
      </c>
      <c r="L11" s="60">
        <v>973426</v>
      </c>
      <c r="M11" s="60">
        <v>973426</v>
      </c>
      <c r="N11" s="60">
        <v>973426</v>
      </c>
      <c r="O11" s="60">
        <v>973426</v>
      </c>
      <c r="P11" s="60">
        <v>973426</v>
      </c>
      <c r="Q11" s="60">
        <v>973426</v>
      </c>
      <c r="R11" s="60">
        <v>973426</v>
      </c>
      <c r="S11" s="60">
        <v>973426</v>
      </c>
      <c r="T11" s="60">
        <v>973426</v>
      </c>
      <c r="U11" s="60">
        <v>973426</v>
      </c>
      <c r="V11" s="60">
        <v>973426</v>
      </c>
      <c r="W11" s="60">
        <v>973426</v>
      </c>
      <c r="X11" s="60">
        <v>1022097</v>
      </c>
      <c r="Y11" s="60">
        <v>-48671</v>
      </c>
      <c r="Z11" s="140">
        <v>-4.76</v>
      </c>
      <c r="AA11" s="62">
        <v>1022097</v>
      </c>
    </row>
    <row r="12" spans="1:27" ht="13.5">
      <c r="A12" s="250" t="s">
        <v>56</v>
      </c>
      <c r="B12" s="251"/>
      <c r="C12" s="168">
        <f aca="true" t="shared" si="0" ref="C12:Y12">SUM(C6:C11)</f>
        <v>46626926</v>
      </c>
      <c r="D12" s="168">
        <f>SUM(D6:D11)</f>
        <v>0</v>
      </c>
      <c r="E12" s="72">
        <f t="shared" si="0"/>
        <v>0</v>
      </c>
      <c r="F12" s="73">
        <f t="shared" si="0"/>
        <v>36144336</v>
      </c>
      <c r="G12" s="73">
        <f t="shared" si="0"/>
        <v>75018357</v>
      </c>
      <c r="H12" s="73">
        <f t="shared" si="0"/>
        <v>44944787</v>
      </c>
      <c r="I12" s="73">
        <f t="shared" si="0"/>
        <v>44944787</v>
      </c>
      <c r="J12" s="73">
        <f t="shared" si="0"/>
        <v>44944787</v>
      </c>
      <c r="K12" s="73">
        <f t="shared" si="0"/>
        <v>46626927</v>
      </c>
      <c r="L12" s="73">
        <f t="shared" si="0"/>
        <v>46626927</v>
      </c>
      <c r="M12" s="73">
        <f t="shared" si="0"/>
        <v>46626927</v>
      </c>
      <c r="N12" s="73">
        <f t="shared" si="0"/>
        <v>46626927</v>
      </c>
      <c r="O12" s="73">
        <f t="shared" si="0"/>
        <v>75827659</v>
      </c>
      <c r="P12" s="73">
        <f t="shared" si="0"/>
        <v>75827659</v>
      </c>
      <c r="Q12" s="73">
        <f t="shared" si="0"/>
        <v>83162288</v>
      </c>
      <c r="R12" s="73">
        <f t="shared" si="0"/>
        <v>83162288</v>
      </c>
      <c r="S12" s="73">
        <f t="shared" si="0"/>
        <v>75318707</v>
      </c>
      <c r="T12" s="73">
        <f t="shared" si="0"/>
        <v>62532104</v>
      </c>
      <c r="U12" s="73">
        <f t="shared" si="0"/>
        <v>51442169</v>
      </c>
      <c r="V12" s="73">
        <f t="shared" si="0"/>
        <v>51442169</v>
      </c>
      <c r="W12" s="73">
        <f t="shared" si="0"/>
        <v>51442169</v>
      </c>
      <c r="X12" s="73">
        <f t="shared" si="0"/>
        <v>36144336</v>
      </c>
      <c r="Y12" s="73">
        <f t="shared" si="0"/>
        <v>15297833</v>
      </c>
      <c r="Z12" s="170">
        <f>+IF(X12&lt;&gt;0,+(Y12/X12)*100,0)</f>
        <v>42.3242883753626</v>
      </c>
      <c r="AA12" s="74">
        <f>SUM(AA6:AA11)</f>
        <v>36144336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380306</v>
      </c>
      <c r="D15" s="155"/>
      <c r="E15" s="59"/>
      <c r="F15" s="60">
        <v>375306</v>
      </c>
      <c r="G15" s="60">
        <v>413464</v>
      </c>
      <c r="H15" s="60">
        <v>380306</v>
      </c>
      <c r="I15" s="60">
        <v>380306</v>
      </c>
      <c r="J15" s="60">
        <v>380306</v>
      </c>
      <c r="K15" s="60">
        <v>380306</v>
      </c>
      <c r="L15" s="60">
        <v>380306</v>
      </c>
      <c r="M15" s="60">
        <v>380306</v>
      </c>
      <c r="N15" s="60">
        <v>380306</v>
      </c>
      <c r="O15" s="60">
        <v>380306</v>
      </c>
      <c r="P15" s="60">
        <v>380306</v>
      </c>
      <c r="Q15" s="60">
        <v>380306</v>
      </c>
      <c r="R15" s="60">
        <v>380306</v>
      </c>
      <c r="S15" s="60">
        <v>380306</v>
      </c>
      <c r="T15" s="60">
        <v>380306</v>
      </c>
      <c r="U15" s="60">
        <v>380306</v>
      </c>
      <c r="V15" s="60">
        <v>380306</v>
      </c>
      <c r="W15" s="60">
        <v>380306</v>
      </c>
      <c r="X15" s="60">
        <v>375306</v>
      </c>
      <c r="Y15" s="60">
        <v>5000</v>
      </c>
      <c r="Z15" s="140">
        <v>1.33</v>
      </c>
      <c r="AA15" s="62">
        <v>375306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1249084</v>
      </c>
      <c r="H16" s="159">
        <v>9262274</v>
      </c>
      <c r="I16" s="159">
        <v>9262274</v>
      </c>
      <c r="J16" s="60">
        <v>9262274</v>
      </c>
      <c r="K16" s="159">
        <v>9262274</v>
      </c>
      <c r="L16" s="159">
        <v>9262274</v>
      </c>
      <c r="M16" s="60">
        <v>9262274</v>
      </c>
      <c r="N16" s="159">
        <v>9262274</v>
      </c>
      <c r="O16" s="159">
        <v>9262274</v>
      </c>
      <c r="P16" s="159">
        <v>9262274</v>
      </c>
      <c r="Q16" s="60">
        <v>9262274</v>
      </c>
      <c r="R16" s="159">
        <v>9262274</v>
      </c>
      <c r="S16" s="159">
        <v>9262274</v>
      </c>
      <c r="T16" s="60">
        <v>9262274</v>
      </c>
      <c r="U16" s="159">
        <v>9262274</v>
      </c>
      <c r="V16" s="159">
        <v>9262274</v>
      </c>
      <c r="W16" s="159">
        <v>9262274</v>
      </c>
      <c r="X16" s="60"/>
      <c r="Y16" s="159">
        <v>9262274</v>
      </c>
      <c r="Z16" s="141"/>
      <c r="AA16" s="225"/>
    </row>
    <row r="17" spans="1:27" ht="13.5">
      <c r="A17" s="249" t="s">
        <v>152</v>
      </c>
      <c r="B17" s="182"/>
      <c r="C17" s="155">
        <v>36597378</v>
      </c>
      <c r="D17" s="155"/>
      <c r="E17" s="59"/>
      <c r="F17" s="60">
        <v>36594644</v>
      </c>
      <c r="G17" s="60">
        <v>35820473</v>
      </c>
      <c r="H17" s="60">
        <v>35769858</v>
      </c>
      <c r="I17" s="60">
        <v>35769858</v>
      </c>
      <c r="J17" s="60">
        <v>35769858</v>
      </c>
      <c r="K17" s="60">
        <v>36195858</v>
      </c>
      <c r="L17" s="60">
        <v>36597378</v>
      </c>
      <c r="M17" s="60">
        <v>36597378</v>
      </c>
      <c r="N17" s="60">
        <v>36597378</v>
      </c>
      <c r="O17" s="60">
        <v>36196378</v>
      </c>
      <c r="P17" s="60">
        <v>36196378</v>
      </c>
      <c r="Q17" s="60">
        <v>36195858</v>
      </c>
      <c r="R17" s="60">
        <v>36195858</v>
      </c>
      <c r="S17" s="60">
        <v>36195858</v>
      </c>
      <c r="T17" s="60">
        <v>36195858</v>
      </c>
      <c r="U17" s="60">
        <v>36195858</v>
      </c>
      <c r="V17" s="60">
        <v>36195858</v>
      </c>
      <c r="W17" s="60">
        <v>36195858</v>
      </c>
      <c r="X17" s="60">
        <v>36594644</v>
      </c>
      <c r="Y17" s="60">
        <v>-398786</v>
      </c>
      <c r="Z17" s="140">
        <v>-1.09</v>
      </c>
      <c r="AA17" s="62">
        <v>36594644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221271693</v>
      </c>
      <c r="D19" s="155"/>
      <c r="E19" s="59"/>
      <c r="F19" s="60">
        <v>242116468</v>
      </c>
      <c r="G19" s="60">
        <v>227938430</v>
      </c>
      <c r="H19" s="60">
        <v>221271693</v>
      </c>
      <c r="I19" s="60">
        <v>221271693</v>
      </c>
      <c r="J19" s="60">
        <v>221271693</v>
      </c>
      <c r="K19" s="60">
        <v>221271693</v>
      </c>
      <c r="L19" s="60">
        <v>221271693</v>
      </c>
      <c r="M19" s="60">
        <v>221271693</v>
      </c>
      <c r="N19" s="60">
        <v>221271693</v>
      </c>
      <c r="O19" s="60">
        <v>221271693</v>
      </c>
      <c r="P19" s="60">
        <v>221271693</v>
      </c>
      <c r="Q19" s="60">
        <v>221271693</v>
      </c>
      <c r="R19" s="60">
        <v>221271693</v>
      </c>
      <c r="S19" s="60">
        <v>221271693</v>
      </c>
      <c r="T19" s="60">
        <v>221271693</v>
      </c>
      <c r="U19" s="60">
        <v>221271693</v>
      </c>
      <c r="V19" s="60">
        <v>221271693</v>
      </c>
      <c r="W19" s="60">
        <v>221271693</v>
      </c>
      <c r="X19" s="60">
        <v>242116468</v>
      </c>
      <c r="Y19" s="60">
        <v>-20844775</v>
      </c>
      <c r="Z19" s="140">
        <v>-8.61</v>
      </c>
      <c r="AA19" s="62">
        <v>242116468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110000</v>
      </c>
      <c r="D22" s="155"/>
      <c r="E22" s="59"/>
      <c r="F22" s="60">
        <v>77231</v>
      </c>
      <c r="G22" s="60">
        <v>99347</v>
      </c>
      <c r="H22" s="60">
        <v>110000</v>
      </c>
      <c r="I22" s="60">
        <v>110000</v>
      </c>
      <c r="J22" s="60">
        <v>110000</v>
      </c>
      <c r="K22" s="60">
        <v>110000</v>
      </c>
      <c r="L22" s="60">
        <v>110000</v>
      </c>
      <c r="M22" s="60">
        <v>110000</v>
      </c>
      <c r="N22" s="60">
        <v>110000</v>
      </c>
      <c r="O22" s="60">
        <v>110000</v>
      </c>
      <c r="P22" s="60">
        <v>110000</v>
      </c>
      <c r="Q22" s="60">
        <v>110000</v>
      </c>
      <c r="R22" s="60">
        <v>110000</v>
      </c>
      <c r="S22" s="60">
        <v>110000</v>
      </c>
      <c r="T22" s="60">
        <v>110000</v>
      </c>
      <c r="U22" s="60">
        <v>110000</v>
      </c>
      <c r="V22" s="60">
        <v>110000</v>
      </c>
      <c r="W22" s="60">
        <v>110000</v>
      </c>
      <c r="X22" s="60">
        <v>77231</v>
      </c>
      <c r="Y22" s="60">
        <v>32769</v>
      </c>
      <c r="Z22" s="140">
        <v>42.43</v>
      </c>
      <c r="AA22" s="62">
        <v>77231</v>
      </c>
    </row>
    <row r="23" spans="1:27" ht="13.5">
      <c r="A23" s="249" t="s">
        <v>158</v>
      </c>
      <c r="B23" s="182"/>
      <c r="C23" s="155">
        <v>9262274</v>
      </c>
      <c r="D23" s="155"/>
      <c r="E23" s="59"/>
      <c r="F23" s="60">
        <v>9086576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9086576</v>
      </c>
      <c r="Y23" s="159">
        <v>-9086576</v>
      </c>
      <c r="Z23" s="141">
        <v>-100</v>
      </c>
      <c r="AA23" s="225">
        <v>9086576</v>
      </c>
    </row>
    <row r="24" spans="1:27" ht="13.5">
      <c r="A24" s="250" t="s">
        <v>57</v>
      </c>
      <c r="B24" s="253"/>
      <c r="C24" s="168">
        <f aca="true" t="shared" si="1" ref="C24:Y24">SUM(C15:C23)</f>
        <v>267621651</v>
      </c>
      <c r="D24" s="168">
        <f>SUM(D15:D23)</f>
        <v>0</v>
      </c>
      <c r="E24" s="76">
        <f t="shared" si="1"/>
        <v>0</v>
      </c>
      <c r="F24" s="77">
        <f t="shared" si="1"/>
        <v>288250225</v>
      </c>
      <c r="G24" s="77">
        <f t="shared" si="1"/>
        <v>265520798</v>
      </c>
      <c r="H24" s="77">
        <f t="shared" si="1"/>
        <v>266794131</v>
      </c>
      <c r="I24" s="77">
        <f t="shared" si="1"/>
        <v>266794131</v>
      </c>
      <c r="J24" s="77">
        <f t="shared" si="1"/>
        <v>266794131</v>
      </c>
      <c r="K24" s="77">
        <f t="shared" si="1"/>
        <v>267220131</v>
      </c>
      <c r="L24" s="77">
        <f t="shared" si="1"/>
        <v>267621651</v>
      </c>
      <c r="M24" s="77">
        <f t="shared" si="1"/>
        <v>267621651</v>
      </c>
      <c r="N24" s="77">
        <f t="shared" si="1"/>
        <v>267621651</v>
      </c>
      <c r="O24" s="77">
        <f t="shared" si="1"/>
        <v>267220651</v>
      </c>
      <c r="P24" s="77">
        <f t="shared" si="1"/>
        <v>267220651</v>
      </c>
      <c r="Q24" s="77">
        <f t="shared" si="1"/>
        <v>267220131</v>
      </c>
      <c r="R24" s="77">
        <f t="shared" si="1"/>
        <v>267220131</v>
      </c>
      <c r="S24" s="77">
        <f t="shared" si="1"/>
        <v>267220131</v>
      </c>
      <c r="T24" s="77">
        <f t="shared" si="1"/>
        <v>267220131</v>
      </c>
      <c r="U24" s="77">
        <f t="shared" si="1"/>
        <v>267220131</v>
      </c>
      <c r="V24" s="77">
        <f t="shared" si="1"/>
        <v>267220131</v>
      </c>
      <c r="W24" s="77">
        <f t="shared" si="1"/>
        <v>267220131</v>
      </c>
      <c r="X24" s="77">
        <f t="shared" si="1"/>
        <v>288250225</v>
      </c>
      <c r="Y24" s="77">
        <f t="shared" si="1"/>
        <v>-21030094</v>
      </c>
      <c r="Z24" s="212">
        <f>+IF(X24&lt;&gt;0,+(Y24/X24)*100,0)</f>
        <v>-7.295777132524354</v>
      </c>
      <c r="AA24" s="79">
        <f>SUM(AA15:AA23)</f>
        <v>288250225</v>
      </c>
    </row>
    <row r="25" spans="1:27" ht="13.5">
      <c r="A25" s="250" t="s">
        <v>159</v>
      </c>
      <c r="B25" s="251"/>
      <c r="C25" s="168">
        <f aca="true" t="shared" si="2" ref="C25:Y25">+C12+C24</f>
        <v>314248577</v>
      </c>
      <c r="D25" s="168">
        <f>+D12+D24</f>
        <v>0</v>
      </c>
      <c r="E25" s="72">
        <f t="shared" si="2"/>
        <v>0</v>
      </c>
      <c r="F25" s="73">
        <f t="shared" si="2"/>
        <v>324394561</v>
      </c>
      <c r="G25" s="73">
        <f t="shared" si="2"/>
        <v>340539155</v>
      </c>
      <c r="H25" s="73">
        <f t="shared" si="2"/>
        <v>311738918</v>
      </c>
      <c r="I25" s="73">
        <f t="shared" si="2"/>
        <v>311738918</v>
      </c>
      <c r="J25" s="73">
        <f t="shared" si="2"/>
        <v>311738918</v>
      </c>
      <c r="K25" s="73">
        <f t="shared" si="2"/>
        <v>313847058</v>
      </c>
      <c r="L25" s="73">
        <f t="shared" si="2"/>
        <v>314248578</v>
      </c>
      <c r="M25" s="73">
        <f t="shared" si="2"/>
        <v>314248578</v>
      </c>
      <c r="N25" s="73">
        <f t="shared" si="2"/>
        <v>314248578</v>
      </c>
      <c r="O25" s="73">
        <f t="shared" si="2"/>
        <v>343048310</v>
      </c>
      <c r="P25" s="73">
        <f t="shared" si="2"/>
        <v>343048310</v>
      </c>
      <c r="Q25" s="73">
        <f t="shared" si="2"/>
        <v>350382419</v>
      </c>
      <c r="R25" s="73">
        <f t="shared" si="2"/>
        <v>350382419</v>
      </c>
      <c r="S25" s="73">
        <f t="shared" si="2"/>
        <v>342538838</v>
      </c>
      <c r="T25" s="73">
        <f t="shared" si="2"/>
        <v>329752235</v>
      </c>
      <c r="U25" s="73">
        <f t="shared" si="2"/>
        <v>318662300</v>
      </c>
      <c r="V25" s="73">
        <f t="shared" si="2"/>
        <v>318662300</v>
      </c>
      <c r="W25" s="73">
        <f t="shared" si="2"/>
        <v>318662300</v>
      </c>
      <c r="X25" s="73">
        <f t="shared" si="2"/>
        <v>324394561</v>
      </c>
      <c r="Y25" s="73">
        <f t="shared" si="2"/>
        <v>-5732261</v>
      </c>
      <c r="Z25" s="170">
        <f>+IF(X25&lt;&gt;0,+(Y25/X25)*100,0)</f>
        <v>-1.7670644607386006</v>
      </c>
      <c r="AA25" s="74">
        <f>+AA12+AA24</f>
        <v>324394561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381665</v>
      </c>
      <c r="D30" s="155"/>
      <c r="E30" s="59"/>
      <c r="F30" s="60">
        <v>399764</v>
      </c>
      <c r="G30" s="60">
        <v>474937</v>
      </c>
      <c r="H30" s="60">
        <v>381665</v>
      </c>
      <c r="I30" s="60">
        <v>381665</v>
      </c>
      <c r="J30" s="60">
        <v>381665</v>
      </c>
      <c r="K30" s="60">
        <v>381665</v>
      </c>
      <c r="L30" s="60">
        <v>381665</v>
      </c>
      <c r="M30" s="60">
        <v>381665</v>
      </c>
      <c r="N30" s="60">
        <v>381665</v>
      </c>
      <c r="O30" s="60">
        <v>381665</v>
      </c>
      <c r="P30" s="60">
        <v>381665</v>
      </c>
      <c r="Q30" s="60">
        <v>381665</v>
      </c>
      <c r="R30" s="60">
        <v>381665</v>
      </c>
      <c r="S30" s="60">
        <v>381665</v>
      </c>
      <c r="T30" s="60">
        <v>381665</v>
      </c>
      <c r="U30" s="60">
        <v>381665</v>
      </c>
      <c r="V30" s="60">
        <v>381665</v>
      </c>
      <c r="W30" s="60">
        <v>381665</v>
      </c>
      <c r="X30" s="60">
        <v>399764</v>
      </c>
      <c r="Y30" s="60">
        <v>-18099</v>
      </c>
      <c r="Z30" s="140">
        <v>-4.53</v>
      </c>
      <c r="AA30" s="62">
        <v>399764</v>
      </c>
    </row>
    <row r="31" spans="1:27" ht="13.5">
      <c r="A31" s="249" t="s">
        <v>163</v>
      </c>
      <c r="B31" s="182"/>
      <c r="C31" s="155">
        <v>3152702</v>
      </c>
      <c r="D31" s="155"/>
      <c r="E31" s="59"/>
      <c r="F31" s="60">
        <v>3341865</v>
      </c>
      <c r="G31" s="60">
        <v>3155427</v>
      </c>
      <c r="H31" s="60">
        <v>3152702</v>
      </c>
      <c r="I31" s="60">
        <v>3152702</v>
      </c>
      <c r="J31" s="60">
        <v>3152702</v>
      </c>
      <c r="K31" s="60">
        <v>3152702</v>
      </c>
      <c r="L31" s="60">
        <v>3152702</v>
      </c>
      <c r="M31" s="60">
        <v>3152702</v>
      </c>
      <c r="N31" s="60">
        <v>3152702</v>
      </c>
      <c r="O31" s="60">
        <v>3323193</v>
      </c>
      <c r="P31" s="60">
        <v>3323193</v>
      </c>
      <c r="Q31" s="60">
        <v>3373192</v>
      </c>
      <c r="R31" s="60">
        <v>3373192</v>
      </c>
      <c r="S31" s="60">
        <v>3389571</v>
      </c>
      <c r="T31" s="60">
        <v>3389571</v>
      </c>
      <c r="U31" s="60">
        <v>3389571</v>
      </c>
      <c r="V31" s="60">
        <v>3389571</v>
      </c>
      <c r="W31" s="60">
        <v>3389571</v>
      </c>
      <c r="X31" s="60">
        <v>3341865</v>
      </c>
      <c r="Y31" s="60">
        <v>47706</v>
      </c>
      <c r="Z31" s="140">
        <v>1.43</v>
      </c>
      <c r="AA31" s="62">
        <v>3341865</v>
      </c>
    </row>
    <row r="32" spans="1:27" ht="13.5">
      <c r="A32" s="249" t="s">
        <v>164</v>
      </c>
      <c r="B32" s="182"/>
      <c r="C32" s="155">
        <v>11880097</v>
      </c>
      <c r="D32" s="155"/>
      <c r="E32" s="59"/>
      <c r="F32" s="60">
        <v>7625037</v>
      </c>
      <c r="G32" s="60">
        <v>6370346</v>
      </c>
      <c r="H32" s="60">
        <v>12095437</v>
      </c>
      <c r="I32" s="60">
        <v>12095437</v>
      </c>
      <c r="J32" s="60">
        <v>12095437</v>
      </c>
      <c r="K32" s="60">
        <v>11880098</v>
      </c>
      <c r="L32" s="60">
        <v>11880098</v>
      </c>
      <c r="M32" s="60">
        <v>11880098</v>
      </c>
      <c r="N32" s="60">
        <v>11880098</v>
      </c>
      <c r="O32" s="60">
        <v>6314150</v>
      </c>
      <c r="P32" s="60">
        <v>6314150</v>
      </c>
      <c r="Q32" s="60">
        <v>6314150</v>
      </c>
      <c r="R32" s="60">
        <v>6314150</v>
      </c>
      <c r="S32" s="60">
        <v>6314150</v>
      </c>
      <c r="T32" s="60">
        <v>6297340</v>
      </c>
      <c r="U32" s="60">
        <v>6297340</v>
      </c>
      <c r="V32" s="60">
        <v>6297340</v>
      </c>
      <c r="W32" s="60">
        <v>6297340</v>
      </c>
      <c r="X32" s="60">
        <v>7625037</v>
      </c>
      <c r="Y32" s="60">
        <v>-1327697</v>
      </c>
      <c r="Z32" s="140">
        <v>-17.41</v>
      </c>
      <c r="AA32" s="62">
        <v>7625037</v>
      </c>
    </row>
    <row r="33" spans="1:27" ht="13.5">
      <c r="A33" s="249" t="s">
        <v>165</v>
      </c>
      <c r="B33" s="182"/>
      <c r="C33" s="155">
        <v>4738063</v>
      </c>
      <c r="D33" s="155"/>
      <c r="E33" s="59"/>
      <c r="F33" s="60">
        <v>4811919</v>
      </c>
      <c r="G33" s="60">
        <v>4601658</v>
      </c>
      <c r="H33" s="60">
        <v>4738063</v>
      </c>
      <c r="I33" s="60">
        <v>4738063</v>
      </c>
      <c r="J33" s="60">
        <v>4738063</v>
      </c>
      <c r="K33" s="60">
        <v>4738063</v>
      </c>
      <c r="L33" s="60">
        <v>4738063</v>
      </c>
      <c r="M33" s="60">
        <v>4738063</v>
      </c>
      <c r="N33" s="60">
        <v>4738063</v>
      </c>
      <c r="O33" s="60">
        <v>4738063</v>
      </c>
      <c r="P33" s="60">
        <v>4738063</v>
      </c>
      <c r="Q33" s="60">
        <v>4738063</v>
      </c>
      <c r="R33" s="60">
        <v>4738063</v>
      </c>
      <c r="S33" s="60">
        <v>4738063</v>
      </c>
      <c r="T33" s="60">
        <v>4738063</v>
      </c>
      <c r="U33" s="60">
        <v>4738063</v>
      </c>
      <c r="V33" s="60">
        <v>4738063</v>
      </c>
      <c r="W33" s="60">
        <v>4738063</v>
      </c>
      <c r="X33" s="60">
        <v>4811919</v>
      </c>
      <c r="Y33" s="60">
        <v>-73856</v>
      </c>
      <c r="Z33" s="140">
        <v>-1.53</v>
      </c>
      <c r="AA33" s="62">
        <v>4811919</v>
      </c>
    </row>
    <row r="34" spans="1:27" ht="13.5">
      <c r="A34" s="250" t="s">
        <v>58</v>
      </c>
      <c r="B34" s="251"/>
      <c r="C34" s="168">
        <f aca="true" t="shared" si="3" ref="C34:Y34">SUM(C29:C33)</f>
        <v>20152527</v>
      </c>
      <c r="D34" s="168">
        <f>SUM(D29:D33)</f>
        <v>0</v>
      </c>
      <c r="E34" s="72">
        <f t="shared" si="3"/>
        <v>0</v>
      </c>
      <c r="F34" s="73">
        <f t="shared" si="3"/>
        <v>16178585</v>
      </c>
      <c r="G34" s="73">
        <f t="shared" si="3"/>
        <v>14602368</v>
      </c>
      <c r="H34" s="73">
        <f t="shared" si="3"/>
        <v>20367867</v>
      </c>
      <c r="I34" s="73">
        <f t="shared" si="3"/>
        <v>20367867</v>
      </c>
      <c r="J34" s="73">
        <f t="shared" si="3"/>
        <v>20367867</v>
      </c>
      <c r="K34" s="73">
        <f t="shared" si="3"/>
        <v>20152528</v>
      </c>
      <c r="L34" s="73">
        <f t="shared" si="3"/>
        <v>20152528</v>
      </c>
      <c r="M34" s="73">
        <f t="shared" si="3"/>
        <v>20152528</v>
      </c>
      <c r="N34" s="73">
        <f t="shared" si="3"/>
        <v>20152528</v>
      </c>
      <c r="O34" s="73">
        <f t="shared" si="3"/>
        <v>14757071</v>
      </c>
      <c r="P34" s="73">
        <f t="shared" si="3"/>
        <v>14757071</v>
      </c>
      <c r="Q34" s="73">
        <f t="shared" si="3"/>
        <v>14807070</v>
      </c>
      <c r="R34" s="73">
        <f t="shared" si="3"/>
        <v>14807070</v>
      </c>
      <c r="S34" s="73">
        <f t="shared" si="3"/>
        <v>14823449</v>
      </c>
      <c r="T34" s="73">
        <f t="shared" si="3"/>
        <v>14806639</v>
      </c>
      <c r="U34" s="73">
        <f t="shared" si="3"/>
        <v>14806639</v>
      </c>
      <c r="V34" s="73">
        <f t="shared" si="3"/>
        <v>14806639</v>
      </c>
      <c r="W34" s="73">
        <f t="shared" si="3"/>
        <v>14806639</v>
      </c>
      <c r="X34" s="73">
        <f t="shared" si="3"/>
        <v>16178585</v>
      </c>
      <c r="Y34" s="73">
        <f t="shared" si="3"/>
        <v>-1371946</v>
      </c>
      <c r="Z34" s="170">
        <f>+IF(X34&lt;&gt;0,+(Y34/X34)*100,0)</f>
        <v>-8.480012312572454</v>
      </c>
      <c r="AA34" s="74">
        <f>SUM(AA29:AA33)</f>
        <v>16178585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1030604</v>
      </c>
      <c r="D37" s="155"/>
      <c r="E37" s="59"/>
      <c r="F37" s="60">
        <v>630840</v>
      </c>
      <c r="G37" s="60">
        <v>841640</v>
      </c>
      <c r="H37" s="60">
        <v>1030604</v>
      </c>
      <c r="I37" s="60">
        <v>1030604</v>
      </c>
      <c r="J37" s="60">
        <v>1030604</v>
      </c>
      <c r="K37" s="60">
        <v>1030604</v>
      </c>
      <c r="L37" s="60">
        <v>1030604</v>
      </c>
      <c r="M37" s="60">
        <v>1030604</v>
      </c>
      <c r="N37" s="60">
        <v>1030604</v>
      </c>
      <c r="O37" s="60">
        <v>1030604</v>
      </c>
      <c r="P37" s="60">
        <v>1030604</v>
      </c>
      <c r="Q37" s="60">
        <v>1030604</v>
      </c>
      <c r="R37" s="60">
        <v>1030604</v>
      </c>
      <c r="S37" s="60">
        <v>1030604</v>
      </c>
      <c r="T37" s="60">
        <v>1030604</v>
      </c>
      <c r="U37" s="60">
        <v>1030604</v>
      </c>
      <c r="V37" s="60">
        <v>1030604</v>
      </c>
      <c r="W37" s="60">
        <v>1030604</v>
      </c>
      <c r="X37" s="60">
        <v>630840</v>
      </c>
      <c r="Y37" s="60">
        <v>399764</v>
      </c>
      <c r="Z37" s="140">
        <v>63.37</v>
      </c>
      <c r="AA37" s="62">
        <v>630840</v>
      </c>
    </row>
    <row r="38" spans="1:27" ht="13.5">
      <c r="A38" s="249" t="s">
        <v>165</v>
      </c>
      <c r="B38" s="182"/>
      <c r="C38" s="155">
        <v>36186908</v>
      </c>
      <c r="D38" s="155"/>
      <c r="E38" s="59"/>
      <c r="F38" s="60">
        <v>39608177</v>
      </c>
      <c r="G38" s="60">
        <v>25442548</v>
      </c>
      <c r="H38" s="60">
        <v>36186908</v>
      </c>
      <c r="I38" s="60">
        <v>36186908</v>
      </c>
      <c r="J38" s="60">
        <v>36186908</v>
      </c>
      <c r="K38" s="60">
        <v>36186908</v>
      </c>
      <c r="L38" s="60">
        <v>36186908</v>
      </c>
      <c r="M38" s="60">
        <v>36186908</v>
      </c>
      <c r="N38" s="60">
        <v>36186908</v>
      </c>
      <c r="O38" s="60">
        <v>36186908</v>
      </c>
      <c r="P38" s="60">
        <v>36186908</v>
      </c>
      <c r="Q38" s="60">
        <v>36186908</v>
      </c>
      <c r="R38" s="60">
        <v>36186908</v>
      </c>
      <c r="S38" s="60">
        <v>36186908</v>
      </c>
      <c r="T38" s="60">
        <v>36186908</v>
      </c>
      <c r="U38" s="60">
        <v>36186908</v>
      </c>
      <c r="V38" s="60">
        <v>36186908</v>
      </c>
      <c r="W38" s="60">
        <v>36186908</v>
      </c>
      <c r="X38" s="60">
        <v>39608177</v>
      </c>
      <c r="Y38" s="60">
        <v>-3421269</v>
      </c>
      <c r="Z38" s="140">
        <v>-8.64</v>
      </c>
      <c r="AA38" s="62">
        <v>39608177</v>
      </c>
    </row>
    <row r="39" spans="1:27" ht="13.5">
      <c r="A39" s="250" t="s">
        <v>59</v>
      </c>
      <c r="B39" s="253"/>
      <c r="C39" s="168">
        <f aca="true" t="shared" si="4" ref="C39:Y39">SUM(C37:C38)</f>
        <v>37217512</v>
      </c>
      <c r="D39" s="168">
        <f>SUM(D37:D38)</f>
        <v>0</v>
      </c>
      <c r="E39" s="76">
        <f t="shared" si="4"/>
        <v>0</v>
      </c>
      <c r="F39" s="77">
        <f t="shared" si="4"/>
        <v>40239017</v>
      </c>
      <c r="G39" s="77">
        <f t="shared" si="4"/>
        <v>26284188</v>
      </c>
      <c r="H39" s="77">
        <f t="shared" si="4"/>
        <v>37217512</v>
      </c>
      <c r="I39" s="77">
        <f t="shared" si="4"/>
        <v>37217512</v>
      </c>
      <c r="J39" s="77">
        <f t="shared" si="4"/>
        <v>37217512</v>
      </c>
      <c r="K39" s="77">
        <f t="shared" si="4"/>
        <v>37217512</v>
      </c>
      <c r="L39" s="77">
        <f t="shared" si="4"/>
        <v>37217512</v>
      </c>
      <c r="M39" s="77">
        <f t="shared" si="4"/>
        <v>37217512</v>
      </c>
      <c r="N39" s="77">
        <f t="shared" si="4"/>
        <v>37217512</v>
      </c>
      <c r="O39" s="77">
        <f t="shared" si="4"/>
        <v>37217512</v>
      </c>
      <c r="P39" s="77">
        <f t="shared" si="4"/>
        <v>37217512</v>
      </c>
      <c r="Q39" s="77">
        <f t="shared" si="4"/>
        <v>37217512</v>
      </c>
      <c r="R39" s="77">
        <f t="shared" si="4"/>
        <v>37217512</v>
      </c>
      <c r="S39" s="77">
        <f t="shared" si="4"/>
        <v>37217512</v>
      </c>
      <c r="T39" s="77">
        <f t="shared" si="4"/>
        <v>37217512</v>
      </c>
      <c r="U39" s="77">
        <f t="shared" si="4"/>
        <v>37217512</v>
      </c>
      <c r="V39" s="77">
        <f t="shared" si="4"/>
        <v>37217512</v>
      </c>
      <c r="W39" s="77">
        <f t="shared" si="4"/>
        <v>37217512</v>
      </c>
      <c r="X39" s="77">
        <f t="shared" si="4"/>
        <v>40239017</v>
      </c>
      <c r="Y39" s="77">
        <f t="shared" si="4"/>
        <v>-3021505</v>
      </c>
      <c r="Z39" s="212">
        <f>+IF(X39&lt;&gt;0,+(Y39/X39)*100,0)</f>
        <v>-7.508893669047631</v>
      </c>
      <c r="AA39" s="79">
        <f>SUM(AA37:AA38)</f>
        <v>40239017</v>
      </c>
    </row>
    <row r="40" spans="1:27" ht="13.5">
      <c r="A40" s="250" t="s">
        <v>167</v>
      </c>
      <c r="B40" s="251"/>
      <c r="C40" s="168">
        <f aca="true" t="shared" si="5" ref="C40:Y40">+C34+C39</f>
        <v>57370039</v>
      </c>
      <c r="D40" s="168">
        <f>+D34+D39</f>
        <v>0</v>
      </c>
      <c r="E40" s="72">
        <f t="shared" si="5"/>
        <v>0</v>
      </c>
      <c r="F40" s="73">
        <f t="shared" si="5"/>
        <v>56417602</v>
      </c>
      <c r="G40" s="73">
        <f t="shared" si="5"/>
        <v>40886556</v>
      </c>
      <c r="H40" s="73">
        <f t="shared" si="5"/>
        <v>57585379</v>
      </c>
      <c r="I40" s="73">
        <f t="shared" si="5"/>
        <v>57585379</v>
      </c>
      <c r="J40" s="73">
        <f t="shared" si="5"/>
        <v>57585379</v>
      </c>
      <c r="K40" s="73">
        <f t="shared" si="5"/>
        <v>57370040</v>
      </c>
      <c r="L40" s="73">
        <f t="shared" si="5"/>
        <v>57370040</v>
      </c>
      <c r="M40" s="73">
        <f t="shared" si="5"/>
        <v>57370040</v>
      </c>
      <c r="N40" s="73">
        <f t="shared" si="5"/>
        <v>57370040</v>
      </c>
      <c r="O40" s="73">
        <f t="shared" si="5"/>
        <v>51974583</v>
      </c>
      <c r="P40" s="73">
        <f t="shared" si="5"/>
        <v>51974583</v>
      </c>
      <c r="Q40" s="73">
        <f t="shared" si="5"/>
        <v>52024582</v>
      </c>
      <c r="R40" s="73">
        <f t="shared" si="5"/>
        <v>52024582</v>
      </c>
      <c r="S40" s="73">
        <f t="shared" si="5"/>
        <v>52040961</v>
      </c>
      <c r="T40" s="73">
        <f t="shared" si="5"/>
        <v>52024151</v>
      </c>
      <c r="U40" s="73">
        <f t="shared" si="5"/>
        <v>52024151</v>
      </c>
      <c r="V40" s="73">
        <f t="shared" si="5"/>
        <v>52024151</v>
      </c>
      <c r="W40" s="73">
        <f t="shared" si="5"/>
        <v>52024151</v>
      </c>
      <c r="X40" s="73">
        <f t="shared" si="5"/>
        <v>56417602</v>
      </c>
      <c r="Y40" s="73">
        <f t="shared" si="5"/>
        <v>-4393451</v>
      </c>
      <c r="Z40" s="170">
        <f>+IF(X40&lt;&gt;0,+(Y40/X40)*100,0)</f>
        <v>-7.787376358179846</v>
      </c>
      <c r="AA40" s="74">
        <f>+AA34+AA39</f>
        <v>56417602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256878538</v>
      </c>
      <c r="D42" s="257">
        <f>+D25-D40</f>
        <v>0</v>
      </c>
      <c r="E42" s="258">
        <f t="shared" si="6"/>
        <v>0</v>
      </c>
      <c r="F42" s="259">
        <f t="shared" si="6"/>
        <v>267976959</v>
      </c>
      <c r="G42" s="259">
        <f t="shared" si="6"/>
        <v>299652599</v>
      </c>
      <c r="H42" s="259">
        <f t="shared" si="6"/>
        <v>254153539</v>
      </c>
      <c r="I42" s="259">
        <f t="shared" si="6"/>
        <v>254153539</v>
      </c>
      <c r="J42" s="259">
        <f t="shared" si="6"/>
        <v>254153539</v>
      </c>
      <c r="K42" s="259">
        <f t="shared" si="6"/>
        <v>256477018</v>
      </c>
      <c r="L42" s="259">
        <f t="shared" si="6"/>
        <v>256878538</v>
      </c>
      <c r="M42" s="259">
        <f t="shared" si="6"/>
        <v>256878538</v>
      </c>
      <c r="N42" s="259">
        <f t="shared" si="6"/>
        <v>256878538</v>
      </c>
      <c r="O42" s="259">
        <f t="shared" si="6"/>
        <v>291073727</v>
      </c>
      <c r="P42" s="259">
        <f t="shared" si="6"/>
        <v>291073727</v>
      </c>
      <c r="Q42" s="259">
        <f t="shared" si="6"/>
        <v>298357837</v>
      </c>
      <c r="R42" s="259">
        <f t="shared" si="6"/>
        <v>298357837</v>
      </c>
      <c r="S42" s="259">
        <f t="shared" si="6"/>
        <v>290497877</v>
      </c>
      <c r="T42" s="259">
        <f t="shared" si="6"/>
        <v>277728084</v>
      </c>
      <c r="U42" s="259">
        <f t="shared" si="6"/>
        <v>266638149</v>
      </c>
      <c r="V42" s="259">
        <f t="shared" si="6"/>
        <v>266638149</v>
      </c>
      <c r="W42" s="259">
        <f t="shared" si="6"/>
        <v>266638149</v>
      </c>
      <c r="X42" s="259">
        <f t="shared" si="6"/>
        <v>267976959</v>
      </c>
      <c r="Y42" s="259">
        <f t="shared" si="6"/>
        <v>-1338810</v>
      </c>
      <c r="Z42" s="260">
        <f>+IF(X42&lt;&gt;0,+(Y42/X42)*100,0)</f>
        <v>-0.49959892260737243</v>
      </c>
      <c r="AA42" s="261">
        <f>+AA25-AA40</f>
        <v>267976959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233541252</v>
      </c>
      <c r="D45" s="155"/>
      <c r="E45" s="59"/>
      <c r="F45" s="60">
        <v>245339674</v>
      </c>
      <c r="G45" s="60">
        <v>273488007</v>
      </c>
      <c r="H45" s="60">
        <v>230816253</v>
      </c>
      <c r="I45" s="60">
        <v>230816253</v>
      </c>
      <c r="J45" s="60">
        <v>230816253</v>
      </c>
      <c r="K45" s="60">
        <v>233139732</v>
      </c>
      <c r="L45" s="60">
        <v>233541252</v>
      </c>
      <c r="M45" s="60">
        <v>233541252</v>
      </c>
      <c r="N45" s="60">
        <v>233541252</v>
      </c>
      <c r="O45" s="60">
        <v>267736441</v>
      </c>
      <c r="P45" s="60">
        <v>267736441</v>
      </c>
      <c r="Q45" s="60">
        <v>275020551</v>
      </c>
      <c r="R45" s="60">
        <v>275020551</v>
      </c>
      <c r="S45" s="60">
        <v>267160591</v>
      </c>
      <c r="T45" s="60">
        <v>254390798</v>
      </c>
      <c r="U45" s="60">
        <v>243300863</v>
      </c>
      <c r="V45" s="60">
        <v>243300863</v>
      </c>
      <c r="W45" s="60">
        <v>243300863</v>
      </c>
      <c r="X45" s="60">
        <v>245339674</v>
      </c>
      <c r="Y45" s="60">
        <v>-2038811</v>
      </c>
      <c r="Z45" s="139">
        <v>-0.83</v>
      </c>
      <c r="AA45" s="62">
        <v>245339674</v>
      </c>
    </row>
    <row r="46" spans="1:27" ht="13.5">
      <c r="A46" s="249" t="s">
        <v>171</v>
      </c>
      <c r="B46" s="182"/>
      <c r="C46" s="155">
        <v>23337286</v>
      </c>
      <c r="D46" s="155"/>
      <c r="E46" s="59"/>
      <c r="F46" s="60">
        <v>22637285</v>
      </c>
      <c r="G46" s="60">
        <v>2337286</v>
      </c>
      <c r="H46" s="60">
        <v>2837286</v>
      </c>
      <c r="I46" s="60">
        <v>2837286</v>
      </c>
      <c r="J46" s="60">
        <v>2837286</v>
      </c>
      <c r="K46" s="60">
        <v>2837286</v>
      </c>
      <c r="L46" s="60">
        <v>2837286</v>
      </c>
      <c r="M46" s="60">
        <v>2837286</v>
      </c>
      <c r="N46" s="60">
        <v>2837286</v>
      </c>
      <c r="O46" s="60">
        <v>2837286</v>
      </c>
      <c r="P46" s="60">
        <v>2837286</v>
      </c>
      <c r="Q46" s="60">
        <v>2837286</v>
      </c>
      <c r="R46" s="60">
        <v>2837286</v>
      </c>
      <c r="S46" s="60">
        <v>2837286</v>
      </c>
      <c r="T46" s="60">
        <v>2837286</v>
      </c>
      <c r="U46" s="60">
        <v>2837286</v>
      </c>
      <c r="V46" s="60">
        <v>2837286</v>
      </c>
      <c r="W46" s="60">
        <v>2837286</v>
      </c>
      <c r="X46" s="60">
        <v>22637285</v>
      </c>
      <c r="Y46" s="60">
        <v>-19799999</v>
      </c>
      <c r="Z46" s="139">
        <v>-87.47</v>
      </c>
      <c r="AA46" s="62">
        <v>22637285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>
        <v>23827306</v>
      </c>
      <c r="H47" s="60">
        <v>20500000</v>
      </c>
      <c r="I47" s="60">
        <v>20500000</v>
      </c>
      <c r="J47" s="60">
        <v>20500000</v>
      </c>
      <c r="K47" s="60">
        <v>20500000</v>
      </c>
      <c r="L47" s="60">
        <v>20500000</v>
      </c>
      <c r="M47" s="60">
        <v>20500000</v>
      </c>
      <c r="N47" s="60">
        <v>20500000</v>
      </c>
      <c r="O47" s="60">
        <v>20500000</v>
      </c>
      <c r="P47" s="60">
        <v>20500000</v>
      </c>
      <c r="Q47" s="60">
        <v>20500000</v>
      </c>
      <c r="R47" s="60">
        <v>20500000</v>
      </c>
      <c r="S47" s="60">
        <v>20500000</v>
      </c>
      <c r="T47" s="60">
        <v>20500000</v>
      </c>
      <c r="U47" s="60">
        <v>20500000</v>
      </c>
      <c r="V47" s="60">
        <v>20500000</v>
      </c>
      <c r="W47" s="60">
        <v>20500000</v>
      </c>
      <c r="X47" s="60"/>
      <c r="Y47" s="60">
        <v>20500000</v>
      </c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256878538</v>
      </c>
      <c r="D48" s="217">
        <f>SUM(D45:D47)</f>
        <v>0</v>
      </c>
      <c r="E48" s="264">
        <f t="shared" si="7"/>
        <v>0</v>
      </c>
      <c r="F48" s="219">
        <f t="shared" si="7"/>
        <v>267976959</v>
      </c>
      <c r="G48" s="219">
        <f t="shared" si="7"/>
        <v>299652599</v>
      </c>
      <c r="H48" s="219">
        <f t="shared" si="7"/>
        <v>254153539</v>
      </c>
      <c r="I48" s="219">
        <f t="shared" si="7"/>
        <v>254153539</v>
      </c>
      <c r="J48" s="219">
        <f t="shared" si="7"/>
        <v>254153539</v>
      </c>
      <c r="K48" s="219">
        <f t="shared" si="7"/>
        <v>256477018</v>
      </c>
      <c r="L48" s="219">
        <f t="shared" si="7"/>
        <v>256878538</v>
      </c>
      <c r="M48" s="219">
        <f t="shared" si="7"/>
        <v>256878538</v>
      </c>
      <c r="N48" s="219">
        <f t="shared" si="7"/>
        <v>256878538</v>
      </c>
      <c r="O48" s="219">
        <f t="shared" si="7"/>
        <v>291073727</v>
      </c>
      <c r="P48" s="219">
        <f t="shared" si="7"/>
        <v>291073727</v>
      </c>
      <c r="Q48" s="219">
        <f t="shared" si="7"/>
        <v>298357837</v>
      </c>
      <c r="R48" s="219">
        <f t="shared" si="7"/>
        <v>298357837</v>
      </c>
      <c r="S48" s="219">
        <f t="shared" si="7"/>
        <v>290497877</v>
      </c>
      <c r="T48" s="219">
        <f t="shared" si="7"/>
        <v>277728084</v>
      </c>
      <c r="U48" s="219">
        <f t="shared" si="7"/>
        <v>266638149</v>
      </c>
      <c r="V48" s="219">
        <f t="shared" si="7"/>
        <v>266638149</v>
      </c>
      <c r="W48" s="219">
        <f t="shared" si="7"/>
        <v>266638149</v>
      </c>
      <c r="X48" s="219">
        <f t="shared" si="7"/>
        <v>267976959</v>
      </c>
      <c r="Y48" s="219">
        <f t="shared" si="7"/>
        <v>-1338810</v>
      </c>
      <c r="Z48" s="265">
        <f>+IF(X48&lt;&gt;0,+(Y48/X48)*100,0)</f>
        <v>-0.49959892260737243</v>
      </c>
      <c r="AA48" s="232">
        <f>SUM(AA45:AA47)</f>
        <v>267976959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126191768</v>
      </c>
      <c r="D6" s="155"/>
      <c r="E6" s="59">
        <v>143099000</v>
      </c>
      <c r="F6" s="60">
        <v>143099000</v>
      </c>
      <c r="G6" s="60">
        <v>8749420</v>
      </c>
      <c r="H6" s="60">
        <v>13915962</v>
      </c>
      <c r="I6" s="60">
        <v>15892576</v>
      </c>
      <c r="J6" s="60">
        <v>38557958</v>
      </c>
      <c r="K6" s="60">
        <v>18418936</v>
      </c>
      <c r="L6" s="60">
        <v>12433180</v>
      </c>
      <c r="M6" s="60">
        <v>10126868</v>
      </c>
      <c r="N6" s="60">
        <v>40978984</v>
      </c>
      <c r="O6" s="60">
        <v>9409107</v>
      </c>
      <c r="P6" s="60">
        <v>16034949</v>
      </c>
      <c r="Q6" s="60">
        <v>10618439</v>
      </c>
      <c r="R6" s="60">
        <v>36062495</v>
      </c>
      <c r="S6" s="60">
        <v>9289245</v>
      </c>
      <c r="T6" s="60">
        <v>9843067</v>
      </c>
      <c r="U6" s="60">
        <v>9515545</v>
      </c>
      <c r="V6" s="60">
        <v>28647857</v>
      </c>
      <c r="W6" s="60">
        <v>144247294</v>
      </c>
      <c r="X6" s="60">
        <v>143099000</v>
      </c>
      <c r="Y6" s="60">
        <v>1148294</v>
      </c>
      <c r="Z6" s="140">
        <v>0.8</v>
      </c>
      <c r="AA6" s="62">
        <v>143099000</v>
      </c>
    </row>
    <row r="7" spans="1:27" ht="13.5">
      <c r="A7" s="249" t="s">
        <v>178</v>
      </c>
      <c r="B7" s="182"/>
      <c r="C7" s="155">
        <v>60327291</v>
      </c>
      <c r="D7" s="155"/>
      <c r="E7" s="59">
        <v>55033000</v>
      </c>
      <c r="F7" s="60">
        <v>55033000</v>
      </c>
      <c r="G7" s="60">
        <v>15690468</v>
      </c>
      <c r="H7" s="60">
        <v>2188000</v>
      </c>
      <c r="I7" s="60">
        <v>700400</v>
      </c>
      <c r="J7" s="60">
        <v>18578868</v>
      </c>
      <c r="K7" s="60">
        <v>6021012</v>
      </c>
      <c r="L7" s="60">
        <v>1191133</v>
      </c>
      <c r="M7" s="60">
        <v>9858535</v>
      </c>
      <c r="N7" s="60">
        <v>17070680</v>
      </c>
      <c r="O7" s="60">
        <v>6620160</v>
      </c>
      <c r="P7" s="60">
        <v>3948000</v>
      </c>
      <c r="Q7" s="60">
        <v>2556204</v>
      </c>
      <c r="R7" s="60">
        <v>13124364</v>
      </c>
      <c r="S7" s="60">
        <v>11180961</v>
      </c>
      <c r="T7" s="60">
        <v>3284954</v>
      </c>
      <c r="U7" s="60">
        <v>3098238</v>
      </c>
      <c r="V7" s="60">
        <v>17564153</v>
      </c>
      <c r="W7" s="60">
        <v>66338065</v>
      </c>
      <c r="X7" s="60">
        <v>55033000</v>
      </c>
      <c r="Y7" s="60">
        <v>11305065</v>
      </c>
      <c r="Z7" s="140">
        <v>20.54</v>
      </c>
      <c r="AA7" s="62">
        <v>55033000</v>
      </c>
    </row>
    <row r="8" spans="1:27" ht="13.5">
      <c r="A8" s="249" t="s">
        <v>179</v>
      </c>
      <c r="B8" s="182"/>
      <c r="C8" s="155">
        <v>8592112</v>
      </c>
      <c r="D8" s="155"/>
      <c r="E8" s="59">
        <v>13326000</v>
      </c>
      <c r="F8" s="60">
        <v>13326000</v>
      </c>
      <c r="G8" s="60">
        <v>3764000</v>
      </c>
      <c r="H8" s="60"/>
      <c r="I8" s="60"/>
      <c r="J8" s="60">
        <v>3764000</v>
      </c>
      <c r="K8" s="60"/>
      <c r="L8" s="60">
        <v>1094894</v>
      </c>
      <c r="M8" s="60">
        <v>5081000</v>
      </c>
      <c r="N8" s="60">
        <v>6175894</v>
      </c>
      <c r="O8" s="60"/>
      <c r="P8" s="60"/>
      <c r="Q8" s="60"/>
      <c r="R8" s="60"/>
      <c r="S8" s="60">
        <v>5902076</v>
      </c>
      <c r="T8" s="60"/>
      <c r="U8" s="60"/>
      <c r="V8" s="60">
        <v>5902076</v>
      </c>
      <c r="W8" s="60">
        <v>15841970</v>
      </c>
      <c r="X8" s="60">
        <v>13326000</v>
      </c>
      <c r="Y8" s="60">
        <v>2515970</v>
      </c>
      <c r="Z8" s="140">
        <v>18.88</v>
      </c>
      <c r="AA8" s="62">
        <v>13326000</v>
      </c>
    </row>
    <row r="9" spans="1:27" ht="13.5">
      <c r="A9" s="249" t="s">
        <v>180</v>
      </c>
      <c r="B9" s="182"/>
      <c r="C9" s="155">
        <v>2738361</v>
      </c>
      <c r="D9" s="155"/>
      <c r="E9" s="59">
        <v>2886000</v>
      </c>
      <c r="F9" s="60">
        <v>2886000</v>
      </c>
      <c r="G9" s="60">
        <v>112791</v>
      </c>
      <c r="H9" s="60">
        <v>215107</v>
      </c>
      <c r="I9" s="60">
        <v>238539</v>
      </c>
      <c r="J9" s="60">
        <v>566437</v>
      </c>
      <c r="K9" s="60">
        <v>203653</v>
      </c>
      <c r="L9" s="60">
        <v>247495</v>
      </c>
      <c r="M9" s="60">
        <v>120562</v>
      </c>
      <c r="N9" s="60">
        <v>571710</v>
      </c>
      <c r="O9" s="60">
        <v>204369</v>
      </c>
      <c r="P9" s="60">
        <v>357169</v>
      </c>
      <c r="Q9" s="60">
        <v>260398</v>
      </c>
      <c r="R9" s="60">
        <v>821936</v>
      </c>
      <c r="S9" s="60">
        <v>169213</v>
      </c>
      <c r="T9" s="60">
        <v>235241</v>
      </c>
      <c r="U9" s="60">
        <v>275746</v>
      </c>
      <c r="V9" s="60">
        <v>680200</v>
      </c>
      <c r="W9" s="60">
        <v>2640283</v>
      </c>
      <c r="X9" s="60">
        <v>2886000</v>
      </c>
      <c r="Y9" s="60">
        <v>-245717</v>
      </c>
      <c r="Z9" s="140">
        <v>-8.51</v>
      </c>
      <c r="AA9" s="62">
        <v>2886000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-181982751</v>
      </c>
      <c r="D12" s="155"/>
      <c r="E12" s="59">
        <v>-192467000</v>
      </c>
      <c r="F12" s="60">
        <v>-192467000</v>
      </c>
      <c r="G12" s="60">
        <v>-12705991</v>
      </c>
      <c r="H12" s="60">
        <v>-16606915</v>
      </c>
      <c r="I12" s="60">
        <v>-14533489</v>
      </c>
      <c r="J12" s="60">
        <v>-43846395</v>
      </c>
      <c r="K12" s="60">
        <v>-18855604</v>
      </c>
      <c r="L12" s="60">
        <v>-20412881</v>
      </c>
      <c r="M12" s="60">
        <v>-14354426</v>
      </c>
      <c r="N12" s="60">
        <v>-53622911</v>
      </c>
      <c r="O12" s="60">
        <v>-16845594</v>
      </c>
      <c r="P12" s="60">
        <v>-16395757</v>
      </c>
      <c r="Q12" s="60">
        <v>-14014690</v>
      </c>
      <c r="R12" s="60">
        <v>-47256041</v>
      </c>
      <c r="S12" s="60">
        <v>-21371246</v>
      </c>
      <c r="T12" s="60">
        <v>-17811697</v>
      </c>
      <c r="U12" s="60">
        <v>-30048317</v>
      </c>
      <c r="V12" s="60">
        <v>-69231260</v>
      </c>
      <c r="W12" s="60">
        <v>-213956607</v>
      </c>
      <c r="X12" s="60">
        <v>-192467000</v>
      </c>
      <c r="Y12" s="60">
        <v>-21489607</v>
      </c>
      <c r="Z12" s="140">
        <v>11.17</v>
      </c>
      <c r="AA12" s="62">
        <v>-192467000</v>
      </c>
    </row>
    <row r="13" spans="1:27" ht="13.5">
      <c r="A13" s="249" t="s">
        <v>40</v>
      </c>
      <c r="B13" s="182"/>
      <c r="C13" s="155">
        <v>-350594</v>
      </c>
      <c r="D13" s="155"/>
      <c r="E13" s="59">
        <v>-481</v>
      </c>
      <c r="F13" s="60">
        <v>-481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-481</v>
      </c>
      <c r="Y13" s="60">
        <v>481</v>
      </c>
      <c r="Z13" s="140">
        <v>-100</v>
      </c>
      <c r="AA13" s="62">
        <v>-481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15516187</v>
      </c>
      <c r="D15" s="168">
        <f>SUM(D6:D14)</f>
        <v>0</v>
      </c>
      <c r="E15" s="72">
        <f t="shared" si="0"/>
        <v>21876519</v>
      </c>
      <c r="F15" s="73">
        <f t="shared" si="0"/>
        <v>21876519</v>
      </c>
      <c r="G15" s="73">
        <f t="shared" si="0"/>
        <v>15610688</v>
      </c>
      <c r="H15" s="73">
        <f t="shared" si="0"/>
        <v>-287846</v>
      </c>
      <c r="I15" s="73">
        <f t="shared" si="0"/>
        <v>2298026</v>
      </c>
      <c r="J15" s="73">
        <f t="shared" si="0"/>
        <v>17620868</v>
      </c>
      <c r="K15" s="73">
        <f t="shared" si="0"/>
        <v>5787997</v>
      </c>
      <c r="L15" s="73">
        <f t="shared" si="0"/>
        <v>-5446179</v>
      </c>
      <c r="M15" s="73">
        <f t="shared" si="0"/>
        <v>10832539</v>
      </c>
      <c r="N15" s="73">
        <f t="shared" si="0"/>
        <v>11174357</v>
      </c>
      <c r="O15" s="73">
        <f t="shared" si="0"/>
        <v>-611958</v>
      </c>
      <c r="P15" s="73">
        <f t="shared" si="0"/>
        <v>3944361</v>
      </c>
      <c r="Q15" s="73">
        <f t="shared" si="0"/>
        <v>-579649</v>
      </c>
      <c r="R15" s="73">
        <f t="shared" si="0"/>
        <v>2752754</v>
      </c>
      <c r="S15" s="73">
        <f t="shared" si="0"/>
        <v>5170249</v>
      </c>
      <c r="T15" s="73">
        <f t="shared" si="0"/>
        <v>-4448435</v>
      </c>
      <c r="U15" s="73">
        <f t="shared" si="0"/>
        <v>-17158788</v>
      </c>
      <c r="V15" s="73">
        <f t="shared" si="0"/>
        <v>-16436974</v>
      </c>
      <c r="W15" s="73">
        <f t="shared" si="0"/>
        <v>15111005</v>
      </c>
      <c r="X15" s="73">
        <f t="shared" si="0"/>
        <v>21876519</v>
      </c>
      <c r="Y15" s="73">
        <f t="shared" si="0"/>
        <v>-6765514</v>
      </c>
      <c r="Z15" s="170">
        <f>+IF(X15&lt;&gt;0,+(Y15/X15)*100,0)</f>
        <v>-30.925916504357936</v>
      </c>
      <c r="AA15" s="74">
        <f>SUM(AA6:AA14)</f>
        <v>21876519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366907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32871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-23082301</v>
      </c>
      <c r="D24" s="155"/>
      <c r="E24" s="59">
        <v>-26843000</v>
      </c>
      <c r="F24" s="60">
        <v>-26843000</v>
      </c>
      <c r="G24" s="60"/>
      <c r="H24" s="60">
        <v>-480907</v>
      </c>
      <c r="I24" s="60">
        <v>-512247</v>
      </c>
      <c r="J24" s="60">
        <v>-993154</v>
      </c>
      <c r="K24" s="60">
        <v>-2091353</v>
      </c>
      <c r="L24" s="60">
        <v>-2048543</v>
      </c>
      <c r="M24" s="60">
        <v>-2718455</v>
      </c>
      <c r="N24" s="60">
        <v>-6858351</v>
      </c>
      <c r="O24" s="60">
        <v>-2116831</v>
      </c>
      <c r="P24" s="60">
        <v>-2785444</v>
      </c>
      <c r="Q24" s="60">
        <v>-5457608</v>
      </c>
      <c r="R24" s="60">
        <v>-10359883</v>
      </c>
      <c r="S24" s="60">
        <v>-2163799</v>
      </c>
      <c r="T24" s="60">
        <v>-3489431</v>
      </c>
      <c r="U24" s="60">
        <v>-3650083</v>
      </c>
      <c r="V24" s="60">
        <v>-9303313</v>
      </c>
      <c r="W24" s="60">
        <v>-27514701</v>
      </c>
      <c r="X24" s="60">
        <v>-26843000</v>
      </c>
      <c r="Y24" s="60">
        <v>-671701</v>
      </c>
      <c r="Z24" s="140">
        <v>2.5</v>
      </c>
      <c r="AA24" s="62">
        <v>-26843000</v>
      </c>
    </row>
    <row r="25" spans="1:27" ht="13.5">
      <c r="A25" s="250" t="s">
        <v>191</v>
      </c>
      <c r="B25" s="251"/>
      <c r="C25" s="168">
        <f aca="true" t="shared" si="1" ref="C25:Y25">SUM(C19:C24)</f>
        <v>-22682523</v>
      </c>
      <c r="D25" s="168">
        <f>SUM(D19:D24)</f>
        <v>0</v>
      </c>
      <c r="E25" s="72">
        <f t="shared" si="1"/>
        <v>-26843000</v>
      </c>
      <c r="F25" s="73">
        <f t="shared" si="1"/>
        <v>-26843000</v>
      </c>
      <c r="G25" s="73">
        <f t="shared" si="1"/>
        <v>0</v>
      </c>
      <c r="H25" s="73">
        <f t="shared" si="1"/>
        <v>-480907</v>
      </c>
      <c r="I25" s="73">
        <f t="shared" si="1"/>
        <v>-512247</v>
      </c>
      <c r="J25" s="73">
        <f t="shared" si="1"/>
        <v>-993154</v>
      </c>
      <c r="K25" s="73">
        <f t="shared" si="1"/>
        <v>-2091353</v>
      </c>
      <c r="L25" s="73">
        <f t="shared" si="1"/>
        <v>-2048543</v>
      </c>
      <c r="M25" s="73">
        <f t="shared" si="1"/>
        <v>-2718455</v>
      </c>
      <c r="N25" s="73">
        <f t="shared" si="1"/>
        <v>-6858351</v>
      </c>
      <c r="O25" s="73">
        <f t="shared" si="1"/>
        <v>-2116831</v>
      </c>
      <c r="P25" s="73">
        <f t="shared" si="1"/>
        <v>-2785444</v>
      </c>
      <c r="Q25" s="73">
        <f t="shared" si="1"/>
        <v>-5457608</v>
      </c>
      <c r="R25" s="73">
        <f t="shared" si="1"/>
        <v>-10359883</v>
      </c>
      <c r="S25" s="73">
        <f t="shared" si="1"/>
        <v>-2163799</v>
      </c>
      <c r="T25" s="73">
        <f t="shared" si="1"/>
        <v>-3489431</v>
      </c>
      <c r="U25" s="73">
        <f t="shared" si="1"/>
        <v>-3650083</v>
      </c>
      <c r="V25" s="73">
        <f t="shared" si="1"/>
        <v>-9303313</v>
      </c>
      <c r="W25" s="73">
        <f t="shared" si="1"/>
        <v>-27514701</v>
      </c>
      <c r="X25" s="73">
        <f t="shared" si="1"/>
        <v>-26843000</v>
      </c>
      <c r="Y25" s="73">
        <f t="shared" si="1"/>
        <v>-671701</v>
      </c>
      <c r="Z25" s="170">
        <f>+IF(X25&lt;&gt;0,+(Y25/X25)*100,0)</f>
        <v>2.502332079126774</v>
      </c>
      <c r="AA25" s="74">
        <f>SUM(AA19:AA24)</f>
        <v>-26843000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731147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272429</v>
      </c>
      <c r="D31" s="155"/>
      <c r="E31" s="59">
        <v>288000</v>
      </c>
      <c r="F31" s="60">
        <v>288000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288000</v>
      </c>
      <c r="Y31" s="60">
        <v>-288000</v>
      </c>
      <c r="Z31" s="140">
        <v>-100</v>
      </c>
      <c r="AA31" s="62">
        <v>288000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-635455</v>
      </c>
      <c r="D33" s="155"/>
      <c r="E33" s="59"/>
      <c r="F33" s="60"/>
      <c r="G33" s="60"/>
      <c r="H33" s="60"/>
      <c r="I33" s="60"/>
      <c r="J33" s="60"/>
      <c r="K33" s="60"/>
      <c r="L33" s="60"/>
      <c r="M33" s="60">
        <v>-62012</v>
      </c>
      <c r="N33" s="60">
        <v>-62012</v>
      </c>
      <c r="O33" s="60"/>
      <c r="P33" s="60"/>
      <c r="Q33" s="60"/>
      <c r="R33" s="60"/>
      <c r="S33" s="60"/>
      <c r="T33" s="60"/>
      <c r="U33" s="60">
        <v>-56639</v>
      </c>
      <c r="V33" s="60">
        <v>-56639</v>
      </c>
      <c r="W33" s="60">
        <v>-118651</v>
      </c>
      <c r="X33" s="60"/>
      <c r="Y33" s="60">
        <v>-118651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368121</v>
      </c>
      <c r="D34" s="168">
        <f>SUM(D29:D33)</f>
        <v>0</v>
      </c>
      <c r="E34" s="72">
        <f t="shared" si="2"/>
        <v>288000</v>
      </c>
      <c r="F34" s="73">
        <f t="shared" si="2"/>
        <v>288000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-62012</v>
      </c>
      <c r="N34" s="73">
        <f t="shared" si="2"/>
        <v>-62012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-56639</v>
      </c>
      <c r="V34" s="73">
        <f t="shared" si="2"/>
        <v>-56639</v>
      </c>
      <c r="W34" s="73">
        <f t="shared" si="2"/>
        <v>-118651</v>
      </c>
      <c r="X34" s="73">
        <f t="shared" si="2"/>
        <v>288000</v>
      </c>
      <c r="Y34" s="73">
        <f t="shared" si="2"/>
        <v>-406651</v>
      </c>
      <c r="Z34" s="170">
        <f>+IF(X34&lt;&gt;0,+(Y34/X34)*100,0)</f>
        <v>-141.1982638888889</v>
      </c>
      <c r="AA34" s="74">
        <f>SUM(AA29:AA33)</f>
        <v>288000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-6798215</v>
      </c>
      <c r="D36" s="153">
        <f>+D15+D25+D34</f>
        <v>0</v>
      </c>
      <c r="E36" s="99">
        <f t="shared" si="3"/>
        <v>-4678481</v>
      </c>
      <c r="F36" s="100">
        <f t="shared" si="3"/>
        <v>-4678481</v>
      </c>
      <c r="G36" s="100">
        <f t="shared" si="3"/>
        <v>15610688</v>
      </c>
      <c r="H36" s="100">
        <f t="shared" si="3"/>
        <v>-768753</v>
      </c>
      <c r="I36" s="100">
        <f t="shared" si="3"/>
        <v>1785779</v>
      </c>
      <c r="J36" s="100">
        <f t="shared" si="3"/>
        <v>16627714</v>
      </c>
      <c r="K36" s="100">
        <f t="shared" si="3"/>
        <v>3696644</v>
      </c>
      <c r="L36" s="100">
        <f t="shared" si="3"/>
        <v>-7494722</v>
      </c>
      <c r="M36" s="100">
        <f t="shared" si="3"/>
        <v>8052072</v>
      </c>
      <c r="N36" s="100">
        <f t="shared" si="3"/>
        <v>4253994</v>
      </c>
      <c r="O36" s="100">
        <f t="shared" si="3"/>
        <v>-2728789</v>
      </c>
      <c r="P36" s="100">
        <f t="shared" si="3"/>
        <v>1158917</v>
      </c>
      <c r="Q36" s="100">
        <f t="shared" si="3"/>
        <v>-6037257</v>
      </c>
      <c r="R36" s="100">
        <f t="shared" si="3"/>
        <v>-7607129</v>
      </c>
      <c r="S36" s="100">
        <f t="shared" si="3"/>
        <v>3006450</v>
      </c>
      <c r="T36" s="100">
        <f t="shared" si="3"/>
        <v>-7937866</v>
      </c>
      <c r="U36" s="100">
        <f t="shared" si="3"/>
        <v>-20865510</v>
      </c>
      <c r="V36" s="100">
        <f t="shared" si="3"/>
        <v>-25796926</v>
      </c>
      <c r="W36" s="100">
        <f t="shared" si="3"/>
        <v>-12522347</v>
      </c>
      <c r="X36" s="100">
        <f t="shared" si="3"/>
        <v>-4678481</v>
      </c>
      <c r="Y36" s="100">
        <f t="shared" si="3"/>
        <v>-7843866</v>
      </c>
      <c r="Z36" s="137">
        <f>+IF(X36&lt;&gt;0,+(Y36/X36)*100,0)</f>
        <v>167.65839168738742</v>
      </c>
      <c r="AA36" s="102">
        <f>+AA15+AA25+AA34</f>
        <v>-4678481</v>
      </c>
    </row>
    <row r="37" spans="1:27" ht="13.5">
      <c r="A37" s="249" t="s">
        <v>199</v>
      </c>
      <c r="B37" s="182"/>
      <c r="C37" s="153">
        <v>33382975</v>
      </c>
      <c r="D37" s="153"/>
      <c r="E37" s="99">
        <v>15000000</v>
      </c>
      <c r="F37" s="100">
        <v>15000000</v>
      </c>
      <c r="G37" s="100">
        <v>26200021</v>
      </c>
      <c r="H37" s="100">
        <v>41810709</v>
      </c>
      <c r="I37" s="100">
        <v>41041956</v>
      </c>
      <c r="J37" s="100">
        <v>26200021</v>
      </c>
      <c r="K37" s="100">
        <v>42827735</v>
      </c>
      <c r="L37" s="100">
        <v>46524379</v>
      </c>
      <c r="M37" s="100">
        <v>39029657</v>
      </c>
      <c r="N37" s="100">
        <v>42827735</v>
      </c>
      <c r="O37" s="100">
        <v>47081729</v>
      </c>
      <c r="P37" s="100">
        <v>44352940</v>
      </c>
      <c r="Q37" s="100">
        <v>45511857</v>
      </c>
      <c r="R37" s="100">
        <v>47081729</v>
      </c>
      <c r="S37" s="100">
        <v>39474600</v>
      </c>
      <c r="T37" s="100">
        <v>42481050</v>
      </c>
      <c r="U37" s="100">
        <v>34543184</v>
      </c>
      <c r="V37" s="100">
        <v>39474600</v>
      </c>
      <c r="W37" s="100">
        <v>26200021</v>
      </c>
      <c r="X37" s="100">
        <v>15000000</v>
      </c>
      <c r="Y37" s="100">
        <v>11200021</v>
      </c>
      <c r="Z37" s="137">
        <v>74.67</v>
      </c>
      <c r="AA37" s="102">
        <v>15000000</v>
      </c>
    </row>
    <row r="38" spans="1:27" ht="13.5">
      <c r="A38" s="269" t="s">
        <v>200</v>
      </c>
      <c r="B38" s="256"/>
      <c r="C38" s="257">
        <v>26584760</v>
      </c>
      <c r="D38" s="257"/>
      <c r="E38" s="258">
        <v>10321519</v>
      </c>
      <c r="F38" s="259">
        <v>10321519</v>
      </c>
      <c r="G38" s="259">
        <v>41810709</v>
      </c>
      <c r="H38" s="259">
        <v>41041956</v>
      </c>
      <c r="I38" s="259">
        <v>42827735</v>
      </c>
      <c r="J38" s="259">
        <v>42827735</v>
      </c>
      <c r="K38" s="259">
        <v>46524379</v>
      </c>
      <c r="L38" s="259">
        <v>39029657</v>
      </c>
      <c r="M38" s="259">
        <v>47081729</v>
      </c>
      <c r="N38" s="259">
        <v>47081729</v>
      </c>
      <c r="O38" s="259">
        <v>44352940</v>
      </c>
      <c r="P38" s="259">
        <v>45511857</v>
      </c>
      <c r="Q38" s="259">
        <v>39474600</v>
      </c>
      <c r="R38" s="259">
        <v>44352940</v>
      </c>
      <c r="S38" s="259">
        <v>42481050</v>
      </c>
      <c r="T38" s="259">
        <v>34543184</v>
      </c>
      <c r="U38" s="259">
        <v>13677674</v>
      </c>
      <c r="V38" s="259">
        <v>13677674</v>
      </c>
      <c r="W38" s="259">
        <v>13677674</v>
      </c>
      <c r="X38" s="259">
        <v>10321519</v>
      </c>
      <c r="Y38" s="259">
        <v>3356155</v>
      </c>
      <c r="Z38" s="260">
        <v>32.52</v>
      </c>
      <c r="AA38" s="261">
        <v>10321519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31123610</v>
      </c>
      <c r="D5" s="200">
        <f t="shared" si="0"/>
        <v>0</v>
      </c>
      <c r="E5" s="106">
        <f t="shared" si="0"/>
        <v>30405878</v>
      </c>
      <c r="F5" s="106">
        <f t="shared" si="0"/>
        <v>30008641</v>
      </c>
      <c r="G5" s="106">
        <f t="shared" si="0"/>
        <v>137938</v>
      </c>
      <c r="H5" s="106">
        <f t="shared" si="0"/>
        <v>480907</v>
      </c>
      <c r="I5" s="106">
        <f t="shared" si="0"/>
        <v>512247</v>
      </c>
      <c r="J5" s="106">
        <f t="shared" si="0"/>
        <v>1131092</v>
      </c>
      <c r="K5" s="106">
        <f t="shared" si="0"/>
        <v>2091345</v>
      </c>
      <c r="L5" s="106">
        <f t="shared" si="0"/>
        <v>2048534</v>
      </c>
      <c r="M5" s="106">
        <f t="shared" si="0"/>
        <v>2718446</v>
      </c>
      <c r="N5" s="106">
        <f t="shared" si="0"/>
        <v>6858325</v>
      </c>
      <c r="O5" s="106">
        <f t="shared" si="0"/>
        <v>2116831</v>
      </c>
      <c r="P5" s="106">
        <f t="shared" si="0"/>
        <v>2785444</v>
      </c>
      <c r="Q5" s="106">
        <f t="shared" si="0"/>
        <v>5457608</v>
      </c>
      <c r="R5" s="106">
        <f t="shared" si="0"/>
        <v>10359883</v>
      </c>
      <c r="S5" s="106">
        <f t="shared" si="0"/>
        <v>2163799</v>
      </c>
      <c r="T5" s="106">
        <f t="shared" si="0"/>
        <v>3489423</v>
      </c>
      <c r="U5" s="106">
        <f t="shared" si="0"/>
        <v>3650083</v>
      </c>
      <c r="V5" s="106">
        <f t="shared" si="0"/>
        <v>9303305</v>
      </c>
      <c r="W5" s="106">
        <f t="shared" si="0"/>
        <v>27652605</v>
      </c>
      <c r="X5" s="106">
        <f t="shared" si="0"/>
        <v>30008641</v>
      </c>
      <c r="Y5" s="106">
        <f t="shared" si="0"/>
        <v>-2356036</v>
      </c>
      <c r="Z5" s="201">
        <f>+IF(X5&lt;&gt;0,+(Y5/X5)*100,0)</f>
        <v>-7.851191928351571</v>
      </c>
      <c r="AA5" s="199">
        <f>SUM(AA11:AA18)</f>
        <v>30008641</v>
      </c>
    </row>
    <row r="6" spans="1:27" ht="13.5">
      <c r="A6" s="291" t="s">
        <v>204</v>
      </c>
      <c r="B6" s="142"/>
      <c r="C6" s="62">
        <v>4161037</v>
      </c>
      <c r="D6" s="156"/>
      <c r="E6" s="60">
        <v>9039474</v>
      </c>
      <c r="F6" s="60">
        <v>6089488</v>
      </c>
      <c r="G6" s="60">
        <v>118435</v>
      </c>
      <c r="H6" s="60">
        <v>131340</v>
      </c>
      <c r="I6" s="60">
        <v>173047</v>
      </c>
      <c r="J6" s="60">
        <v>422822</v>
      </c>
      <c r="K6" s="60">
        <v>249734</v>
      </c>
      <c r="L6" s="60">
        <v>286057</v>
      </c>
      <c r="M6" s="60">
        <v>453365</v>
      </c>
      <c r="N6" s="60">
        <v>989156</v>
      </c>
      <c r="O6" s="60">
        <v>217057</v>
      </c>
      <c r="P6" s="60">
        <v>702050</v>
      </c>
      <c r="Q6" s="60">
        <v>562860</v>
      </c>
      <c r="R6" s="60">
        <v>1481967</v>
      </c>
      <c r="S6" s="60">
        <v>622208</v>
      </c>
      <c r="T6" s="60">
        <v>1048159</v>
      </c>
      <c r="U6" s="60">
        <v>629112</v>
      </c>
      <c r="V6" s="60">
        <v>2299479</v>
      </c>
      <c r="W6" s="60">
        <v>5193424</v>
      </c>
      <c r="X6" s="60">
        <v>6089488</v>
      </c>
      <c r="Y6" s="60">
        <v>-896064</v>
      </c>
      <c r="Z6" s="140">
        <v>-14.71</v>
      </c>
      <c r="AA6" s="155">
        <v>6089488</v>
      </c>
    </row>
    <row r="7" spans="1:27" ht="13.5">
      <c r="A7" s="291" t="s">
        <v>205</v>
      </c>
      <c r="B7" s="142"/>
      <c r="C7" s="62">
        <v>2684365</v>
      </c>
      <c r="D7" s="156"/>
      <c r="E7" s="60">
        <v>2150000</v>
      </c>
      <c r="F7" s="60">
        <v>1850000</v>
      </c>
      <c r="G7" s="60"/>
      <c r="H7" s="60"/>
      <c r="I7" s="60"/>
      <c r="J7" s="60"/>
      <c r="K7" s="60"/>
      <c r="L7" s="60"/>
      <c r="M7" s="60">
        <v>630600</v>
      </c>
      <c r="N7" s="60">
        <v>630600</v>
      </c>
      <c r="O7" s="60"/>
      <c r="P7" s="60">
        <v>159924</v>
      </c>
      <c r="Q7" s="60">
        <v>268974</v>
      </c>
      <c r="R7" s="60">
        <v>428898</v>
      </c>
      <c r="S7" s="60">
        <v>310918</v>
      </c>
      <c r="T7" s="60">
        <v>38732</v>
      </c>
      <c r="U7" s="60">
        <v>44846</v>
      </c>
      <c r="V7" s="60">
        <v>394496</v>
      </c>
      <c r="W7" s="60">
        <v>1453994</v>
      </c>
      <c r="X7" s="60">
        <v>1850000</v>
      </c>
      <c r="Y7" s="60">
        <v>-396006</v>
      </c>
      <c r="Z7" s="140">
        <v>-21.41</v>
      </c>
      <c r="AA7" s="155">
        <v>1850000</v>
      </c>
    </row>
    <row r="8" spans="1:27" ht="13.5">
      <c r="A8" s="291" t="s">
        <v>206</v>
      </c>
      <c r="B8" s="142"/>
      <c r="C8" s="62">
        <v>2006527</v>
      </c>
      <c r="D8" s="156"/>
      <c r="E8" s="60">
        <v>2870000</v>
      </c>
      <c r="F8" s="60">
        <v>7913889</v>
      </c>
      <c r="G8" s="60"/>
      <c r="H8" s="60">
        <v>66100</v>
      </c>
      <c r="I8" s="60">
        <v>14144</v>
      </c>
      <c r="J8" s="60">
        <v>80244</v>
      </c>
      <c r="K8" s="60">
        <v>531748</v>
      </c>
      <c r="L8" s="60">
        <v>829738</v>
      </c>
      <c r="M8" s="60">
        <v>1153976</v>
      </c>
      <c r="N8" s="60">
        <v>2515462</v>
      </c>
      <c r="O8" s="60">
        <v>510301</v>
      </c>
      <c r="P8" s="60">
        <v>581503</v>
      </c>
      <c r="Q8" s="60">
        <v>2008430</v>
      </c>
      <c r="R8" s="60">
        <v>3100234</v>
      </c>
      <c r="S8" s="60">
        <v>185380</v>
      </c>
      <c r="T8" s="60">
        <v>941204</v>
      </c>
      <c r="U8" s="60">
        <v>1005529</v>
      </c>
      <c r="V8" s="60">
        <v>2132113</v>
      </c>
      <c r="W8" s="60">
        <v>7828053</v>
      </c>
      <c r="X8" s="60">
        <v>7913889</v>
      </c>
      <c r="Y8" s="60">
        <v>-85836</v>
      </c>
      <c r="Z8" s="140">
        <v>-1.08</v>
      </c>
      <c r="AA8" s="155">
        <v>7913889</v>
      </c>
    </row>
    <row r="9" spans="1:27" ht="13.5">
      <c r="A9" s="291" t="s">
        <v>207</v>
      </c>
      <c r="B9" s="142"/>
      <c r="C9" s="62">
        <v>8191056</v>
      </c>
      <c r="D9" s="156"/>
      <c r="E9" s="60">
        <v>6865439</v>
      </c>
      <c r="F9" s="60">
        <v>5375439</v>
      </c>
      <c r="G9" s="60"/>
      <c r="H9" s="60">
        <v>213123</v>
      </c>
      <c r="I9" s="60">
        <v>177578</v>
      </c>
      <c r="J9" s="60">
        <v>390701</v>
      </c>
      <c r="K9" s="60">
        <v>1179592</v>
      </c>
      <c r="L9" s="60">
        <v>713591</v>
      </c>
      <c r="M9" s="60">
        <v>369709</v>
      </c>
      <c r="N9" s="60">
        <v>2262892</v>
      </c>
      <c r="O9" s="60">
        <v>1098156</v>
      </c>
      <c r="P9" s="60"/>
      <c r="Q9" s="60">
        <v>2063985</v>
      </c>
      <c r="R9" s="60">
        <v>3162141</v>
      </c>
      <c r="S9" s="60">
        <v>104799</v>
      </c>
      <c r="T9" s="60">
        <v>163370</v>
      </c>
      <c r="U9" s="60">
        <v>473774</v>
      </c>
      <c r="V9" s="60">
        <v>741943</v>
      </c>
      <c r="W9" s="60">
        <v>6557677</v>
      </c>
      <c r="X9" s="60">
        <v>5375439</v>
      </c>
      <c r="Y9" s="60">
        <v>1182238</v>
      </c>
      <c r="Z9" s="140">
        <v>21.99</v>
      </c>
      <c r="AA9" s="155">
        <v>5375439</v>
      </c>
    </row>
    <row r="10" spans="1:27" ht="13.5">
      <c r="A10" s="291" t="s">
        <v>208</v>
      </c>
      <c r="B10" s="142"/>
      <c r="C10" s="62"/>
      <c r="D10" s="156"/>
      <c r="E10" s="60">
        <v>4735965</v>
      </c>
      <c r="F10" s="60">
        <v>769247</v>
      </c>
      <c r="G10" s="60"/>
      <c r="H10" s="60"/>
      <c r="I10" s="60"/>
      <c r="J10" s="60"/>
      <c r="K10" s="60"/>
      <c r="L10" s="60"/>
      <c r="M10" s="60"/>
      <c r="N10" s="60"/>
      <c r="O10" s="60">
        <v>24210</v>
      </c>
      <c r="P10" s="60">
        <v>1680</v>
      </c>
      <c r="Q10" s="60">
        <v>59574</v>
      </c>
      <c r="R10" s="60">
        <v>85464</v>
      </c>
      <c r="S10" s="60"/>
      <c r="T10" s="60"/>
      <c r="U10" s="60">
        <v>43748</v>
      </c>
      <c r="V10" s="60">
        <v>43748</v>
      </c>
      <c r="W10" s="60">
        <v>129212</v>
      </c>
      <c r="X10" s="60">
        <v>769247</v>
      </c>
      <c r="Y10" s="60">
        <v>-640035</v>
      </c>
      <c r="Z10" s="140">
        <v>-83.2</v>
      </c>
      <c r="AA10" s="155">
        <v>769247</v>
      </c>
    </row>
    <row r="11" spans="1:27" ht="13.5">
      <c r="A11" s="292" t="s">
        <v>209</v>
      </c>
      <c r="B11" s="142"/>
      <c r="C11" s="293">
        <f aca="true" t="shared" si="1" ref="C11:Y11">SUM(C6:C10)</f>
        <v>17042985</v>
      </c>
      <c r="D11" s="294">
        <f t="shared" si="1"/>
        <v>0</v>
      </c>
      <c r="E11" s="295">
        <f t="shared" si="1"/>
        <v>25660878</v>
      </c>
      <c r="F11" s="295">
        <f t="shared" si="1"/>
        <v>21998063</v>
      </c>
      <c r="G11" s="295">
        <f t="shared" si="1"/>
        <v>118435</v>
      </c>
      <c r="H11" s="295">
        <f t="shared" si="1"/>
        <v>410563</v>
      </c>
      <c r="I11" s="295">
        <f t="shared" si="1"/>
        <v>364769</v>
      </c>
      <c r="J11" s="295">
        <f t="shared" si="1"/>
        <v>893767</v>
      </c>
      <c r="K11" s="295">
        <f t="shared" si="1"/>
        <v>1961074</v>
      </c>
      <c r="L11" s="295">
        <f t="shared" si="1"/>
        <v>1829386</v>
      </c>
      <c r="M11" s="295">
        <f t="shared" si="1"/>
        <v>2607650</v>
      </c>
      <c r="N11" s="295">
        <f t="shared" si="1"/>
        <v>6398110</v>
      </c>
      <c r="O11" s="295">
        <f t="shared" si="1"/>
        <v>1849724</v>
      </c>
      <c r="P11" s="295">
        <f t="shared" si="1"/>
        <v>1445157</v>
      </c>
      <c r="Q11" s="295">
        <f t="shared" si="1"/>
        <v>4963823</v>
      </c>
      <c r="R11" s="295">
        <f t="shared" si="1"/>
        <v>8258704</v>
      </c>
      <c r="S11" s="295">
        <f t="shared" si="1"/>
        <v>1223305</v>
      </c>
      <c r="T11" s="295">
        <f t="shared" si="1"/>
        <v>2191465</v>
      </c>
      <c r="U11" s="295">
        <f t="shared" si="1"/>
        <v>2197009</v>
      </c>
      <c r="V11" s="295">
        <f t="shared" si="1"/>
        <v>5611779</v>
      </c>
      <c r="W11" s="295">
        <f t="shared" si="1"/>
        <v>21162360</v>
      </c>
      <c r="X11" s="295">
        <f t="shared" si="1"/>
        <v>21998063</v>
      </c>
      <c r="Y11" s="295">
        <f t="shared" si="1"/>
        <v>-835703</v>
      </c>
      <c r="Z11" s="296">
        <f>+IF(X11&lt;&gt;0,+(Y11/X11)*100,0)</f>
        <v>-3.7989844833156448</v>
      </c>
      <c r="AA11" s="297">
        <f>SUM(AA6:AA10)</f>
        <v>21998063</v>
      </c>
    </row>
    <row r="12" spans="1:27" ht="13.5">
      <c r="A12" s="298" t="s">
        <v>210</v>
      </c>
      <c r="B12" s="136"/>
      <c r="C12" s="62">
        <v>1123278</v>
      </c>
      <c r="D12" s="156"/>
      <c r="E12" s="60">
        <v>1300000</v>
      </c>
      <c r="F12" s="60">
        <v>3723578</v>
      </c>
      <c r="G12" s="60">
        <v>18304</v>
      </c>
      <c r="H12" s="60">
        <v>34011</v>
      </c>
      <c r="I12" s="60">
        <v>81403</v>
      </c>
      <c r="J12" s="60">
        <v>133718</v>
      </c>
      <c r="K12" s="60">
        <v>85544</v>
      </c>
      <c r="L12" s="60">
        <v>137077</v>
      </c>
      <c r="M12" s="60">
        <v>22500</v>
      </c>
      <c r="N12" s="60">
        <v>245121</v>
      </c>
      <c r="O12" s="60">
        <v>182787</v>
      </c>
      <c r="P12" s="60">
        <v>58758</v>
      </c>
      <c r="Q12" s="60">
        <v>57327</v>
      </c>
      <c r="R12" s="60">
        <v>298872</v>
      </c>
      <c r="S12" s="60">
        <v>452551</v>
      </c>
      <c r="T12" s="60">
        <v>1001894</v>
      </c>
      <c r="U12" s="60">
        <v>846670</v>
      </c>
      <c r="V12" s="60">
        <v>2301115</v>
      </c>
      <c r="W12" s="60">
        <v>2978826</v>
      </c>
      <c r="X12" s="60">
        <v>3723578</v>
      </c>
      <c r="Y12" s="60">
        <v>-744752</v>
      </c>
      <c r="Z12" s="140">
        <v>-20</v>
      </c>
      <c r="AA12" s="155">
        <v>3723578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12957347</v>
      </c>
      <c r="D15" s="156"/>
      <c r="E15" s="60">
        <v>3445000</v>
      </c>
      <c r="F15" s="60">
        <v>4287000</v>
      </c>
      <c r="G15" s="60">
        <v>1199</v>
      </c>
      <c r="H15" s="60">
        <v>36333</v>
      </c>
      <c r="I15" s="60">
        <v>66075</v>
      </c>
      <c r="J15" s="60">
        <v>103607</v>
      </c>
      <c r="K15" s="60">
        <v>44727</v>
      </c>
      <c r="L15" s="60">
        <v>82071</v>
      </c>
      <c r="M15" s="60">
        <v>88296</v>
      </c>
      <c r="N15" s="60">
        <v>215094</v>
      </c>
      <c r="O15" s="60">
        <v>84320</v>
      </c>
      <c r="P15" s="60">
        <v>1281529</v>
      </c>
      <c r="Q15" s="60">
        <v>436458</v>
      </c>
      <c r="R15" s="60">
        <v>1802307</v>
      </c>
      <c r="S15" s="60">
        <v>487943</v>
      </c>
      <c r="T15" s="60">
        <v>296064</v>
      </c>
      <c r="U15" s="60">
        <v>606404</v>
      </c>
      <c r="V15" s="60">
        <v>1390411</v>
      </c>
      <c r="W15" s="60">
        <v>3511419</v>
      </c>
      <c r="X15" s="60">
        <v>4287000</v>
      </c>
      <c r="Y15" s="60">
        <v>-775581</v>
      </c>
      <c r="Z15" s="140">
        <v>-18.09</v>
      </c>
      <c r="AA15" s="155">
        <v>4287000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4161037</v>
      </c>
      <c r="D36" s="156">
        <f t="shared" si="4"/>
        <v>0</v>
      </c>
      <c r="E36" s="60">
        <f t="shared" si="4"/>
        <v>9039474</v>
      </c>
      <c r="F36" s="60">
        <f t="shared" si="4"/>
        <v>6089488</v>
      </c>
      <c r="G36" s="60">
        <f t="shared" si="4"/>
        <v>118435</v>
      </c>
      <c r="H36" s="60">
        <f t="shared" si="4"/>
        <v>131340</v>
      </c>
      <c r="I36" s="60">
        <f t="shared" si="4"/>
        <v>173047</v>
      </c>
      <c r="J36" s="60">
        <f t="shared" si="4"/>
        <v>422822</v>
      </c>
      <c r="K36" s="60">
        <f t="shared" si="4"/>
        <v>249734</v>
      </c>
      <c r="L36" s="60">
        <f t="shared" si="4"/>
        <v>286057</v>
      </c>
      <c r="M36" s="60">
        <f t="shared" si="4"/>
        <v>453365</v>
      </c>
      <c r="N36" s="60">
        <f t="shared" si="4"/>
        <v>989156</v>
      </c>
      <c r="O36" s="60">
        <f t="shared" si="4"/>
        <v>217057</v>
      </c>
      <c r="P36" s="60">
        <f t="shared" si="4"/>
        <v>702050</v>
      </c>
      <c r="Q36" s="60">
        <f t="shared" si="4"/>
        <v>562860</v>
      </c>
      <c r="R36" s="60">
        <f t="shared" si="4"/>
        <v>1481967</v>
      </c>
      <c r="S36" s="60">
        <f t="shared" si="4"/>
        <v>622208</v>
      </c>
      <c r="T36" s="60">
        <f t="shared" si="4"/>
        <v>1048159</v>
      </c>
      <c r="U36" s="60">
        <f t="shared" si="4"/>
        <v>629112</v>
      </c>
      <c r="V36" s="60">
        <f t="shared" si="4"/>
        <v>2299479</v>
      </c>
      <c r="W36" s="60">
        <f t="shared" si="4"/>
        <v>5193424</v>
      </c>
      <c r="X36" s="60">
        <f t="shared" si="4"/>
        <v>6089488</v>
      </c>
      <c r="Y36" s="60">
        <f t="shared" si="4"/>
        <v>-896064</v>
      </c>
      <c r="Z36" s="140">
        <f aca="true" t="shared" si="5" ref="Z36:Z49">+IF(X36&lt;&gt;0,+(Y36/X36)*100,0)</f>
        <v>-14.714931698691252</v>
      </c>
      <c r="AA36" s="155">
        <f>AA6+AA21</f>
        <v>6089488</v>
      </c>
    </row>
    <row r="37" spans="1:27" ht="13.5">
      <c r="A37" s="291" t="s">
        <v>205</v>
      </c>
      <c r="B37" s="142"/>
      <c r="C37" s="62">
        <f t="shared" si="4"/>
        <v>2684365</v>
      </c>
      <c r="D37" s="156">
        <f t="shared" si="4"/>
        <v>0</v>
      </c>
      <c r="E37" s="60">
        <f t="shared" si="4"/>
        <v>2150000</v>
      </c>
      <c r="F37" s="60">
        <f t="shared" si="4"/>
        <v>1850000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630600</v>
      </c>
      <c r="N37" s="60">
        <f t="shared" si="4"/>
        <v>630600</v>
      </c>
      <c r="O37" s="60">
        <f t="shared" si="4"/>
        <v>0</v>
      </c>
      <c r="P37" s="60">
        <f t="shared" si="4"/>
        <v>159924</v>
      </c>
      <c r="Q37" s="60">
        <f t="shared" si="4"/>
        <v>268974</v>
      </c>
      <c r="R37" s="60">
        <f t="shared" si="4"/>
        <v>428898</v>
      </c>
      <c r="S37" s="60">
        <f t="shared" si="4"/>
        <v>310918</v>
      </c>
      <c r="T37" s="60">
        <f t="shared" si="4"/>
        <v>38732</v>
      </c>
      <c r="U37" s="60">
        <f t="shared" si="4"/>
        <v>44846</v>
      </c>
      <c r="V37" s="60">
        <f t="shared" si="4"/>
        <v>394496</v>
      </c>
      <c r="W37" s="60">
        <f t="shared" si="4"/>
        <v>1453994</v>
      </c>
      <c r="X37" s="60">
        <f t="shared" si="4"/>
        <v>1850000</v>
      </c>
      <c r="Y37" s="60">
        <f t="shared" si="4"/>
        <v>-396006</v>
      </c>
      <c r="Z37" s="140">
        <f t="shared" si="5"/>
        <v>-21.40572972972973</v>
      </c>
      <c r="AA37" s="155">
        <f>AA7+AA22</f>
        <v>1850000</v>
      </c>
    </row>
    <row r="38" spans="1:27" ht="13.5">
      <c r="A38" s="291" t="s">
        <v>206</v>
      </c>
      <c r="B38" s="142"/>
      <c r="C38" s="62">
        <f t="shared" si="4"/>
        <v>2006527</v>
      </c>
      <c r="D38" s="156">
        <f t="shared" si="4"/>
        <v>0</v>
      </c>
      <c r="E38" s="60">
        <f t="shared" si="4"/>
        <v>2870000</v>
      </c>
      <c r="F38" s="60">
        <f t="shared" si="4"/>
        <v>7913889</v>
      </c>
      <c r="G38" s="60">
        <f t="shared" si="4"/>
        <v>0</v>
      </c>
      <c r="H38" s="60">
        <f t="shared" si="4"/>
        <v>66100</v>
      </c>
      <c r="I38" s="60">
        <f t="shared" si="4"/>
        <v>14144</v>
      </c>
      <c r="J38" s="60">
        <f t="shared" si="4"/>
        <v>80244</v>
      </c>
      <c r="K38" s="60">
        <f t="shared" si="4"/>
        <v>531748</v>
      </c>
      <c r="L38" s="60">
        <f t="shared" si="4"/>
        <v>829738</v>
      </c>
      <c r="M38" s="60">
        <f t="shared" si="4"/>
        <v>1153976</v>
      </c>
      <c r="N38" s="60">
        <f t="shared" si="4"/>
        <v>2515462</v>
      </c>
      <c r="O38" s="60">
        <f t="shared" si="4"/>
        <v>510301</v>
      </c>
      <c r="P38" s="60">
        <f t="shared" si="4"/>
        <v>581503</v>
      </c>
      <c r="Q38" s="60">
        <f t="shared" si="4"/>
        <v>2008430</v>
      </c>
      <c r="R38" s="60">
        <f t="shared" si="4"/>
        <v>3100234</v>
      </c>
      <c r="S38" s="60">
        <f t="shared" si="4"/>
        <v>185380</v>
      </c>
      <c r="T38" s="60">
        <f t="shared" si="4"/>
        <v>941204</v>
      </c>
      <c r="U38" s="60">
        <f t="shared" si="4"/>
        <v>1005529</v>
      </c>
      <c r="V38" s="60">
        <f t="shared" si="4"/>
        <v>2132113</v>
      </c>
      <c r="W38" s="60">
        <f t="shared" si="4"/>
        <v>7828053</v>
      </c>
      <c r="X38" s="60">
        <f t="shared" si="4"/>
        <v>7913889</v>
      </c>
      <c r="Y38" s="60">
        <f t="shared" si="4"/>
        <v>-85836</v>
      </c>
      <c r="Z38" s="140">
        <f t="shared" si="5"/>
        <v>-1.0846247653966337</v>
      </c>
      <c r="AA38" s="155">
        <f>AA8+AA23</f>
        <v>7913889</v>
      </c>
    </row>
    <row r="39" spans="1:27" ht="13.5">
      <c r="A39" s="291" t="s">
        <v>207</v>
      </c>
      <c r="B39" s="142"/>
      <c r="C39" s="62">
        <f t="shared" si="4"/>
        <v>8191056</v>
      </c>
      <c r="D39" s="156">
        <f t="shared" si="4"/>
        <v>0</v>
      </c>
      <c r="E39" s="60">
        <f t="shared" si="4"/>
        <v>6865439</v>
      </c>
      <c r="F39" s="60">
        <f t="shared" si="4"/>
        <v>5375439</v>
      </c>
      <c r="G39" s="60">
        <f t="shared" si="4"/>
        <v>0</v>
      </c>
      <c r="H39" s="60">
        <f t="shared" si="4"/>
        <v>213123</v>
      </c>
      <c r="I39" s="60">
        <f t="shared" si="4"/>
        <v>177578</v>
      </c>
      <c r="J39" s="60">
        <f t="shared" si="4"/>
        <v>390701</v>
      </c>
      <c r="K39" s="60">
        <f t="shared" si="4"/>
        <v>1179592</v>
      </c>
      <c r="L39" s="60">
        <f t="shared" si="4"/>
        <v>713591</v>
      </c>
      <c r="M39" s="60">
        <f t="shared" si="4"/>
        <v>369709</v>
      </c>
      <c r="N39" s="60">
        <f t="shared" si="4"/>
        <v>2262892</v>
      </c>
      <c r="O39" s="60">
        <f t="shared" si="4"/>
        <v>1098156</v>
      </c>
      <c r="P39" s="60">
        <f t="shared" si="4"/>
        <v>0</v>
      </c>
      <c r="Q39" s="60">
        <f t="shared" si="4"/>
        <v>2063985</v>
      </c>
      <c r="R39" s="60">
        <f t="shared" si="4"/>
        <v>3162141</v>
      </c>
      <c r="S39" s="60">
        <f t="shared" si="4"/>
        <v>104799</v>
      </c>
      <c r="T39" s="60">
        <f t="shared" si="4"/>
        <v>163370</v>
      </c>
      <c r="U39" s="60">
        <f t="shared" si="4"/>
        <v>473774</v>
      </c>
      <c r="V39" s="60">
        <f t="shared" si="4"/>
        <v>741943</v>
      </c>
      <c r="W39" s="60">
        <f t="shared" si="4"/>
        <v>6557677</v>
      </c>
      <c r="X39" s="60">
        <f t="shared" si="4"/>
        <v>5375439</v>
      </c>
      <c r="Y39" s="60">
        <f t="shared" si="4"/>
        <v>1182238</v>
      </c>
      <c r="Z39" s="140">
        <f t="shared" si="5"/>
        <v>21.99332928901249</v>
      </c>
      <c r="AA39" s="155">
        <f>AA9+AA24</f>
        <v>5375439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4735965</v>
      </c>
      <c r="F40" s="60">
        <f t="shared" si="4"/>
        <v>769247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24210</v>
      </c>
      <c r="P40" s="60">
        <f t="shared" si="4"/>
        <v>1680</v>
      </c>
      <c r="Q40" s="60">
        <f t="shared" si="4"/>
        <v>59574</v>
      </c>
      <c r="R40" s="60">
        <f t="shared" si="4"/>
        <v>85464</v>
      </c>
      <c r="S40" s="60">
        <f t="shared" si="4"/>
        <v>0</v>
      </c>
      <c r="T40" s="60">
        <f t="shared" si="4"/>
        <v>0</v>
      </c>
      <c r="U40" s="60">
        <f t="shared" si="4"/>
        <v>43748</v>
      </c>
      <c r="V40" s="60">
        <f t="shared" si="4"/>
        <v>43748</v>
      </c>
      <c r="W40" s="60">
        <f t="shared" si="4"/>
        <v>129212</v>
      </c>
      <c r="X40" s="60">
        <f t="shared" si="4"/>
        <v>769247</v>
      </c>
      <c r="Y40" s="60">
        <f t="shared" si="4"/>
        <v>-640035</v>
      </c>
      <c r="Z40" s="140">
        <f t="shared" si="5"/>
        <v>-83.20279442103772</v>
      </c>
      <c r="AA40" s="155">
        <f>AA10+AA25</f>
        <v>769247</v>
      </c>
    </row>
    <row r="41" spans="1:27" ht="13.5">
      <c r="A41" s="292" t="s">
        <v>209</v>
      </c>
      <c r="B41" s="142"/>
      <c r="C41" s="293">
        <f aca="true" t="shared" si="6" ref="C41:Y41">SUM(C36:C40)</f>
        <v>17042985</v>
      </c>
      <c r="D41" s="294">
        <f t="shared" si="6"/>
        <v>0</v>
      </c>
      <c r="E41" s="295">
        <f t="shared" si="6"/>
        <v>25660878</v>
      </c>
      <c r="F41" s="295">
        <f t="shared" si="6"/>
        <v>21998063</v>
      </c>
      <c r="G41" s="295">
        <f t="shared" si="6"/>
        <v>118435</v>
      </c>
      <c r="H41" s="295">
        <f t="shared" si="6"/>
        <v>410563</v>
      </c>
      <c r="I41" s="295">
        <f t="shared" si="6"/>
        <v>364769</v>
      </c>
      <c r="J41" s="295">
        <f t="shared" si="6"/>
        <v>893767</v>
      </c>
      <c r="K41" s="295">
        <f t="shared" si="6"/>
        <v>1961074</v>
      </c>
      <c r="L41" s="295">
        <f t="shared" si="6"/>
        <v>1829386</v>
      </c>
      <c r="M41" s="295">
        <f t="shared" si="6"/>
        <v>2607650</v>
      </c>
      <c r="N41" s="295">
        <f t="shared" si="6"/>
        <v>6398110</v>
      </c>
      <c r="O41" s="295">
        <f t="shared" si="6"/>
        <v>1849724</v>
      </c>
      <c r="P41" s="295">
        <f t="shared" si="6"/>
        <v>1445157</v>
      </c>
      <c r="Q41" s="295">
        <f t="shared" si="6"/>
        <v>4963823</v>
      </c>
      <c r="R41" s="295">
        <f t="shared" si="6"/>
        <v>8258704</v>
      </c>
      <c r="S41" s="295">
        <f t="shared" si="6"/>
        <v>1223305</v>
      </c>
      <c r="T41" s="295">
        <f t="shared" si="6"/>
        <v>2191465</v>
      </c>
      <c r="U41" s="295">
        <f t="shared" si="6"/>
        <v>2197009</v>
      </c>
      <c r="V41" s="295">
        <f t="shared" si="6"/>
        <v>5611779</v>
      </c>
      <c r="W41" s="295">
        <f t="shared" si="6"/>
        <v>21162360</v>
      </c>
      <c r="X41" s="295">
        <f t="shared" si="6"/>
        <v>21998063</v>
      </c>
      <c r="Y41" s="295">
        <f t="shared" si="6"/>
        <v>-835703</v>
      </c>
      <c r="Z41" s="296">
        <f t="shared" si="5"/>
        <v>-3.7989844833156448</v>
      </c>
      <c r="AA41" s="297">
        <f>SUM(AA36:AA40)</f>
        <v>21998063</v>
      </c>
    </row>
    <row r="42" spans="1:27" ht="13.5">
      <c r="A42" s="298" t="s">
        <v>210</v>
      </c>
      <c r="B42" s="136"/>
      <c r="C42" s="95">
        <f aca="true" t="shared" si="7" ref="C42:Y48">C12+C27</f>
        <v>1123278</v>
      </c>
      <c r="D42" s="129">
        <f t="shared" si="7"/>
        <v>0</v>
      </c>
      <c r="E42" s="54">
        <f t="shared" si="7"/>
        <v>1300000</v>
      </c>
      <c r="F42" s="54">
        <f t="shared" si="7"/>
        <v>3723578</v>
      </c>
      <c r="G42" s="54">
        <f t="shared" si="7"/>
        <v>18304</v>
      </c>
      <c r="H42" s="54">
        <f t="shared" si="7"/>
        <v>34011</v>
      </c>
      <c r="I42" s="54">
        <f t="shared" si="7"/>
        <v>81403</v>
      </c>
      <c r="J42" s="54">
        <f t="shared" si="7"/>
        <v>133718</v>
      </c>
      <c r="K42" s="54">
        <f t="shared" si="7"/>
        <v>85544</v>
      </c>
      <c r="L42" s="54">
        <f t="shared" si="7"/>
        <v>137077</v>
      </c>
      <c r="M42" s="54">
        <f t="shared" si="7"/>
        <v>22500</v>
      </c>
      <c r="N42" s="54">
        <f t="shared" si="7"/>
        <v>245121</v>
      </c>
      <c r="O42" s="54">
        <f t="shared" si="7"/>
        <v>182787</v>
      </c>
      <c r="P42" s="54">
        <f t="shared" si="7"/>
        <v>58758</v>
      </c>
      <c r="Q42" s="54">
        <f t="shared" si="7"/>
        <v>57327</v>
      </c>
      <c r="R42" s="54">
        <f t="shared" si="7"/>
        <v>298872</v>
      </c>
      <c r="S42" s="54">
        <f t="shared" si="7"/>
        <v>452551</v>
      </c>
      <c r="T42" s="54">
        <f t="shared" si="7"/>
        <v>1001894</v>
      </c>
      <c r="U42" s="54">
        <f t="shared" si="7"/>
        <v>846670</v>
      </c>
      <c r="V42" s="54">
        <f t="shared" si="7"/>
        <v>2301115</v>
      </c>
      <c r="W42" s="54">
        <f t="shared" si="7"/>
        <v>2978826</v>
      </c>
      <c r="X42" s="54">
        <f t="shared" si="7"/>
        <v>3723578</v>
      </c>
      <c r="Y42" s="54">
        <f t="shared" si="7"/>
        <v>-744752</v>
      </c>
      <c r="Z42" s="184">
        <f t="shared" si="5"/>
        <v>-20.00097755438452</v>
      </c>
      <c r="AA42" s="130">
        <f aca="true" t="shared" si="8" ref="AA42:AA48">AA12+AA27</f>
        <v>3723578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12957347</v>
      </c>
      <c r="D45" s="129">
        <f t="shared" si="7"/>
        <v>0</v>
      </c>
      <c r="E45" s="54">
        <f t="shared" si="7"/>
        <v>3445000</v>
      </c>
      <c r="F45" s="54">
        <f t="shared" si="7"/>
        <v>4287000</v>
      </c>
      <c r="G45" s="54">
        <f t="shared" si="7"/>
        <v>1199</v>
      </c>
      <c r="H45" s="54">
        <f t="shared" si="7"/>
        <v>36333</v>
      </c>
      <c r="I45" s="54">
        <f t="shared" si="7"/>
        <v>66075</v>
      </c>
      <c r="J45" s="54">
        <f t="shared" si="7"/>
        <v>103607</v>
      </c>
      <c r="K45" s="54">
        <f t="shared" si="7"/>
        <v>44727</v>
      </c>
      <c r="L45" s="54">
        <f t="shared" si="7"/>
        <v>82071</v>
      </c>
      <c r="M45" s="54">
        <f t="shared" si="7"/>
        <v>88296</v>
      </c>
      <c r="N45" s="54">
        <f t="shared" si="7"/>
        <v>215094</v>
      </c>
      <c r="O45" s="54">
        <f t="shared" si="7"/>
        <v>84320</v>
      </c>
      <c r="P45" s="54">
        <f t="shared" si="7"/>
        <v>1281529</v>
      </c>
      <c r="Q45" s="54">
        <f t="shared" si="7"/>
        <v>436458</v>
      </c>
      <c r="R45" s="54">
        <f t="shared" si="7"/>
        <v>1802307</v>
      </c>
      <c r="S45" s="54">
        <f t="shared" si="7"/>
        <v>487943</v>
      </c>
      <c r="T45" s="54">
        <f t="shared" si="7"/>
        <v>296064</v>
      </c>
      <c r="U45" s="54">
        <f t="shared" si="7"/>
        <v>606404</v>
      </c>
      <c r="V45" s="54">
        <f t="shared" si="7"/>
        <v>1390411</v>
      </c>
      <c r="W45" s="54">
        <f t="shared" si="7"/>
        <v>3511419</v>
      </c>
      <c r="X45" s="54">
        <f t="shared" si="7"/>
        <v>4287000</v>
      </c>
      <c r="Y45" s="54">
        <f t="shared" si="7"/>
        <v>-775581</v>
      </c>
      <c r="Z45" s="184">
        <f t="shared" si="5"/>
        <v>-18.09146256123163</v>
      </c>
      <c r="AA45" s="130">
        <f t="shared" si="8"/>
        <v>4287000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31123610</v>
      </c>
      <c r="D49" s="218">
        <f t="shared" si="9"/>
        <v>0</v>
      </c>
      <c r="E49" s="220">
        <f t="shared" si="9"/>
        <v>30405878</v>
      </c>
      <c r="F49" s="220">
        <f t="shared" si="9"/>
        <v>30008641</v>
      </c>
      <c r="G49" s="220">
        <f t="shared" si="9"/>
        <v>137938</v>
      </c>
      <c r="H49" s="220">
        <f t="shared" si="9"/>
        <v>480907</v>
      </c>
      <c r="I49" s="220">
        <f t="shared" si="9"/>
        <v>512247</v>
      </c>
      <c r="J49" s="220">
        <f t="shared" si="9"/>
        <v>1131092</v>
      </c>
      <c r="K49" s="220">
        <f t="shared" si="9"/>
        <v>2091345</v>
      </c>
      <c r="L49" s="220">
        <f t="shared" si="9"/>
        <v>2048534</v>
      </c>
      <c r="M49" s="220">
        <f t="shared" si="9"/>
        <v>2718446</v>
      </c>
      <c r="N49" s="220">
        <f t="shared" si="9"/>
        <v>6858325</v>
      </c>
      <c r="O49" s="220">
        <f t="shared" si="9"/>
        <v>2116831</v>
      </c>
      <c r="P49" s="220">
        <f t="shared" si="9"/>
        <v>2785444</v>
      </c>
      <c r="Q49" s="220">
        <f t="shared" si="9"/>
        <v>5457608</v>
      </c>
      <c r="R49" s="220">
        <f t="shared" si="9"/>
        <v>10359883</v>
      </c>
      <c r="S49" s="220">
        <f t="shared" si="9"/>
        <v>2163799</v>
      </c>
      <c r="T49" s="220">
        <f t="shared" si="9"/>
        <v>3489423</v>
      </c>
      <c r="U49" s="220">
        <f t="shared" si="9"/>
        <v>3650083</v>
      </c>
      <c r="V49" s="220">
        <f t="shared" si="9"/>
        <v>9303305</v>
      </c>
      <c r="W49" s="220">
        <f t="shared" si="9"/>
        <v>27652605</v>
      </c>
      <c r="X49" s="220">
        <f t="shared" si="9"/>
        <v>30008641</v>
      </c>
      <c r="Y49" s="220">
        <f t="shared" si="9"/>
        <v>-2356036</v>
      </c>
      <c r="Z49" s="221">
        <f t="shared" si="5"/>
        <v>-7.851191928351571</v>
      </c>
      <c r="AA49" s="222">
        <f>SUM(AA41:AA48)</f>
        <v>30008641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1372150</v>
      </c>
      <c r="D65" s="156">
        <v>1267260</v>
      </c>
      <c r="E65" s="60">
        <v>937260</v>
      </c>
      <c r="F65" s="60">
        <v>1267260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1267260</v>
      </c>
      <c r="Y65" s="60">
        <v>-1267260</v>
      </c>
      <c r="Z65" s="140">
        <v>-100</v>
      </c>
      <c r="AA65" s="155"/>
    </row>
    <row r="66" spans="1:27" ht="13.5">
      <c r="A66" s="311" t="s">
        <v>223</v>
      </c>
      <c r="B66" s="316"/>
      <c r="C66" s="273">
        <v>31030</v>
      </c>
      <c r="D66" s="274">
        <v>146250</v>
      </c>
      <c r="E66" s="275">
        <v>142250</v>
      </c>
      <c r="F66" s="275">
        <v>146250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146250</v>
      </c>
      <c r="Y66" s="275">
        <v>-146250</v>
      </c>
      <c r="Z66" s="140">
        <v>-100</v>
      </c>
      <c r="AA66" s="277"/>
    </row>
    <row r="67" spans="1:27" ht="13.5">
      <c r="A67" s="311" t="s">
        <v>224</v>
      </c>
      <c r="B67" s="316"/>
      <c r="C67" s="62">
        <v>93085</v>
      </c>
      <c r="D67" s="156">
        <v>153921</v>
      </c>
      <c r="E67" s="60">
        <v>146621</v>
      </c>
      <c r="F67" s="60">
        <v>153921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153921</v>
      </c>
      <c r="Y67" s="60">
        <v>-153921</v>
      </c>
      <c r="Z67" s="140">
        <v>-100</v>
      </c>
      <c r="AA67" s="155"/>
    </row>
    <row r="68" spans="1:27" ht="13.5">
      <c r="A68" s="311" t="s">
        <v>43</v>
      </c>
      <c r="B68" s="316"/>
      <c r="C68" s="62">
        <v>190281</v>
      </c>
      <c r="D68" s="156">
        <v>240000</v>
      </c>
      <c r="E68" s="60">
        <v>300000</v>
      </c>
      <c r="F68" s="60">
        <v>240000</v>
      </c>
      <c r="G68" s="60">
        <v>201988</v>
      </c>
      <c r="H68" s="60">
        <v>770178</v>
      </c>
      <c r="I68" s="60">
        <v>1660949</v>
      </c>
      <c r="J68" s="60">
        <v>2633115</v>
      </c>
      <c r="K68" s="60">
        <v>2459265</v>
      </c>
      <c r="L68" s="60">
        <v>892628</v>
      </c>
      <c r="M68" s="60">
        <v>719155</v>
      </c>
      <c r="N68" s="60">
        <v>4071048</v>
      </c>
      <c r="O68" s="60">
        <v>4595079</v>
      </c>
      <c r="P68" s="60">
        <v>5181726</v>
      </c>
      <c r="Q68" s="60">
        <v>5683071</v>
      </c>
      <c r="R68" s="60">
        <v>15459876</v>
      </c>
      <c r="S68" s="60">
        <v>5931426</v>
      </c>
      <c r="T68" s="60">
        <v>6963985</v>
      </c>
      <c r="U68" s="60">
        <v>7962865</v>
      </c>
      <c r="V68" s="60">
        <v>20858276</v>
      </c>
      <c r="W68" s="60">
        <v>43022315</v>
      </c>
      <c r="X68" s="60">
        <v>240000</v>
      </c>
      <c r="Y68" s="60">
        <v>42782315</v>
      </c>
      <c r="Z68" s="140">
        <v>17825.96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1686546</v>
      </c>
      <c r="D69" s="218">
        <f t="shared" si="12"/>
        <v>1807431</v>
      </c>
      <c r="E69" s="220">
        <f t="shared" si="12"/>
        <v>1526131</v>
      </c>
      <c r="F69" s="220">
        <f t="shared" si="12"/>
        <v>1807431</v>
      </c>
      <c r="G69" s="220">
        <f t="shared" si="12"/>
        <v>201988</v>
      </c>
      <c r="H69" s="220">
        <f t="shared" si="12"/>
        <v>770178</v>
      </c>
      <c r="I69" s="220">
        <f t="shared" si="12"/>
        <v>1660949</v>
      </c>
      <c r="J69" s="220">
        <f t="shared" si="12"/>
        <v>2633115</v>
      </c>
      <c r="K69" s="220">
        <f t="shared" si="12"/>
        <v>2459265</v>
      </c>
      <c r="L69" s="220">
        <f t="shared" si="12"/>
        <v>892628</v>
      </c>
      <c r="M69" s="220">
        <f t="shared" si="12"/>
        <v>719155</v>
      </c>
      <c r="N69" s="220">
        <f t="shared" si="12"/>
        <v>4071048</v>
      </c>
      <c r="O69" s="220">
        <f t="shared" si="12"/>
        <v>4595079</v>
      </c>
      <c r="P69" s="220">
        <f t="shared" si="12"/>
        <v>5181726</v>
      </c>
      <c r="Q69" s="220">
        <f t="shared" si="12"/>
        <v>5683071</v>
      </c>
      <c r="R69" s="220">
        <f t="shared" si="12"/>
        <v>15459876</v>
      </c>
      <c r="S69" s="220">
        <f t="shared" si="12"/>
        <v>5931426</v>
      </c>
      <c r="T69" s="220">
        <f t="shared" si="12"/>
        <v>6963985</v>
      </c>
      <c r="U69" s="220">
        <f t="shared" si="12"/>
        <v>7962865</v>
      </c>
      <c r="V69" s="220">
        <f t="shared" si="12"/>
        <v>20858276</v>
      </c>
      <c r="W69" s="220">
        <f t="shared" si="12"/>
        <v>43022315</v>
      </c>
      <c r="X69" s="220">
        <f t="shared" si="12"/>
        <v>1807431</v>
      </c>
      <c r="Y69" s="220">
        <f t="shared" si="12"/>
        <v>41214884</v>
      </c>
      <c r="Z69" s="221">
        <f>+IF(X69&lt;&gt;0,+(Y69/X69)*100,0)</f>
        <v>2280.301931304708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17042985</v>
      </c>
      <c r="D5" s="357">
        <f t="shared" si="0"/>
        <v>0</v>
      </c>
      <c r="E5" s="356">
        <f t="shared" si="0"/>
        <v>25660878</v>
      </c>
      <c r="F5" s="358">
        <f t="shared" si="0"/>
        <v>21998063</v>
      </c>
      <c r="G5" s="358">
        <f t="shared" si="0"/>
        <v>118435</v>
      </c>
      <c r="H5" s="356">
        <f t="shared" si="0"/>
        <v>410563</v>
      </c>
      <c r="I5" s="356">
        <f t="shared" si="0"/>
        <v>364769</v>
      </c>
      <c r="J5" s="358">
        <f t="shared" si="0"/>
        <v>422822</v>
      </c>
      <c r="K5" s="358">
        <f t="shared" si="0"/>
        <v>1961074</v>
      </c>
      <c r="L5" s="356">
        <f t="shared" si="0"/>
        <v>1829386</v>
      </c>
      <c r="M5" s="356">
        <f t="shared" si="0"/>
        <v>2607650</v>
      </c>
      <c r="N5" s="358">
        <f t="shared" si="0"/>
        <v>5767510</v>
      </c>
      <c r="O5" s="358">
        <f t="shared" si="0"/>
        <v>1849724</v>
      </c>
      <c r="P5" s="356">
        <f t="shared" si="0"/>
        <v>1445157</v>
      </c>
      <c r="Q5" s="356">
        <f t="shared" si="0"/>
        <v>4963823</v>
      </c>
      <c r="R5" s="358">
        <f t="shared" si="0"/>
        <v>4667665</v>
      </c>
      <c r="S5" s="358">
        <f t="shared" si="0"/>
        <v>1223305</v>
      </c>
      <c r="T5" s="356">
        <f t="shared" si="0"/>
        <v>2191465</v>
      </c>
      <c r="U5" s="356">
        <f t="shared" si="0"/>
        <v>2197009</v>
      </c>
      <c r="V5" s="358">
        <f t="shared" si="0"/>
        <v>5568031</v>
      </c>
      <c r="W5" s="358">
        <f t="shared" si="0"/>
        <v>5193424</v>
      </c>
      <c r="X5" s="356">
        <f t="shared" si="0"/>
        <v>21998063</v>
      </c>
      <c r="Y5" s="358">
        <f t="shared" si="0"/>
        <v>-16804639</v>
      </c>
      <c r="Z5" s="359">
        <f>+IF(X5&lt;&gt;0,+(Y5/X5)*100,0)</f>
        <v>-76.39144864709225</v>
      </c>
      <c r="AA5" s="360">
        <f>+AA6+AA8+AA11+AA13+AA15</f>
        <v>21998063</v>
      </c>
    </row>
    <row r="6" spans="1:27" ht="13.5">
      <c r="A6" s="361" t="s">
        <v>204</v>
      </c>
      <c r="B6" s="142"/>
      <c r="C6" s="60">
        <f>+C7</f>
        <v>4161037</v>
      </c>
      <c r="D6" s="340">
        <f aca="true" t="shared" si="1" ref="D6:AA6">+D7</f>
        <v>0</v>
      </c>
      <c r="E6" s="60">
        <f t="shared" si="1"/>
        <v>9039474</v>
      </c>
      <c r="F6" s="59">
        <f t="shared" si="1"/>
        <v>6089488</v>
      </c>
      <c r="G6" s="59">
        <f t="shared" si="1"/>
        <v>118435</v>
      </c>
      <c r="H6" s="60">
        <f t="shared" si="1"/>
        <v>131340</v>
      </c>
      <c r="I6" s="60">
        <f t="shared" si="1"/>
        <v>173047</v>
      </c>
      <c r="J6" s="59">
        <f t="shared" si="1"/>
        <v>422822</v>
      </c>
      <c r="K6" s="59">
        <f t="shared" si="1"/>
        <v>249734</v>
      </c>
      <c r="L6" s="60">
        <f t="shared" si="1"/>
        <v>286057</v>
      </c>
      <c r="M6" s="60">
        <f t="shared" si="1"/>
        <v>453365</v>
      </c>
      <c r="N6" s="59">
        <f t="shared" si="1"/>
        <v>989156</v>
      </c>
      <c r="O6" s="59">
        <f t="shared" si="1"/>
        <v>217057</v>
      </c>
      <c r="P6" s="60">
        <f t="shared" si="1"/>
        <v>702050</v>
      </c>
      <c r="Q6" s="60">
        <f t="shared" si="1"/>
        <v>562860</v>
      </c>
      <c r="R6" s="59">
        <f t="shared" si="1"/>
        <v>1481967</v>
      </c>
      <c r="S6" s="59">
        <f t="shared" si="1"/>
        <v>622208</v>
      </c>
      <c r="T6" s="60">
        <f t="shared" si="1"/>
        <v>1048159</v>
      </c>
      <c r="U6" s="60">
        <f t="shared" si="1"/>
        <v>629112</v>
      </c>
      <c r="V6" s="59">
        <f t="shared" si="1"/>
        <v>2299479</v>
      </c>
      <c r="W6" s="59">
        <f t="shared" si="1"/>
        <v>5193424</v>
      </c>
      <c r="X6" s="60">
        <f t="shared" si="1"/>
        <v>6089488</v>
      </c>
      <c r="Y6" s="59">
        <f t="shared" si="1"/>
        <v>-896064</v>
      </c>
      <c r="Z6" s="61">
        <f>+IF(X6&lt;&gt;0,+(Y6/X6)*100,0)</f>
        <v>-14.714931698691252</v>
      </c>
      <c r="AA6" s="62">
        <f t="shared" si="1"/>
        <v>6089488</v>
      </c>
    </row>
    <row r="7" spans="1:27" ht="13.5">
      <c r="A7" s="291" t="s">
        <v>228</v>
      </c>
      <c r="B7" s="142"/>
      <c r="C7" s="60">
        <v>4161037</v>
      </c>
      <c r="D7" s="340"/>
      <c r="E7" s="60">
        <v>9039474</v>
      </c>
      <c r="F7" s="59">
        <v>6089488</v>
      </c>
      <c r="G7" s="59">
        <v>118435</v>
      </c>
      <c r="H7" s="60">
        <v>131340</v>
      </c>
      <c r="I7" s="60">
        <v>173047</v>
      </c>
      <c r="J7" s="59">
        <v>422822</v>
      </c>
      <c r="K7" s="59">
        <v>249734</v>
      </c>
      <c r="L7" s="60">
        <v>286057</v>
      </c>
      <c r="M7" s="60">
        <v>453365</v>
      </c>
      <c r="N7" s="59">
        <v>989156</v>
      </c>
      <c r="O7" s="59">
        <v>217057</v>
      </c>
      <c r="P7" s="60">
        <v>702050</v>
      </c>
      <c r="Q7" s="60">
        <v>562860</v>
      </c>
      <c r="R7" s="59">
        <v>1481967</v>
      </c>
      <c r="S7" s="59">
        <v>622208</v>
      </c>
      <c r="T7" s="60">
        <v>1048159</v>
      </c>
      <c r="U7" s="60">
        <v>629112</v>
      </c>
      <c r="V7" s="59">
        <v>2299479</v>
      </c>
      <c r="W7" s="59">
        <v>5193424</v>
      </c>
      <c r="X7" s="60">
        <v>6089488</v>
      </c>
      <c r="Y7" s="59">
        <v>-896064</v>
      </c>
      <c r="Z7" s="61">
        <v>-14.71</v>
      </c>
      <c r="AA7" s="62">
        <v>6089488</v>
      </c>
    </row>
    <row r="8" spans="1:27" ht="13.5">
      <c r="A8" s="361" t="s">
        <v>205</v>
      </c>
      <c r="B8" s="142"/>
      <c r="C8" s="60">
        <f aca="true" t="shared" si="2" ref="C8:Y8">SUM(C9:C10)</f>
        <v>2684365</v>
      </c>
      <c r="D8" s="340">
        <f t="shared" si="2"/>
        <v>0</v>
      </c>
      <c r="E8" s="60">
        <f t="shared" si="2"/>
        <v>2150000</v>
      </c>
      <c r="F8" s="59">
        <f t="shared" si="2"/>
        <v>1850000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630600</v>
      </c>
      <c r="N8" s="59">
        <f t="shared" si="2"/>
        <v>0</v>
      </c>
      <c r="O8" s="59">
        <f t="shared" si="2"/>
        <v>0</v>
      </c>
      <c r="P8" s="60">
        <f t="shared" si="2"/>
        <v>159924</v>
      </c>
      <c r="Q8" s="60">
        <f t="shared" si="2"/>
        <v>268974</v>
      </c>
      <c r="R8" s="59">
        <f t="shared" si="2"/>
        <v>0</v>
      </c>
      <c r="S8" s="59">
        <f t="shared" si="2"/>
        <v>310918</v>
      </c>
      <c r="T8" s="60">
        <f t="shared" si="2"/>
        <v>38732</v>
      </c>
      <c r="U8" s="60">
        <f t="shared" si="2"/>
        <v>44846</v>
      </c>
      <c r="V8" s="59">
        <f t="shared" si="2"/>
        <v>394496</v>
      </c>
      <c r="W8" s="59">
        <f t="shared" si="2"/>
        <v>0</v>
      </c>
      <c r="X8" s="60">
        <f t="shared" si="2"/>
        <v>1850000</v>
      </c>
      <c r="Y8" s="59">
        <f t="shared" si="2"/>
        <v>-1850000</v>
      </c>
      <c r="Z8" s="61">
        <f>+IF(X8&lt;&gt;0,+(Y8/X8)*100,0)</f>
        <v>-100</v>
      </c>
      <c r="AA8" s="62">
        <f>SUM(AA9:AA10)</f>
        <v>1850000</v>
      </c>
    </row>
    <row r="9" spans="1:27" ht="13.5">
      <c r="A9" s="291" t="s">
        <v>229</v>
      </c>
      <c r="B9" s="142"/>
      <c r="C9" s="60">
        <v>2684365</v>
      </c>
      <c r="D9" s="340"/>
      <c r="E9" s="60">
        <v>2150000</v>
      </c>
      <c r="F9" s="59">
        <v>1850000</v>
      </c>
      <c r="G9" s="59"/>
      <c r="H9" s="60"/>
      <c r="I9" s="60"/>
      <c r="J9" s="59"/>
      <c r="K9" s="59"/>
      <c r="L9" s="60"/>
      <c r="M9" s="60">
        <v>630600</v>
      </c>
      <c r="N9" s="59"/>
      <c r="O9" s="59"/>
      <c r="P9" s="60">
        <v>159924</v>
      </c>
      <c r="Q9" s="60">
        <v>268974</v>
      </c>
      <c r="R9" s="59"/>
      <c r="S9" s="59">
        <v>310918</v>
      </c>
      <c r="T9" s="60">
        <v>38732</v>
      </c>
      <c r="U9" s="60">
        <v>44846</v>
      </c>
      <c r="V9" s="59">
        <v>394496</v>
      </c>
      <c r="W9" s="59"/>
      <c r="X9" s="60">
        <v>1850000</v>
      </c>
      <c r="Y9" s="59">
        <v>-1850000</v>
      </c>
      <c r="Z9" s="61">
        <v>-100</v>
      </c>
      <c r="AA9" s="62">
        <v>1850000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2006527</v>
      </c>
      <c r="D11" s="363">
        <f aca="true" t="shared" si="3" ref="D11:AA11">+D12</f>
        <v>0</v>
      </c>
      <c r="E11" s="362">
        <f t="shared" si="3"/>
        <v>2870000</v>
      </c>
      <c r="F11" s="364">
        <f t="shared" si="3"/>
        <v>7913889</v>
      </c>
      <c r="G11" s="364">
        <f t="shared" si="3"/>
        <v>0</v>
      </c>
      <c r="H11" s="362">
        <f t="shared" si="3"/>
        <v>66100</v>
      </c>
      <c r="I11" s="362">
        <f t="shared" si="3"/>
        <v>14144</v>
      </c>
      <c r="J11" s="364">
        <f t="shared" si="3"/>
        <v>0</v>
      </c>
      <c r="K11" s="364">
        <f t="shared" si="3"/>
        <v>531748</v>
      </c>
      <c r="L11" s="362">
        <f t="shared" si="3"/>
        <v>829738</v>
      </c>
      <c r="M11" s="362">
        <f t="shared" si="3"/>
        <v>1153976</v>
      </c>
      <c r="N11" s="364">
        <f t="shared" si="3"/>
        <v>2515462</v>
      </c>
      <c r="O11" s="364">
        <f t="shared" si="3"/>
        <v>510301</v>
      </c>
      <c r="P11" s="362">
        <f t="shared" si="3"/>
        <v>581503</v>
      </c>
      <c r="Q11" s="362">
        <f t="shared" si="3"/>
        <v>2008430</v>
      </c>
      <c r="R11" s="364">
        <f t="shared" si="3"/>
        <v>3100234</v>
      </c>
      <c r="S11" s="364">
        <f t="shared" si="3"/>
        <v>185380</v>
      </c>
      <c r="T11" s="362">
        <f t="shared" si="3"/>
        <v>941204</v>
      </c>
      <c r="U11" s="362">
        <f t="shared" si="3"/>
        <v>1005529</v>
      </c>
      <c r="V11" s="364">
        <f t="shared" si="3"/>
        <v>2132113</v>
      </c>
      <c r="W11" s="364">
        <f t="shared" si="3"/>
        <v>0</v>
      </c>
      <c r="X11" s="362">
        <f t="shared" si="3"/>
        <v>7913889</v>
      </c>
      <c r="Y11" s="364">
        <f t="shared" si="3"/>
        <v>-7913889</v>
      </c>
      <c r="Z11" s="365">
        <f>+IF(X11&lt;&gt;0,+(Y11/X11)*100,0)</f>
        <v>-100</v>
      </c>
      <c r="AA11" s="366">
        <f t="shared" si="3"/>
        <v>7913889</v>
      </c>
    </row>
    <row r="12" spans="1:27" ht="13.5">
      <c r="A12" s="291" t="s">
        <v>231</v>
      </c>
      <c r="B12" s="136"/>
      <c r="C12" s="60">
        <v>2006527</v>
      </c>
      <c r="D12" s="340"/>
      <c r="E12" s="60">
        <v>2870000</v>
      </c>
      <c r="F12" s="59">
        <v>7913889</v>
      </c>
      <c r="G12" s="59"/>
      <c r="H12" s="60">
        <v>66100</v>
      </c>
      <c r="I12" s="60">
        <v>14144</v>
      </c>
      <c r="J12" s="59"/>
      <c r="K12" s="59">
        <v>531748</v>
      </c>
      <c r="L12" s="60">
        <v>829738</v>
      </c>
      <c r="M12" s="60">
        <v>1153976</v>
      </c>
      <c r="N12" s="59">
        <v>2515462</v>
      </c>
      <c r="O12" s="59">
        <v>510301</v>
      </c>
      <c r="P12" s="60">
        <v>581503</v>
      </c>
      <c r="Q12" s="60">
        <v>2008430</v>
      </c>
      <c r="R12" s="59">
        <v>3100234</v>
      </c>
      <c r="S12" s="59">
        <v>185380</v>
      </c>
      <c r="T12" s="60">
        <v>941204</v>
      </c>
      <c r="U12" s="60">
        <v>1005529</v>
      </c>
      <c r="V12" s="59">
        <v>2132113</v>
      </c>
      <c r="W12" s="59"/>
      <c r="X12" s="60">
        <v>7913889</v>
      </c>
      <c r="Y12" s="59">
        <v>-7913889</v>
      </c>
      <c r="Z12" s="61">
        <v>-100</v>
      </c>
      <c r="AA12" s="62">
        <v>7913889</v>
      </c>
    </row>
    <row r="13" spans="1:27" ht="13.5">
      <c r="A13" s="361" t="s">
        <v>207</v>
      </c>
      <c r="B13" s="136"/>
      <c r="C13" s="275">
        <f>+C14</f>
        <v>8191056</v>
      </c>
      <c r="D13" s="341">
        <f aca="true" t="shared" si="4" ref="D13:AA13">+D14</f>
        <v>0</v>
      </c>
      <c r="E13" s="275">
        <f t="shared" si="4"/>
        <v>6865439</v>
      </c>
      <c r="F13" s="342">
        <f t="shared" si="4"/>
        <v>5375439</v>
      </c>
      <c r="G13" s="342">
        <f t="shared" si="4"/>
        <v>0</v>
      </c>
      <c r="H13" s="275">
        <f t="shared" si="4"/>
        <v>213123</v>
      </c>
      <c r="I13" s="275">
        <f t="shared" si="4"/>
        <v>177578</v>
      </c>
      <c r="J13" s="342">
        <f t="shared" si="4"/>
        <v>0</v>
      </c>
      <c r="K13" s="342">
        <f t="shared" si="4"/>
        <v>1179592</v>
      </c>
      <c r="L13" s="275">
        <f t="shared" si="4"/>
        <v>713591</v>
      </c>
      <c r="M13" s="275">
        <f t="shared" si="4"/>
        <v>369709</v>
      </c>
      <c r="N13" s="342">
        <f t="shared" si="4"/>
        <v>2262892</v>
      </c>
      <c r="O13" s="342">
        <f t="shared" si="4"/>
        <v>1098156</v>
      </c>
      <c r="P13" s="275">
        <f t="shared" si="4"/>
        <v>0</v>
      </c>
      <c r="Q13" s="275">
        <f t="shared" si="4"/>
        <v>2063985</v>
      </c>
      <c r="R13" s="342">
        <f t="shared" si="4"/>
        <v>0</v>
      </c>
      <c r="S13" s="342">
        <f t="shared" si="4"/>
        <v>104799</v>
      </c>
      <c r="T13" s="275">
        <f t="shared" si="4"/>
        <v>163370</v>
      </c>
      <c r="U13" s="275">
        <f t="shared" si="4"/>
        <v>473774</v>
      </c>
      <c r="V13" s="342">
        <f t="shared" si="4"/>
        <v>741943</v>
      </c>
      <c r="W13" s="342">
        <f t="shared" si="4"/>
        <v>0</v>
      </c>
      <c r="X13" s="275">
        <f t="shared" si="4"/>
        <v>5375439</v>
      </c>
      <c r="Y13" s="342">
        <f t="shared" si="4"/>
        <v>-5375439</v>
      </c>
      <c r="Z13" s="335">
        <f>+IF(X13&lt;&gt;0,+(Y13/X13)*100,0)</f>
        <v>-100</v>
      </c>
      <c r="AA13" s="273">
        <f t="shared" si="4"/>
        <v>5375439</v>
      </c>
    </row>
    <row r="14" spans="1:27" ht="13.5">
      <c r="A14" s="291" t="s">
        <v>232</v>
      </c>
      <c r="B14" s="136"/>
      <c r="C14" s="60">
        <v>8191056</v>
      </c>
      <c r="D14" s="340"/>
      <c r="E14" s="60">
        <v>6865439</v>
      </c>
      <c r="F14" s="59">
        <v>5375439</v>
      </c>
      <c r="G14" s="59"/>
      <c r="H14" s="60">
        <v>213123</v>
      </c>
      <c r="I14" s="60">
        <v>177578</v>
      </c>
      <c r="J14" s="59"/>
      <c r="K14" s="59">
        <v>1179592</v>
      </c>
      <c r="L14" s="60">
        <v>713591</v>
      </c>
      <c r="M14" s="60">
        <v>369709</v>
      </c>
      <c r="N14" s="59">
        <v>2262892</v>
      </c>
      <c r="O14" s="59">
        <v>1098156</v>
      </c>
      <c r="P14" s="60"/>
      <c r="Q14" s="60">
        <v>2063985</v>
      </c>
      <c r="R14" s="59"/>
      <c r="S14" s="59">
        <v>104799</v>
      </c>
      <c r="T14" s="60">
        <v>163370</v>
      </c>
      <c r="U14" s="60">
        <v>473774</v>
      </c>
      <c r="V14" s="59">
        <v>741943</v>
      </c>
      <c r="W14" s="59"/>
      <c r="X14" s="60">
        <v>5375439</v>
      </c>
      <c r="Y14" s="59">
        <v>-5375439</v>
      </c>
      <c r="Z14" s="61">
        <v>-100</v>
      </c>
      <c r="AA14" s="62">
        <v>5375439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4735965</v>
      </c>
      <c r="F15" s="59">
        <f t="shared" si="5"/>
        <v>769247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24210</v>
      </c>
      <c r="P15" s="60">
        <f t="shared" si="5"/>
        <v>1680</v>
      </c>
      <c r="Q15" s="60">
        <f t="shared" si="5"/>
        <v>59574</v>
      </c>
      <c r="R15" s="59">
        <f t="shared" si="5"/>
        <v>85464</v>
      </c>
      <c r="S15" s="59">
        <f t="shared" si="5"/>
        <v>0</v>
      </c>
      <c r="T15" s="60">
        <f t="shared" si="5"/>
        <v>0</v>
      </c>
      <c r="U15" s="60">
        <f t="shared" si="5"/>
        <v>43748</v>
      </c>
      <c r="V15" s="59">
        <f t="shared" si="5"/>
        <v>0</v>
      </c>
      <c r="W15" s="59">
        <f t="shared" si="5"/>
        <v>0</v>
      </c>
      <c r="X15" s="60">
        <f t="shared" si="5"/>
        <v>769247</v>
      </c>
      <c r="Y15" s="59">
        <f t="shared" si="5"/>
        <v>-769247</v>
      </c>
      <c r="Z15" s="61">
        <f>+IF(X15&lt;&gt;0,+(Y15/X15)*100,0)</f>
        <v>-100</v>
      </c>
      <c r="AA15" s="62">
        <f>SUM(AA16:AA20)</f>
        <v>769247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>
        <v>4585965</v>
      </c>
      <c r="F19" s="59">
        <v>150000</v>
      </c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>
        <v>150000</v>
      </c>
      <c r="Y19" s="59">
        <v>-150000</v>
      </c>
      <c r="Z19" s="61">
        <v>-100</v>
      </c>
      <c r="AA19" s="62">
        <v>150000</v>
      </c>
    </row>
    <row r="20" spans="1:27" ht="13.5">
      <c r="A20" s="291" t="s">
        <v>93</v>
      </c>
      <c r="B20" s="136"/>
      <c r="C20" s="60"/>
      <c r="D20" s="340"/>
      <c r="E20" s="60">
        <v>150000</v>
      </c>
      <c r="F20" s="59">
        <v>619247</v>
      </c>
      <c r="G20" s="59"/>
      <c r="H20" s="60"/>
      <c r="I20" s="60"/>
      <c r="J20" s="59"/>
      <c r="K20" s="59"/>
      <c r="L20" s="60"/>
      <c r="M20" s="60"/>
      <c r="N20" s="59"/>
      <c r="O20" s="59">
        <v>24210</v>
      </c>
      <c r="P20" s="60">
        <v>1680</v>
      </c>
      <c r="Q20" s="60">
        <v>59574</v>
      </c>
      <c r="R20" s="59">
        <v>85464</v>
      </c>
      <c r="S20" s="59"/>
      <c r="T20" s="60"/>
      <c r="U20" s="60">
        <v>43748</v>
      </c>
      <c r="V20" s="59"/>
      <c r="W20" s="59"/>
      <c r="X20" s="60">
        <v>619247</v>
      </c>
      <c r="Y20" s="59">
        <v>-619247</v>
      </c>
      <c r="Z20" s="61">
        <v>-100</v>
      </c>
      <c r="AA20" s="62">
        <v>619247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1123278</v>
      </c>
      <c r="D22" s="344">
        <f t="shared" si="6"/>
        <v>0</v>
      </c>
      <c r="E22" s="343">
        <f t="shared" si="6"/>
        <v>1300000</v>
      </c>
      <c r="F22" s="345">
        <f t="shared" si="6"/>
        <v>3723578</v>
      </c>
      <c r="G22" s="345">
        <f t="shared" si="6"/>
        <v>18304</v>
      </c>
      <c r="H22" s="343">
        <f t="shared" si="6"/>
        <v>34011</v>
      </c>
      <c r="I22" s="343">
        <f t="shared" si="6"/>
        <v>81403</v>
      </c>
      <c r="J22" s="345">
        <f t="shared" si="6"/>
        <v>81263</v>
      </c>
      <c r="K22" s="345">
        <f t="shared" si="6"/>
        <v>85544</v>
      </c>
      <c r="L22" s="343">
        <f t="shared" si="6"/>
        <v>137077</v>
      </c>
      <c r="M22" s="343">
        <f t="shared" si="6"/>
        <v>22500</v>
      </c>
      <c r="N22" s="345">
        <f t="shared" si="6"/>
        <v>178826</v>
      </c>
      <c r="O22" s="345">
        <f t="shared" si="6"/>
        <v>182787</v>
      </c>
      <c r="P22" s="343">
        <f t="shared" si="6"/>
        <v>58758</v>
      </c>
      <c r="Q22" s="343">
        <f t="shared" si="6"/>
        <v>57327</v>
      </c>
      <c r="R22" s="345">
        <f t="shared" si="6"/>
        <v>0</v>
      </c>
      <c r="S22" s="345">
        <f t="shared" si="6"/>
        <v>452551</v>
      </c>
      <c r="T22" s="343">
        <f t="shared" si="6"/>
        <v>1001894</v>
      </c>
      <c r="U22" s="343">
        <f t="shared" si="6"/>
        <v>846670</v>
      </c>
      <c r="V22" s="345">
        <f t="shared" si="6"/>
        <v>1944167</v>
      </c>
      <c r="W22" s="345">
        <f t="shared" si="6"/>
        <v>0</v>
      </c>
      <c r="X22" s="343">
        <f t="shared" si="6"/>
        <v>3723578</v>
      </c>
      <c r="Y22" s="345">
        <f t="shared" si="6"/>
        <v>-3723578</v>
      </c>
      <c r="Z22" s="336">
        <f>+IF(X22&lt;&gt;0,+(Y22/X22)*100,0)</f>
        <v>-100</v>
      </c>
      <c r="AA22" s="350">
        <f>SUM(AA23:AA32)</f>
        <v>3723578</v>
      </c>
    </row>
    <row r="23" spans="1:27" ht="13.5">
      <c r="A23" s="361" t="s">
        <v>236</v>
      </c>
      <c r="B23" s="142"/>
      <c r="C23" s="60"/>
      <c r="D23" s="340"/>
      <c r="E23" s="60">
        <v>500000</v>
      </c>
      <c r="F23" s="59">
        <v>511000</v>
      </c>
      <c r="G23" s="59"/>
      <c r="H23" s="60"/>
      <c r="I23" s="60">
        <v>52455</v>
      </c>
      <c r="J23" s="59"/>
      <c r="K23" s="59"/>
      <c r="L23" s="60">
        <v>66295</v>
      </c>
      <c r="M23" s="60"/>
      <c r="N23" s="59"/>
      <c r="O23" s="59">
        <v>182787</v>
      </c>
      <c r="P23" s="60"/>
      <c r="Q23" s="60"/>
      <c r="R23" s="59"/>
      <c r="S23" s="59">
        <v>41524</v>
      </c>
      <c r="T23" s="60"/>
      <c r="U23" s="60">
        <v>31057</v>
      </c>
      <c r="V23" s="59"/>
      <c r="W23" s="59"/>
      <c r="X23" s="60">
        <v>511000</v>
      </c>
      <c r="Y23" s="59">
        <v>-511000</v>
      </c>
      <c r="Z23" s="61">
        <v>-100</v>
      </c>
      <c r="AA23" s="62">
        <v>511000</v>
      </c>
    </row>
    <row r="24" spans="1:27" ht="13.5">
      <c r="A24" s="361" t="s">
        <v>237</v>
      </c>
      <c r="B24" s="142"/>
      <c r="C24" s="60">
        <v>49000</v>
      </c>
      <c r="D24" s="340"/>
      <c r="E24" s="60">
        <v>300000</v>
      </c>
      <c r="F24" s="59">
        <v>581000</v>
      </c>
      <c r="G24" s="59"/>
      <c r="H24" s="60"/>
      <c r="I24" s="60"/>
      <c r="J24" s="59"/>
      <c r="K24" s="59"/>
      <c r="L24" s="60"/>
      <c r="M24" s="60"/>
      <c r="N24" s="59"/>
      <c r="O24" s="59"/>
      <c r="P24" s="60">
        <v>58758</v>
      </c>
      <c r="Q24" s="60"/>
      <c r="R24" s="59"/>
      <c r="S24" s="59"/>
      <c r="T24" s="60">
        <v>225907</v>
      </c>
      <c r="U24" s="60">
        <v>38460</v>
      </c>
      <c r="V24" s="59"/>
      <c r="W24" s="59"/>
      <c r="X24" s="60">
        <v>581000</v>
      </c>
      <c r="Y24" s="59">
        <v>-581000</v>
      </c>
      <c r="Z24" s="61">
        <v>-100</v>
      </c>
      <c r="AA24" s="62">
        <v>581000</v>
      </c>
    </row>
    <row r="25" spans="1:27" ht="13.5">
      <c r="A25" s="361" t="s">
        <v>238</v>
      </c>
      <c r="B25" s="142"/>
      <c r="C25" s="60"/>
      <c r="D25" s="340"/>
      <c r="E25" s="60">
        <v>200000</v>
      </c>
      <c r="F25" s="59">
        <v>2631578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>
        <v>364931</v>
      </c>
      <c r="T25" s="60">
        <v>766319</v>
      </c>
      <c r="U25" s="60">
        <v>764619</v>
      </c>
      <c r="V25" s="59">
        <v>1895869</v>
      </c>
      <c r="W25" s="59"/>
      <c r="X25" s="60">
        <v>2631578</v>
      </c>
      <c r="Y25" s="59">
        <v>-2631578</v>
      </c>
      <c r="Z25" s="61">
        <v>-100</v>
      </c>
      <c r="AA25" s="62">
        <v>2631578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51423</v>
      </c>
      <c r="R26" s="364"/>
      <c r="S26" s="364">
        <v>26096</v>
      </c>
      <c r="T26" s="362">
        <v>9668</v>
      </c>
      <c r="U26" s="362">
        <v>12534</v>
      </c>
      <c r="V26" s="364">
        <v>48298</v>
      </c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1074278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300000</v>
      </c>
      <c r="F32" s="59"/>
      <c r="G32" s="59">
        <v>18304</v>
      </c>
      <c r="H32" s="60">
        <v>34011</v>
      </c>
      <c r="I32" s="60">
        <v>28948</v>
      </c>
      <c r="J32" s="59">
        <v>81263</v>
      </c>
      <c r="K32" s="59">
        <v>85544</v>
      </c>
      <c r="L32" s="60">
        <v>70782</v>
      </c>
      <c r="M32" s="60">
        <v>22500</v>
      </c>
      <c r="N32" s="59">
        <v>178826</v>
      </c>
      <c r="O32" s="59"/>
      <c r="P32" s="60"/>
      <c r="Q32" s="60">
        <v>5904</v>
      </c>
      <c r="R32" s="59"/>
      <c r="S32" s="59">
        <v>20000</v>
      </c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12957347</v>
      </c>
      <c r="D40" s="344">
        <f t="shared" si="9"/>
        <v>0</v>
      </c>
      <c r="E40" s="343">
        <f t="shared" si="9"/>
        <v>3445000</v>
      </c>
      <c r="F40" s="345">
        <f t="shared" si="9"/>
        <v>4287000</v>
      </c>
      <c r="G40" s="345">
        <f t="shared" si="9"/>
        <v>1199</v>
      </c>
      <c r="H40" s="343">
        <f t="shared" si="9"/>
        <v>36333</v>
      </c>
      <c r="I40" s="343">
        <f t="shared" si="9"/>
        <v>66075</v>
      </c>
      <c r="J40" s="345">
        <f t="shared" si="9"/>
        <v>28392</v>
      </c>
      <c r="K40" s="345">
        <f t="shared" si="9"/>
        <v>44727</v>
      </c>
      <c r="L40" s="343">
        <f t="shared" si="9"/>
        <v>82071</v>
      </c>
      <c r="M40" s="343">
        <f t="shared" si="9"/>
        <v>88296</v>
      </c>
      <c r="N40" s="345">
        <f t="shared" si="9"/>
        <v>200094</v>
      </c>
      <c r="O40" s="345">
        <f t="shared" si="9"/>
        <v>84320</v>
      </c>
      <c r="P40" s="343">
        <f t="shared" si="9"/>
        <v>1281529</v>
      </c>
      <c r="Q40" s="343">
        <f t="shared" si="9"/>
        <v>436458</v>
      </c>
      <c r="R40" s="345">
        <f t="shared" si="9"/>
        <v>339432</v>
      </c>
      <c r="S40" s="345">
        <f t="shared" si="9"/>
        <v>487943</v>
      </c>
      <c r="T40" s="343">
        <f t="shared" si="9"/>
        <v>296064</v>
      </c>
      <c r="U40" s="343">
        <f t="shared" si="9"/>
        <v>606404</v>
      </c>
      <c r="V40" s="345">
        <f t="shared" si="9"/>
        <v>1390411</v>
      </c>
      <c r="W40" s="345">
        <f t="shared" si="9"/>
        <v>859280</v>
      </c>
      <c r="X40" s="343">
        <f t="shared" si="9"/>
        <v>4287000</v>
      </c>
      <c r="Y40" s="345">
        <f t="shared" si="9"/>
        <v>-3427720</v>
      </c>
      <c r="Z40" s="336">
        <f>+IF(X40&lt;&gt;0,+(Y40/X40)*100,0)</f>
        <v>-79.95614648938651</v>
      </c>
      <c r="AA40" s="350">
        <f>SUM(AA41:AA49)</f>
        <v>4287000</v>
      </c>
    </row>
    <row r="41" spans="1:27" ht="13.5">
      <c r="A41" s="361" t="s">
        <v>247</v>
      </c>
      <c r="B41" s="142"/>
      <c r="C41" s="362"/>
      <c r="D41" s="363"/>
      <c r="E41" s="362">
        <v>1350000</v>
      </c>
      <c r="F41" s="364">
        <v>2013000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1109544</v>
      </c>
      <c r="Q41" s="362">
        <v>353331</v>
      </c>
      <c r="R41" s="364"/>
      <c r="S41" s="364">
        <v>383702</v>
      </c>
      <c r="T41" s="362">
        <v>-2052</v>
      </c>
      <c r="U41" s="362">
        <v>399</v>
      </c>
      <c r="V41" s="364">
        <v>382049</v>
      </c>
      <c r="W41" s="364"/>
      <c r="X41" s="362">
        <v>2013000</v>
      </c>
      <c r="Y41" s="364">
        <v>-2013000</v>
      </c>
      <c r="Z41" s="365">
        <v>-100</v>
      </c>
      <c r="AA41" s="366">
        <v>2013000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1003114</v>
      </c>
      <c r="D43" s="369"/>
      <c r="E43" s="305">
        <v>1050000</v>
      </c>
      <c r="F43" s="370">
        <v>1267500</v>
      </c>
      <c r="G43" s="370">
        <v>1199</v>
      </c>
      <c r="H43" s="305">
        <v>7286</v>
      </c>
      <c r="I43" s="305">
        <v>19907</v>
      </c>
      <c r="J43" s="370">
        <v>28392</v>
      </c>
      <c r="K43" s="370">
        <v>42973</v>
      </c>
      <c r="L43" s="305">
        <v>81059</v>
      </c>
      <c r="M43" s="305">
        <v>40152</v>
      </c>
      <c r="N43" s="370">
        <v>164184</v>
      </c>
      <c r="O43" s="370">
        <v>80382</v>
      </c>
      <c r="P43" s="305">
        <v>125757</v>
      </c>
      <c r="Q43" s="305">
        <v>36592</v>
      </c>
      <c r="R43" s="370">
        <v>242731</v>
      </c>
      <c r="S43" s="370">
        <v>80595</v>
      </c>
      <c r="T43" s="305">
        <v>215440</v>
      </c>
      <c r="U43" s="305">
        <v>127938</v>
      </c>
      <c r="V43" s="370">
        <v>423973</v>
      </c>
      <c r="W43" s="370">
        <v>859280</v>
      </c>
      <c r="X43" s="305">
        <v>1267500</v>
      </c>
      <c r="Y43" s="370">
        <v>-408220</v>
      </c>
      <c r="Z43" s="371">
        <v>-32.21</v>
      </c>
      <c r="AA43" s="303">
        <v>1267500</v>
      </c>
    </row>
    <row r="44" spans="1:27" ht="13.5">
      <c r="A44" s="361" t="s">
        <v>250</v>
      </c>
      <c r="B44" s="136"/>
      <c r="C44" s="60">
        <v>289423</v>
      </c>
      <c r="D44" s="368"/>
      <c r="E44" s="54">
        <v>485000</v>
      </c>
      <c r="F44" s="53">
        <v>596500</v>
      </c>
      <c r="G44" s="53"/>
      <c r="H44" s="54">
        <v>29047</v>
      </c>
      <c r="I44" s="54">
        <v>46168</v>
      </c>
      <c r="J44" s="53"/>
      <c r="K44" s="53">
        <v>1754</v>
      </c>
      <c r="L44" s="54">
        <v>1012</v>
      </c>
      <c r="M44" s="54">
        <v>33144</v>
      </c>
      <c r="N44" s="53">
        <v>35910</v>
      </c>
      <c r="O44" s="53">
        <v>18938</v>
      </c>
      <c r="P44" s="54">
        <v>32328</v>
      </c>
      <c r="Q44" s="54">
        <v>8517</v>
      </c>
      <c r="R44" s="53">
        <v>59783</v>
      </c>
      <c r="S44" s="53">
        <v>13997</v>
      </c>
      <c r="T44" s="54">
        <v>44476</v>
      </c>
      <c r="U44" s="54">
        <v>257353</v>
      </c>
      <c r="V44" s="53">
        <v>315826</v>
      </c>
      <c r="W44" s="53"/>
      <c r="X44" s="54">
        <v>596500</v>
      </c>
      <c r="Y44" s="53">
        <v>-596500</v>
      </c>
      <c r="Z44" s="94">
        <v>-100</v>
      </c>
      <c r="AA44" s="95">
        <v>596500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400000</v>
      </c>
      <c r="F48" s="53">
        <v>300000</v>
      </c>
      <c r="G48" s="53"/>
      <c r="H48" s="54"/>
      <c r="I48" s="54"/>
      <c r="J48" s="53"/>
      <c r="K48" s="53"/>
      <c r="L48" s="54"/>
      <c r="M48" s="54">
        <v>15000</v>
      </c>
      <c r="N48" s="53"/>
      <c r="O48" s="53">
        <v>-15000</v>
      </c>
      <c r="P48" s="54">
        <v>13900</v>
      </c>
      <c r="Q48" s="54">
        <v>38018</v>
      </c>
      <c r="R48" s="53">
        <v>36918</v>
      </c>
      <c r="S48" s="53">
        <v>9649</v>
      </c>
      <c r="T48" s="54">
        <v>38200</v>
      </c>
      <c r="U48" s="54">
        <v>220714</v>
      </c>
      <c r="V48" s="53">
        <v>268563</v>
      </c>
      <c r="W48" s="53"/>
      <c r="X48" s="54">
        <v>300000</v>
      </c>
      <c r="Y48" s="53">
        <v>-300000</v>
      </c>
      <c r="Z48" s="94">
        <v>-100</v>
      </c>
      <c r="AA48" s="95">
        <v>300000</v>
      </c>
    </row>
    <row r="49" spans="1:27" ht="13.5">
      <c r="A49" s="361" t="s">
        <v>93</v>
      </c>
      <c r="B49" s="136"/>
      <c r="C49" s="54">
        <v>11664810</v>
      </c>
      <c r="D49" s="368"/>
      <c r="E49" s="54">
        <v>160000</v>
      </c>
      <c r="F49" s="53">
        <v>110000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110000</v>
      </c>
      <c r="Y49" s="53">
        <v>-110000</v>
      </c>
      <c r="Z49" s="94">
        <v>-100</v>
      </c>
      <c r="AA49" s="95">
        <v>110000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31123610</v>
      </c>
      <c r="D60" s="346">
        <f t="shared" si="14"/>
        <v>0</v>
      </c>
      <c r="E60" s="219">
        <f t="shared" si="14"/>
        <v>30405878</v>
      </c>
      <c r="F60" s="264">
        <f t="shared" si="14"/>
        <v>30008641</v>
      </c>
      <c r="G60" s="264">
        <f t="shared" si="14"/>
        <v>137938</v>
      </c>
      <c r="H60" s="219">
        <f t="shared" si="14"/>
        <v>480907</v>
      </c>
      <c r="I60" s="219">
        <f t="shared" si="14"/>
        <v>512247</v>
      </c>
      <c r="J60" s="264">
        <f t="shared" si="14"/>
        <v>532477</v>
      </c>
      <c r="K60" s="264">
        <f t="shared" si="14"/>
        <v>2091345</v>
      </c>
      <c r="L60" s="219">
        <f t="shared" si="14"/>
        <v>2048534</v>
      </c>
      <c r="M60" s="219">
        <f t="shared" si="14"/>
        <v>2718446</v>
      </c>
      <c r="N60" s="264">
        <f t="shared" si="14"/>
        <v>6146430</v>
      </c>
      <c r="O60" s="264">
        <f t="shared" si="14"/>
        <v>2116831</v>
      </c>
      <c r="P60" s="219">
        <f t="shared" si="14"/>
        <v>2785444</v>
      </c>
      <c r="Q60" s="219">
        <f t="shared" si="14"/>
        <v>5457608</v>
      </c>
      <c r="R60" s="264">
        <f t="shared" si="14"/>
        <v>5007097</v>
      </c>
      <c r="S60" s="264">
        <f t="shared" si="14"/>
        <v>2163799</v>
      </c>
      <c r="T60" s="219">
        <f t="shared" si="14"/>
        <v>3489423</v>
      </c>
      <c r="U60" s="219">
        <f t="shared" si="14"/>
        <v>3650083</v>
      </c>
      <c r="V60" s="264">
        <f t="shared" si="14"/>
        <v>8902609</v>
      </c>
      <c r="W60" s="264">
        <f t="shared" si="14"/>
        <v>6052704</v>
      </c>
      <c r="X60" s="219">
        <f t="shared" si="14"/>
        <v>30008641</v>
      </c>
      <c r="Y60" s="264">
        <f t="shared" si="14"/>
        <v>-23955937</v>
      </c>
      <c r="Z60" s="337">
        <f>+IF(X60&lt;&gt;0,+(Y60/X60)*100,0)</f>
        <v>-79.83012959500564</v>
      </c>
      <c r="AA60" s="232">
        <f>+AA57+AA54+AA51+AA40+AA37+AA34+AA22+AA5</f>
        <v>30008641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2013-08-02T12:58:55Z</dcterms:created>
  <dcterms:modified xsi:type="dcterms:W3CDTF">2013-08-02T12:58:59Z</dcterms:modified>
  <cp:category/>
  <cp:version/>
  <cp:contentType/>
  <cp:contentStatus/>
</cp:coreProperties>
</file>