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<sst xmlns="http://schemas.openxmlformats.org/spreadsheetml/2006/main" count="855" uniqueCount="302">
  <si>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Swellendam(WC034)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</si>
  <si>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</si>
  <si>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</si>
  <si>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</si>
  <si>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</si>
  <si>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</si>
  <si>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</si>
  <si>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</si>
  <si>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</si>
  <si>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</si>
  <si>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</si>
  <si>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</si>
  <si>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</si>
  <si>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</si>
  <si>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</si>
  <si>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</si>
  <si>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</si>
  <si>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</si>
  <si>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</si>
  <si>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</si>
  <si>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</si>
  <si>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</si>
  <si>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</si>
  <si>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</si>
  <si>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</si>
  <si>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</si>
  <si>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</si>
  <si>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</si>
  <si>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</si>
  <si>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</si>
  <si>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</si>
  <si>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</si>
  <si>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</si>
  <si>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</si>
  <si>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</si>
  <si>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</si>
  <si>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</si>
  <si>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</si>
  <si>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</si>
  <si>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</si>
  <si>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</si>
  <si>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</si>
  <si>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</si>
  <si>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</si>
  <si>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</si>
  <si>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</si>
  <si>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</si>
  <si>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</si>
  <si>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</si>
  <si>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</si>
  <si>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</si>
  <si>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</si>
  <si>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</si>
  <si>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</si>
  <si>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</si>
  <si>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</si>
  <si>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</si>
  <si>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</si>
  <si>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</si>
  <si>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</si>
  <si>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</si>
  <si>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</si>
  <si>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</si>
  <si>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</si>
  <si>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</si>
  <si>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</si>
  <si>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</si>
  <si>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</si>
  <si>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</si>
  <si>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</si>
  <si>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Swellendam(WC034)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</si>
  <si>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</si>
  <si>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</si>
  <si>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</si>
  <si>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</si>
  <si>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</si>
  <si>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</si>
  <si>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</si>
  <si>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</si>
  <si>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</si>
  <si>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</si>
  <si>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</si>
  <si>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</si>
  <si>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</si>
  <si>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</si>
  <si>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</si>
  <si>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</si>
  <si>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</si>
  <si>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</si>
  <si>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</si>
  <si>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</si>
  <si>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</si>
  <si>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</si>
  <si>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</si>
  <si>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</si>
  <si>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</si>
  <si>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</si>
  <si>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</si>
  <si>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</si>
  <si>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</si>
  <si>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Swellendam(WC034)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</si>
  <si>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</si>
  <si>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</si>
  <si>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</si>
  <si>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</si>
  <si>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</si>
  <si>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</si>
  <si>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</si>
  <si>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</si>
  <si>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</si>
  <si>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</si>
  <si>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</si>
  <si>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</si>
  <si>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</si>
  <si>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</si>
  <si>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</si>
  <si>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</si>
  <si>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</si>
  <si>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</si>
  <si>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</si>
  <si>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</si>
  <si>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</si>
  <si>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</si>
  <si>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</si>
  <si>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</si>
  <si>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</si>
  <si>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</si>
  <si>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</si>
  <si>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</si>
  <si>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Swellendam(WC034)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</si>
  <si>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</si>
  <si>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</si>
  <si>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</si>
  <si>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</si>
  <si>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</si>
  <si>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</si>
  <si>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</si>
  <si>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</si>
  <si>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</si>
  <si>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</si>
  <si>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Swellendam(WC034)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</si>
  <si>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</si>
  <si>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</si>
  <si>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</si>
  <si>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</si>
  <si>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</si>
  <si>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</si>
  <si>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</si>
  <si>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</si>
  <si>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</si>
  <si>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</si>
  <si>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</si>
  <si>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</si>
  <si>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</si>
  <si>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</si>
  <si>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</si>
  <si>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</si>
  <si>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</si>
  <si>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</si>
  <si>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</si>
  <si>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</si>
  <si>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</si>
  <si>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</si>
  <si>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</si>
  <si>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</si>
  <si>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</si>
  <si>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</si>
  <si>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</si>
  <si>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</si>
  <si>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</si>
  <si>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</si>
  <si>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</si>
  <si>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</si>
  <si>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</si>
  <si>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Swellendam(WC034)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</si>
  <si>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</si>
  <si>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</si>
  <si>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</si>
  <si>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</si>
  <si>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</si>
  <si>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</si>
  <si>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</si>
  <si>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</si>
  <si>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</si>
  <si>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</si>
  <si>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</si>
  <si>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</si>
  <si>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</si>
  <si>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</si>
  <si>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</si>
  <si>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</si>
  <si>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</si>
  <si>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</si>
  <si>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</si>
  <si>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</si>
  <si>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</si>
  <si>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</si>
  <si>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</si>
  <si>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</si>
  <si>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</si>
  <si>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</si>
  <si>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Swellendam(WC034)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</si>
  <si>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</si>
  <si>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</si>
  <si>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</si>
  <si>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</si>
  <si>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</si>
  <si>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</si>
  <si>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</si>
  <si>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</si>
  <si>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</si>
  <si>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</si>
  <si>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</si>
  <si>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</si>
  <si>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</si>
  <si>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</si>
  <si>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</si>
  <si>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</si>
  <si>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</si>
  <si>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</si>
  <si>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</si>
  <si>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</si>
  <si>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</si>
  <si>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</si>
  <si>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</si>
  <si>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</si>
  <si>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Swellendam(WC034)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</si>
  <si>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</si>
  <si>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</si>
  <si>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</si>
  <si>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</si>
  <si>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</si>
  <si>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</si>
  <si>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</si>
  <si>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</si>
  <si>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</si>
  <si>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</si>
  <si>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</si>
  <si>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</si>
  <si>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</si>
  <si>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</si>
  <si>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</si>
  <si>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</si>
  <si>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</si>
  <si>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</si>
  <si>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</si>
  <si>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</si>
  <si>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</si>
  <si>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</si>
  <si>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</si>
  <si>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</si>
  <si>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</si>
  <si>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</si>
  <si>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</si>
  <si>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</si>
  <si>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</si>
  <si>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</si>
  <si>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</si>
  <si>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</si>
  <si>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</si>
  <si>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</si>
  <si>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</si>
  <si>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Swellendam(WC034)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</si>
  <si>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</si>
  <si>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</si>
  <si>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Swellendam(WC034)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</si>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</sst>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29153753</v>
      </c>
      <c r="C5" s="19"/>
      <c r="D5" s="59">
        <v>32664511</v>
      </c>
      <c r="E5" s="60">
        <v>32416450</v>
      </c>
      <c r="F5" s="60">
        <v>33308146</v>
      </c>
      <c r="G5" s="60">
        <v>-8277</v>
      </c>
      <c r="H5" s="60">
        <v>-118622</v>
      </c>
      <c r="I5" s="60">
        <v>33181247</v>
      </c>
      <c r="J5" s="60">
        <v>-385544</v>
      </c>
      <c r="K5" s="60">
        <v>-214171</v>
      </c>
      <c r="L5" s="60">
        <v>-177592</v>
      </c>
      <c r="M5" s="60">
        <v>-777307</v>
      </c>
      <c r="N5" s="60">
        <v>71456</v>
      </c>
      <c r="O5" s="60">
        <v>-166084</v>
      </c>
      <c r="P5" s="60">
        <v>-179745</v>
      </c>
      <c r="Q5" s="60">
        <v>-274373</v>
      </c>
      <c r="R5" s="60">
        <v>-655865</v>
      </c>
      <c r="S5" s="60">
        <v>-149415</v>
      </c>
      <c r="T5" s="60">
        <v>569805</v>
      </c>
      <c r="U5" s="60">
        <v>-235475</v>
      </c>
      <c r="V5" s="60">
        <v>31894092</v>
      </c>
      <c r="W5" s="60">
        <v>32416450</v>
      </c>
      <c r="X5" s="60">
        <v>-522358</v>
      </c>
      <c r="Y5" s="61">
        <v>-1.61</v>
      </c>
      <c r="Z5" s="62">
        <v>32416450</v>
      </c>
    </row>
    <row r="6" spans="1:26" ht="13.5">
      <c r="A6" s="58" t="s">
        <v>32</v>
      </c>
      <c r="B6" s="19">
        <v>58982096</v>
      </c>
      <c r="C6" s="19"/>
      <c r="D6" s="59">
        <v>74692605</v>
      </c>
      <c r="E6" s="60">
        <v>68130060</v>
      </c>
      <c r="F6" s="60">
        <v>-1994945</v>
      </c>
      <c r="G6" s="60">
        <v>2764894</v>
      </c>
      <c r="H6" s="60">
        <v>5482908</v>
      </c>
      <c r="I6" s="60">
        <v>6252857</v>
      </c>
      <c r="J6" s="60">
        <v>8411158</v>
      </c>
      <c r="K6" s="60">
        <v>6570523</v>
      </c>
      <c r="L6" s="60">
        <v>5368945</v>
      </c>
      <c r="M6" s="60">
        <v>20350626</v>
      </c>
      <c r="N6" s="60">
        <v>3732253</v>
      </c>
      <c r="O6" s="60">
        <v>5897585</v>
      </c>
      <c r="P6" s="60">
        <v>6211985</v>
      </c>
      <c r="Q6" s="60">
        <v>15841823</v>
      </c>
      <c r="R6" s="60">
        <v>6260585</v>
      </c>
      <c r="S6" s="60">
        <v>3128247</v>
      </c>
      <c r="T6" s="60">
        <v>5181163</v>
      </c>
      <c r="U6" s="60">
        <v>14569995</v>
      </c>
      <c r="V6" s="60">
        <v>57015301</v>
      </c>
      <c r="W6" s="60">
        <v>68130060</v>
      </c>
      <c r="X6" s="60">
        <v>-11114759</v>
      </c>
      <c r="Y6" s="61">
        <v>-16.31</v>
      </c>
      <c r="Z6" s="62">
        <v>68130060</v>
      </c>
    </row>
    <row r="7" spans="1:26" ht="13.5">
      <c r="A7" s="58" t="s">
        <v>33</v>
      </c>
      <c r="B7" s="19">
        <v>585414</v>
      </c>
      <c r="C7" s="19"/>
      <c r="D7" s="59">
        <v>1550000</v>
      </c>
      <c r="E7" s="60">
        <v>500000</v>
      </c>
      <c r="F7" s="60">
        <v>45193</v>
      </c>
      <c r="G7" s="60">
        <v>22247</v>
      </c>
      <c r="H7" s="60">
        <v>21044</v>
      </c>
      <c r="I7" s="60">
        <v>88484</v>
      </c>
      <c r="J7" s="60">
        <v>52668</v>
      </c>
      <c r="K7" s="60">
        <v>29565</v>
      </c>
      <c r="L7" s="60">
        <v>30665</v>
      </c>
      <c r="M7" s="60">
        <v>112898</v>
      </c>
      <c r="N7" s="60">
        <v>62476</v>
      </c>
      <c r="O7" s="60">
        <v>6462</v>
      </c>
      <c r="P7" s="60">
        <v>0</v>
      </c>
      <c r="Q7" s="60">
        <v>68938</v>
      </c>
      <c r="R7" s="60">
        <v>0</v>
      </c>
      <c r="S7" s="60">
        <v>13293</v>
      </c>
      <c r="T7" s="60">
        <v>38391</v>
      </c>
      <c r="U7" s="60">
        <v>51684</v>
      </c>
      <c r="V7" s="60">
        <v>322004</v>
      </c>
      <c r="W7" s="60">
        <v>500000</v>
      </c>
      <c r="X7" s="60">
        <v>-177996</v>
      </c>
      <c r="Y7" s="61">
        <v>-35.6</v>
      </c>
      <c r="Z7" s="62">
        <v>500000</v>
      </c>
    </row>
    <row r="8" spans="1:26" ht="13.5">
      <c r="A8" s="58" t="s">
        <v>34</v>
      </c>
      <c r="B8" s="19">
        <v>27618556</v>
      </c>
      <c r="C8" s="19"/>
      <c r="D8" s="59">
        <v>31059000</v>
      </c>
      <c r="E8" s="60">
        <v>31059000</v>
      </c>
      <c r="F8" s="60">
        <v>0</v>
      </c>
      <c r="G8" s="60">
        <v>1150877</v>
      </c>
      <c r="H8" s="60">
        <v>0</v>
      </c>
      <c r="I8" s="60">
        <v>1150877</v>
      </c>
      <c r="J8" s="60">
        <v>7854521</v>
      </c>
      <c r="K8" s="60">
        <v>299663</v>
      </c>
      <c r="L8" s="60">
        <v>620114</v>
      </c>
      <c r="M8" s="60">
        <v>8774298</v>
      </c>
      <c r="N8" s="60">
        <v>6862794</v>
      </c>
      <c r="O8" s="60">
        <v>684610</v>
      </c>
      <c r="P8" s="60">
        <v>1924600</v>
      </c>
      <c r="Q8" s="60">
        <v>9472004</v>
      </c>
      <c r="R8" s="60">
        <v>23485</v>
      </c>
      <c r="S8" s="60">
        <v>4724000</v>
      </c>
      <c r="T8" s="60">
        <v>0</v>
      </c>
      <c r="U8" s="60">
        <v>4747485</v>
      </c>
      <c r="V8" s="60">
        <v>24144664</v>
      </c>
      <c r="W8" s="60">
        <v>31059000</v>
      </c>
      <c r="X8" s="60">
        <v>-6914336</v>
      </c>
      <c r="Y8" s="61">
        <v>-22.26</v>
      </c>
      <c r="Z8" s="62">
        <v>31059000</v>
      </c>
    </row>
    <row r="9" spans="1:26" ht="13.5">
      <c r="A9" s="58" t="s">
        <v>35</v>
      </c>
      <c r="B9" s="19">
        <v>5693384</v>
      </c>
      <c r="C9" s="19"/>
      <c r="D9" s="59">
        <v>7148917</v>
      </c>
      <c r="E9" s="60">
        <v>6418650</v>
      </c>
      <c r="F9" s="60">
        <v>592645</v>
      </c>
      <c r="G9" s="60">
        <v>564444</v>
      </c>
      <c r="H9" s="60">
        <v>458601</v>
      </c>
      <c r="I9" s="60">
        <v>1615690</v>
      </c>
      <c r="J9" s="60">
        <v>794163</v>
      </c>
      <c r="K9" s="60">
        <v>402139</v>
      </c>
      <c r="L9" s="60">
        <v>453568</v>
      </c>
      <c r="M9" s="60">
        <v>1649870</v>
      </c>
      <c r="N9" s="60">
        <v>427272</v>
      </c>
      <c r="O9" s="60">
        <v>373056</v>
      </c>
      <c r="P9" s="60">
        <v>517156</v>
      </c>
      <c r="Q9" s="60">
        <v>1317484</v>
      </c>
      <c r="R9" s="60">
        <v>-25174</v>
      </c>
      <c r="S9" s="60">
        <v>366284</v>
      </c>
      <c r="T9" s="60">
        <v>687690</v>
      </c>
      <c r="U9" s="60">
        <v>1028800</v>
      </c>
      <c r="V9" s="60">
        <v>5611844</v>
      </c>
      <c r="W9" s="60">
        <v>6418650</v>
      </c>
      <c r="X9" s="60">
        <v>-806806</v>
      </c>
      <c r="Y9" s="61">
        <v>-12.57</v>
      </c>
      <c r="Z9" s="62">
        <v>6418650</v>
      </c>
    </row>
    <row r="10" spans="1:26" ht="25.5">
      <c r="A10" s="63" t="s">
        <v>277</v>
      </c>
      <c r="B10" s="64">
        <f>SUM(B5:B9)</f>
        <v>122033203</v>
      </c>
      <c r="C10" s="64">
        <f>SUM(C5:C9)</f>
        <v>0</v>
      </c>
      <c r="D10" s="65">
        <f aca="true" t="shared" si="0" ref="D10:Z10">SUM(D5:D9)</f>
        <v>147115033</v>
      </c>
      <c r="E10" s="66">
        <f t="shared" si="0"/>
        <v>138524160</v>
      </c>
      <c r="F10" s="66">
        <f t="shared" si="0"/>
        <v>31951039</v>
      </c>
      <c r="G10" s="66">
        <f t="shared" si="0"/>
        <v>4494185</v>
      </c>
      <c r="H10" s="66">
        <f t="shared" si="0"/>
        <v>5843931</v>
      </c>
      <c r="I10" s="66">
        <f t="shared" si="0"/>
        <v>42289155</v>
      </c>
      <c r="J10" s="66">
        <f t="shared" si="0"/>
        <v>16726966</v>
      </c>
      <c r="K10" s="66">
        <f t="shared" si="0"/>
        <v>7087719</v>
      </c>
      <c r="L10" s="66">
        <f t="shared" si="0"/>
        <v>6295700</v>
      </c>
      <c r="M10" s="66">
        <f t="shared" si="0"/>
        <v>30110385</v>
      </c>
      <c r="N10" s="66">
        <f t="shared" si="0"/>
        <v>11156251</v>
      </c>
      <c r="O10" s="66">
        <f t="shared" si="0"/>
        <v>6795629</v>
      </c>
      <c r="P10" s="66">
        <f t="shared" si="0"/>
        <v>8473996</v>
      </c>
      <c r="Q10" s="66">
        <f t="shared" si="0"/>
        <v>26425876</v>
      </c>
      <c r="R10" s="66">
        <f t="shared" si="0"/>
        <v>5603031</v>
      </c>
      <c r="S10" s="66">
        <f t="shared" si="0"/>
        <v>8082409</v>
      </c>
      <c r="T10" s="66">
        <f t="shared" si="0"/>
        <v>6477049</v>
      </c>
      <c r="U10" s="66">
        <f t="shared" si="0"/>
        <v>20162489</v>
      </c>
      <c r="V10" s="66">
        <f t="shared" si="0"/>
        <v>118987905</v>
      </c>
      <c r="W10" s="66">
        <f t="shared" si="0"/>
        <v>138524160</v>
      </c>
      <c r="X10" s="66">
        <f t="shared" si="0"/>
        <v>-19536255</v>
      </c>
      <c r="Y10" s="67">
        <f>+IF(W10&lt;&gt;0,(X10/W10)*100,0)</f>
        <v>-14.103139120280533</v>
      </c>
      <c r="Z10" s="68">
        <f t="shared" si="0"/>
        <v>138524160</v>
      </c>
    </row>
    <row r="11" spans="1:26" ht="13.5">
      <c r="A11" s="58" t="s">
        <v>37</v>
      </c>
      <c r="B11" s="19">
        <v>46191376</v>
      </c>
      <c r="C11" s="19"/>
      <c r="D11" s="59">
        <v>57713486</v>
      </c>
      <c r="E11" s="60">
        <v>54524900</v>
      </c>
      <c r="F11" s="60">
        <v>3649857</v>
      </c>
      <c r="G11" s="60">
        <v>3773416</v>
      </c>
      <c r="H11" s="60">
        <v>4182815</v>
      </c>
      <c r="I11" s="60">
        <v>11606088</v>
      </c>
      <c r="J11" s="60">
        <v>3881890</v>
      </c>
      <c r="K11" s="60">
        <v>3663336</v>
      </c>
      <c r="L11" s="60">
        <v>4483479</v>
      </c>
      <c r="M11" s="60">
        <v>12028705</v>
      </c>
      <c r="N11" s="60">
        <v>4114812</v>
      </c>
      <c r="O11" s="60">
        <v>3926988</v>
      </c>
      <c r="P11" s="60">
        <v>3765755</v>
      </c>
      <c r="Q11" s="60">
        <v>11807555</v>
      </c>
      <c r="R11" s="60">
        <v>4047713</v>
      </c>
      <c r="S11" s="60">
        <v>3892921</v>
      </c>
      <c r="T11" s="60">
        <v>4130402</v>
      </c>
      <c r="U11" s="60">
        <v>12071036</v>
      </c>
      <c r="V11" s="60">
        <v>47513384</v>
      </c>
      <c r="W11" s="60">
        <v>54524900</v>
      </c>
      <c r="X11" s="60">
        <v>-7011516</v>
      </c>
      <c r="Y11" s="61">
        <v>-12.86</v>
      </c>
      <c r="Z11" s="62">
        <v>54524900</v>
      </c>
    </row>
    <row r="12" spans="1:26" ht="13.5">
      <c r="A12" s="58" t="s">
        <v>38</v>
      </c>
      <c r="B12" s="19">
        <v>2787849</v>
      </c>
      <c r="C12" s="19"/>
      <c r="D12" s="59">
        <v>3060000</v>
      </c>
      <c r="E12" s="60">
        <v>2775000</v>
      </c>
      <c r="F12" s="60">
        <v>231188</v>
      </c>
      <c r="G12" s="60">
        <v>231188</v>
      </c>
      <c r="H12" s="60">
        <v>231188</v>
      </c>
      <c r="I12" s="60">
        <v>693564</v>
      </c>
      <c r="J12" s="60">
        <v>231188</v>
      </c>
      <c r="K12" s="60">
        <v>223457</v>
      </c>
      <c r="L12" s="60">
        <v>231188</v>
      </c>
      <c r="M12" s="60">
        <v>685833</v>
      </c>
      <c r="N12" s="60">
        <v>231188</v>
      </c>
      <c r="O12" s="60">
        <v>231188</v>
      </c>
      <c r="P12" s="60">
        <v>231188</v>
      </c>
      <c r="Q12" s="60">
        <v>693564</v>
      </c>
      <c r="R12" s="60">
        <v>231188</v>
      </c>
      <c r="S12" s="60">
        <v>231188</v>
      </c>
      <c r="T12" s="60">
        <v>231188</v>
      </c>
      <c r="U12" s="60">
        <v>693564</v>
      </c>
      <c r="V12" s="60">
        <v>2766525</v>
      </c>
      <c r="W12" s="60">
        <v>2775000</v>
      </c>
      <c r="X12" s="60">
        <v>-8475</v>
      </c>
      <c r="Y12" s="61">
        <v>-0.31</v>
      </c>
      <c r="Z12" s="62">
        <v>2775000</v>
      </c>
    </row>
    <row r="13" spans="1:26" ht="13.5">
      <c r="A13" s="58" t="s">
        <v>278</v>
      </c>
      <c r="B13" s="19">
        <v>254224</v>
      </c>
      <c r="C13" s="19"/>
      <c r="D13" s="59">
        <v>13268070</v>
      </c>
      <c r="E13" s="60">
        <v>13268070</v>
      </c>
      <c r="F13" s="60">
        <v>0</v>
      </c>
      <c r="G13" s="60">
        <v>0</v>
      </c>
      <c r="H13" s="60">
        <v>3191123</v>
      </c>
      <c r="I13" s="60">
        <v>3191123</v>
      </c>
      <c r="J13" s="60">
        <v>1063709</v>
      </c>
      <c r="K13" s="60">
        <v>0</v>
      </c>
      <c r="L13" s="60">
        <v>2127429</v>
      </c>
      <c r="M13" s="60">
        <v>3191138</v>
      </c>
      <c r="N13" s="60">
        <v>0</v>
      </c>
      <c r="O13" s="60">
        <v>0</v>
      </c>
      <c r="P13" s="60">
        <v>0</v>
      </c>
      <c r="Q13" s="60">
        <v>0</v>
      </c>
      <c r="R13" s="60">
        <v>4254827</v>
      </c>
      <c r="S13" s="60">
        <v>0</v>
      </c>
      <c r="T13" s="60">
        <v>0</v>
      </c>
      <c r="U13" s="60">
        <v>4254827</v>
      </c>
      <c r="V13" s="60">
        <v>10637088</v>
      </c>
      <c r="W13" s="60">
        <v>13268070</v>
      </c>
      <c r="X13" s="60">
        <v>-2630982</v>
      </c>
      <c r="Y13" s="61">
        <v>-19.83</v>
      </c>
      <c r="Z13" s="62">
        <v>13268070</v>
      </c>
    </row>
    <row r="14" spans="1:26" ht="13.5">
      <c r="A14" s="58" t="s">
        <v>40</v>
      </c>
      <c r="B14" s="19">
        <v>6120639</v>
      </c>
      <c r="C14" s="19"/>
      <c r="D14" s="59">
        <v>7886923</v>
      </c>
      <c r="E14" s="60">
        <v>4774568</v>
      </c>
      <c r="F14" s="60">
        <v>0</v>
      </c>
      <c r="G14" s="60">
        <v>0</v>
      </c>
      <c r="H14" s="60">
        <v>0</v>
      </c>
      <c r="I14" s="60">
        <v>0</v>
      </c>
      <c r="J14" s="60">
        <v>1427872</v>
      </c>
      <c r="K14" s="60">
        <v>0</v>
      </c>
      <c r="L14" s="60">
        <v>644413</v>
      </c>
      <c r="M14" s="60">
        <v>2072285</v>
      </c>
      <c r="N14" s="60">
        <v>0</v>
      </c>
      <c r="O14" s="60">
        <v>0</v>
      </c>
      <c r="P14" s="60">
        <v>0</v>
      </c>
      <c r="Q14" s="60">
        <v>0</v>
      </c>
      <c r="R14" s="60">
        <v>1408218</v>
      </c>
      <c r="S14" s="60">
        <v>0</v>
      </c>
      <c r="T14" s="60">
        <v>0</v>
      </c>
      <c r="U14" s="60">
        <v>1408218</v>
      </c>
      <c r="V14" s="60">
        <v>3480503</v>
      </c>
      <c r="W14" s="60">
        <v>4774568</v>
      </c>
      <c r="X14" s="60">
        <v>-1294065</v>
      </c>
      <c r="Y14" s="61">
        <v>-27.1</v>
      </c>
      <c r="Z14" s="62">
        <v>4774568</v>
      </c>
    </row>
    <row r="15" spans="1:26" ht="13.5">
      <c r="A15" s="58" t="s">
        <v>41</v>
      </c>
      <c r="B15" s="19">
        <v>1601695</v>
      </c>
      <c r="C15" s="19"/>
      <c r="D15" s="59">
        <v>33939875</v>
      </c>
      <c r="E15" s="60">
        <v>36893875</v>
      </c>
      <c r="F15" s="60">
        <v>780012</v>
      </c>
      <c r="G15" s="60">
        <v>762672</v>
      </c>
      <c r="H15" s="60">
        <v>3888317</v>
      </c>
      <c r="I15" s="60">
        <v>5431001</v>
      </c>
      <c r="J15" s="60">
        <v>5139588</v>
      </c>
      <c r="K15" s="60">
        <v>4342899</v>
      </c>
      <c r="L15" s="60">
        <v>300148</v>
      </c>
      <c r="M15" s="60">
        <v>9782635</v>
      </c>
      <c r="N15" s="60">
        <v>2193198</v>
      </c>
      <c r="O15" s="60">
        <v>1985852</v>
      </c>
      <c r="P15" s="60">
        <v>2314794</v>
      </c>
      <c r="Q15" s="60">
        <v>6493844</v>
      </c>
      <c r="R15" s="60">
        <v>2389796</v>
      </c>
      <c r="S15" s="60">
        <v>1911902</v>
      </c>
      <c r="T15" s="60">
        <v>2222730</v>
      </c>
      <c r="U15" s="60">
        <v>6524428</v>
      </c>
      <c r="V15" s="60">
        <v>28231908</v>
      </c>
      <c r="W15" s="60">
        <v>36893875</v>
      </c>
      <c r="X15" s="60">
        <v>-8661967</v>
      </c>
      <c r="Y15" s="61">
        <v>-23.48</v>
      </c>
      <c r="Z15" s="62">
        <v>36893875</v>
      </c>
    </row>
    <row r="16" spans="1:26" ht="13.5">
      <c r="A16" s="69" t="s">
        <v>42</v>
      </c>
      <c r="B16" s="19">
        <v>1250000</v>
      </c>
      <c r="C16" s="19"/>
      <c r="D16" s="59">
        <v>1330000</v>
      </c>
      <c r="E16" s="60">
        <v>1330000</v>
      </c>
      <c r="F16" s="60">
        <v>80000</v>
      </c>
      <c r="G16" s="60">
        <v>80000</v>
      </c>
      <c r="H16" s="60">
        <v>0</v>
      </c>
      <c r="I16" s="60">
        <v>160000</v>
      </c>
      <c r="J16" s="60">
        <v>162500</v>
      </c>
      <c r="K16" s="60">
        <v>80000</v>
      </c>
      <c r="L16" s="60">
        <v>84390</v>
      </c>
      <c r="M16" s="60">
        <v>326890</v>
      </c>
      <c r="N16" s="60">
        <v>-5000</v>
      </c>
      <c r="O16" s="60">
        <v>160000</v>
      </c>
      <c r="P16" s="60">
        <v>212500</v>
      </c>
      <c r="Q16" s="60">
        <v>367500</v>
      </c>
      <c r="R16" s="60">
        <v>162500</v>
      </c>
      <c r="S16" s="60">
        <v>80000</v>
      </c>
      <c r="T16" s="60">
        <v>80000</v>
      </c>
      <c r="U16" s="60">
        <v>322500</v>
      </c>
      <c r="V16" s="60">
        <v>1176890</v>
      </c>
      <c r="W16" s="60">
        <v>1330000</v>
      </c>
      <c r="X16" s="60">
        <v>-153110</v>
      </c>
      <c r="Y16" s="61">
        <v>-11.51</v>
      </c>
      <c r="Z16" s="62">
        <v>1330000</v>
      </c>
    </row>
    <row r="17" spans="1:26" ht="13.5">
      <c r="A17" s="58" t="s">
        <v>43</v>
      </c>
      <c r="B17" s="19">
        <v>60221478</v>
      </c>
      <c r="C17" s="19"/>
      <c r="D17" s="59">
        <v>42114861</v>
      </c>
      <c r="E17" s="60">
        <v>42023631</v>
      </c>
      <c r="F17" s="60">
        <v>918236</v>
      </c>
      <c r="G17" s="60">
        <v>1199327</v>
      </c>
      <c r="H17" s="60">
        <v>2333011</v>
      </c>
      <c r="I17" s="60">
        <v>4450574</v>
      </c>
      <c r="J17" s="60">
        <v>1964558</v>
      </c>
      <c r="K17" s="60">
        <v>3412083</v>
      </c>
      <c r="L17" s="60">
        <v>1310019</v>
      </c>
      <c r="M17" s="60">
        <v>6686660</v>
      </c>
      <c r="N17" s="60">
        <v>2492680</v>
      </c>
      <c r="O17" s="60">
        <v>1346955</v>
      </c>
      <c r="P17" s="60">
        <v>1526925</v>
      </c>
      <c r="Q17" s="60">
        <v>5366560</v>
      </c>
      <c r="R17" s="60">
        <v>2533456</v>
      </c>
      <c r="S17" s="60">
        <v>2858364</v>
      </c>
      <c r="T17" s="60">
        <v>3182551</v>
      </c>
      <c r="U17" s="60">
        <v>8574371</v>
      </c>
      <c r="V17" s="60">
        <v>25078165</v>
      </c>
      <c r="W17" s="60">
        <v>42023631</v>
      </c>
      <c r="X17" s="60">
        <v>-16945466</v>
      </c>
      <c r="Y17" s="61">
        <v>-40.32</v>
      </c>
      <c r="Z17" s="62">
        <v>42023631</v>
      </c>
    </row>
    <row r="18" spans="1:26" ht="13.5">
      <c r="A18" s="70" t="s">
        <v>44</v>
      </c>
      <c r="B18" s="71">
        <f>SUM(B11:B17)</f>
        <v>118427261</v>
      </c>
      <c r="C18" s="71">
        <f>SUM(C11:C17)</f>
        <v>0</v>
      </c>
      <c r="D18" s="72">
        <f aca="true" t="shared" si="1" ref="D18:Z18">SUM(D11:D17)</f>
        <v>159313215</v>
      </c>
      <c r="E18" s="73">
        <f t="shared" si="1"/>
        <v>155590044</v>
      </c>
      <c r="F18" s="73">
        <f t="shared" si="1"/>
        <v>5659293</v>
      </c>
      <c r="G18" s="73">
        <f t="shared" si="1"/>
        <v>6046603</v>
      </c>
      <c r="H18" s="73">
        <f t="shared" si="1"/>
        <v>13826454</v>
      </c>
      <c r="I18" s="73">
        <f t="shared" si="1"/>
        <v>25532350</v>
      </c>
      <c r="J18" s="73">
        <f t="shared" si="1"/>
        <v>13871305</v>
      </c>
      <c r="K18" s="73">
        <f t="shared" si="1"/>
        <v>11721775</v>
      </c>
      <c r="L18" s="73">
        <f t="shared" si="1"/>
        <v>9181066</v>
      </c>
      <c r="M18" s="73">
        <f t="shared" si="1"/>
        <v>34774146</v>
      </c>
      <c r="N18" s="73">
        <f t="shared" si="1"/>
        <v>9026878</v>
      </c>
      <c r="O18" s="73">
        <f t="shared" si="1"/>
        <v>7650983</v>
      </c>
      <c r="P18" s="73">
        <f t="shared" si="1"/>
        <v>8051162</v>
      </c>
      <c r="Q18" s="73">
        <f t="shared" si="1"/>
        <v>24729023</v>
      </c>
      <c r="R18" s="73">
        <f t="shared" si="1"/>
        <v>15027698</v>
      </c>
      <c r="S18" s="73">
        <f t="shared" si="1"/>
        <v>8974375</v>
      </c>
      <c r="T18" s="73">
        <f t="shared" si="1"/>
        <v>9846871</v>
      </c>
      <c r="U18" s="73">
        <f t="shared" si="1"/>
        <v>33848944</v>
      </c>
      <c r="V18" s="73">
        <f t="shared" si="1"/>
        <v>118884463</v>
      </c>
      <c r="W18" s="73">
        <f t="shared" si="1"/>
        <v>155590044</v>
      </c>
      <c r="X18" s="73">
        <f t="shared" si="1"/>
        <v>-36705581</v>
      </c>
      <c r="Y18" s="67">
        <f>+IF(W18&lt;&gt;0,(X18/W18)*100,0)</f>
        <v>-23.591214486705848</v>
      </c>
      <c r="Z18" s="74">
        <f t="shared" si="1"/>
        <v>155590044</v>
      </c>
    </row>
    <row r="19" spans="1:26" ht="13.5">
      <c r="A19" s="70" t="s">
        <v>45</v>
      </c>
      <c r="B19" s="75">
        <f>+B10-B18</f>
        <v>3605942</v>
      </c>
      <c r="C19" s="75">
        <f>+C10-C18</f>
        <v>0</v>
      </c>
      <c r="D19" s="76">
        <f aca="true" t="shared" si="2" ref="D19:Z19">+D10-D18</f>
        <v>-12198182</v>
      </c>
      <c r="E19" s="77">
        <f t="shared" si="2"/>
        <v>-17065884</v>
      </c>
      <c r="F19" s="77">
        <f t="shared" si="2"/>
        <v>26291746</v>
      </c>
      <c r="G19" s="77">
        <f t="shared" si="2"/>
        <v>-1552418</v>
      </c>
      <c r="H19" s="77">
        <f t="shared" si="2"/>
        <v>-7982523</v>
      </c>
      <c r="I19" s="77">
        <f t="shared" si="2"/>
        <v>16756805</v>
      </c>
      <c r="J19" s="77">
        <f t="shared" si="2"/>
        <v>2855661</v>
      </c>
      <c r="K19" s="77">
        <f t="shared" si="2"/>
        <v>-4634056</v>
      </c>
      <c r="L19" s="77">
        <f t="shared" si="2"/>
        <v>-2885366</v>
      </c>
      <c r="M19" s="77">
        <f t="shared" si="2"/>
        <v>-4663761</v>
      </c>
      <c r="N19" s="77">
        <f t="shared" si="2"/>
        <v>2129373</v>
      </c>
      <c r="O19" s="77">
        <f t="shared" si="2"/>
        <v>-855354</v>
      </c>
      <c r="P19" s="77">
        <f t="shared" si="2"/>
        <v>422834</v>
      </c>
      <c r="Q19" s="77">
        <f t="shared" si="2"/>
        <v>1696853</v>
      </c>
      <c r="R19" s="77">
        <f t="shared" si="2"/>
        <v>-9424667</v>
      </c>
      <c r="S19" s="77">
        <f t="shared" si="2"/>
        <v>-891966</v>
      </c>
      <c r="T19" s="77">
        <f t="shared" si="2"/>
        <v>-3369822</v>
      </c>
      <c r="U19" s="77">
        <f t="shared" si="2"/>
        <v>-13686455</v>
      </c>
      <c r="V19" s="77">
        <f t="shared" si="2"/>
        <v>103442</v>
      </c>
      <c r="W19" s="77">
        <f>IF(E10=E18,0,W10-W18)</f>
        <v>-17065884</v>
      </c>
      <c r="X19" s="77">
        <f t="shared" si="2"/>
        <v>17169326</v>
      </c>
      <c r="Y19" s="78">
        <f>+IF(W19&lt;&gt;0,(X19/W19)*100,0)</f>
        <v>-100.60613326564274</v>
      </c>
      <c r="Z19" s="79">
        <f t="shared" si="2"/>
        <v>-17065884</v>
      </c>
    </row>
    <row r="20" spans="1:26" ht="13.5">
      <c r="A20" s="58" t="s">
        <v>46</v>
      </c>
      <c r="B20" s="19">
        <v>570274</v>
      </c>
      <c r="C20" s="19"/>
      <c r="D20" s="59">
        <v>24520000</v>
      </c>
      <c r="E20" s="60">
        <v>33843041</v>
      </c>
      <c r="F20" s="60">
        <v>0</v>
      </c>
      <c r="G20" s="60">
        <v>0</v>
      </c>
      <c r="H20" s="60">
        <v>0</v>
      </c>
      <c r="I20" s="60">
        <v>0</v>
      </c>
      <c r="J20" s="60">
        <v>3285091</v>
      </c>
      <c r="K20" s="60">
        <v>1831697</v>
      </c>
      <c r="L20" s="60">
        <v>4080028</v>
      </c>
      <c r="M20" s="60">
        <v>9196816</v>
      </c>
      <c r="N20" s="60">
        <v>2224146</v>
      </c>
      <c r="O20" s="60">
        <v>3036957</v>
      </c>
      <c r="P20" s="60">
        <v>12376604</v>
      </c>
      <c r="Q20" s="60">
        <v>17637707</v>
      </c>
      <c r="R20" s="60">
        <v>-694797</v>
      </c>
      <c r="S20" s="60">
        <v>0</v>
      </c>
      <c r="T20" s="60">
        <v>0</v>
      </c>
      <c r="U20" s="60">
        <v>-694797</v>
      </c>
      <c r="V20" s="60">
        <v>26139726</v>
      </c>
      <c r="W20" s="60">
        <v>33843041</v>
      </c>
      <c r="X20" s="60">
        <v>-7703315</v>
      </c>
      <c r="Y20" s="61">
        <v>-22.76</v>
      </c>
      <c r="Z20" s="62">
        <v>33843041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4176216</v>
      </c>
      <c r="C22" s="86">
        <f>SUM(C19:C21)</f>
        <v>0</v>
      </c>
      <c r="D22" s="87">
        <f aca="true" t="shared" si="3" ref="D22:Z22">SUM(D19:D21)</f>
        <v>12321818</v>
      </c>
      <c r="E22" s="88">
        <f t="shared" si="3"/>
        <v>16777157</v>
      </c>
      <c r="F22" s="88">
        <f t="shared" si="3"/>
        <v>26291746</v>
      </c>
      <c r="G22" s="88">
        <f t="shared" si="3"/>
        <v>-1552418</v>
      </c>
      <c r="H22" s="88">
        <f t="shared" si="3"/>
        <v>-7982523</v>
      </c>
      <c r="I22" s="88">
        <f t="shared" si="3"/>
        <v>16756805</v>
      </c>
      <c r="J22" s="88">
        <f t="shared" si="3"/>
        <v>6140752</v>
      </c>
      <c r="K22" s="88">
        <f t="shared" si="3"/>
        <v>-2802359</v>
      </c>
      <c r="L22" s="88">
        <f t="shared" si="3"/>
        <v>1194662</v>
      </c>
      <c r="M22" s="88">
        <f t="shared" si="3"/>
        <v>4533055</v>
      </c>
      <c r="N22" s="88">
        <f t="shared" si="3"/>
        <v>4353519</v>
      </c>
      <c r="O22" s="88">
        <f t="shared" si="3"/>
        <v>2181603</v>
      </c>
      <c r="P22" s="88">
        <f t="shared" si="3"/>
        <v>12799438</v>
      </c>
      <c r="Q22" s="88">
        <f t="shared" si="3"/>
        <v>19334560</v>
      </c>
      <c r="R22" s="88">
        <f t="shared" si="3"/>
        <v>-10119464</v>
      </c>
      <c r="S22" s="88">
        <f t="shared" si="3"/>
        <v>-891966</v>
      </c>
      <c r="T22" s="88">
        <f t="shared" si="3"/>
        <v>-3369822</v>
      </c>
      <c r="U22" s="88">
        <f t="shared" si="3"/>
        <v>-14381252</v>
      </c>
      <c r="V22" s="88">
        <f t="shared" si="3"/>
        <v>26243168</v>
      </c>
      <c r="W22" s="88">
        <f t="shared" si="3"/>
        <v>16777157</v>
      </c>
      <c r="X22" s="88">
        <f t="shared" si="3"/>
        <v>9466011</v>
      </c>
      <c r="Y22" s="89">
        <f>+IF(W22&lt;&gt;0,(X22/W22)*100,0)</f>
        <v>56.4220207273497</v>
      </c>
      <c r="Z22" s="90">
        <f t="shared" si="3"/>
        <v>16777157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4176216</v>
      </c>
      <c r="C24" s="75">
        <f>SUM(C22:C23)</f>
        <v>0</v>
      </c>
      <c r="D24" s="76">
        <f aca="true" t="shared" si="4" ref="D24:Z24">SUM(D22:D23)</f>
        <v>12321818</v>
      </c>
      <c r="E24" s="77">
        <f t="shared" si="4"/>
        <v>16777157</v>
      </c>
      <c r="F24" s="77">
        <f t="shared" si="4"/>
        <v>26291746</v>
      </c>
      <c r="G24" s="77">
        <f t="shared" si="4"/>
        <v>-1552418</v>
      </c>
      <c r="H24" s="77">
        <f t="shared" si="4"/>
        <v>-7982523</v>
      </c>
      <c r="I24" s="77">
        <f t="shared" si="4"/>
        <v>16756805</v>
      </c>
      <c r="J24" s="77">
        <f t="shared" si="4"/>
        <v>6140752</v>
      </c>
      <c r="K24" s="77">
        <f t="shared" si="4"/>
        <v>-2802359</v>
      </c>
      <c r="L24" s="77">
        <f t="shared" si="4"/>
        <v>1194662</v>
      </c>
      <c r="M24" s="77">
        <f t="shared" si="4"/>
        <v>4533055</v>
      </c>
      <c r="N24" s="77">
        <f t="shared" si="4"/>
        <v>4353519</v>
      </c>
      <c r="O24" s="77">
        <f t="shared" si="4"/>
        <v>2181603</v>
      </c>
      <c r="P24" s="77">
        <f t="shared" si="4"/>
        <v>12799438</v>
      </c>
      <c r="Q24" s="77">
        <f t="shared" si="4"/>
        <v>19334560</v>
      </c>
      <c r="R24" s="77">
        <f t="shared" si="4"/>
        <v>-10119464</v>
      </c>
      <c r="S24" s="77">
        <f t="shared" si="4"/>
        <v>-891966</v>
      </c>
      <c r="T24" s="77">
        <f t="shared" si="4"/>
        <v>-3369822</v>
      </c>
      <c r="U24" s="77">
        <f t="shared" si="4"/>
        <v>-14381252</v>
      </c>
      <c r="V24" s="77">
        <f t="shared" si="4"/>
        <v>26243168</v>
      </c>
      <c r="W24" s="77">
        <f t="shared" si="4"/>
        <v>16777157</v>
      </c>
      <c r="X24" s="77">
        <f t="shared" si="4"/>
        <v>9466011</v>
      </c>
      <c r="Y24" s="78">
        <f>+IF(W24&lt;&gt;0,(X24/W24)*100,0)</f>
        <v>56.4220207273497</v>
      </c>
      <c r="Z24" s="79">
        <f t="shared" si="4"/>
        <v>16777157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20051759</v>
      </c>
      <c r="C27" s="22"/>
      <c r="D27" s="99">
        <v>58685000</v>
      </c>
      <c r="E27" s="100">
        <v>37879041</v>
      </c>
      <c r="F27" s="100">
        <v>816016</v>
      </c>
      <c r="G27" s="100">
        <v>1150204</v>
      </c>
      <c r="H27" s="100">
        <v>1756867</v>
      </c>
      <c r="I27" s="100">
        <v>3723087</v>
      </c>
      <c r="J27" s="100">
        <v>1422455</v>
      </c>
      <c r="K27" s="100">
        <v>4031072</v>
      </c>
      <c r="L27" s="100">
        <v>2024604</v>
      </c>
      <c r="M27" s="100">
        <v>7478131</v>
      </c>
      <c r="N27" s="100">
        <v>2237385</v>
      </c>
      <c r="O27" s="100">
        <v>1809160</v>
      </c>
      <c r="P27" s="100">
        <v>13291133</v>
      </c>
      <c r="Q27" s="100">
        <v>17337678</v>
      </c>
      <c r="R27" s="100">
        <v>3282122</v>
      </c>
      <c r="S27" s="100">
        <v>4964004</v>
      </c>
      <c r="T27" s="100">
        <v>823341</v>
      </c>
      <c r="U27" s="100">
        <v>9069467</v>
      </c>
      <c r="V27" s="100">
        <v>37608363</v>
      </c>
      <c r="W27" s="100">
        <v>37879041</v>
      </c>
      <c r="X27" s="100">
        <v>-270678</v>
      </c>
      <c r="Y27" s="101">
        <v>-0.71</v>
      </c>
      <c r="Z27" s="102">
        <v>37879041</v>
      </c>
    </row>
    <row r="28" spans="1:26" ht="13.5">
      <c r="A28" s="103" t="s">
        <v>46</v>
      </c>
      <c r="B28" s="19">
        <v>9172000</v>
      </c>
      <c r="C28" s="19"/>
      <c r="D28" s="59">
        <v>25520000</v>
      </c>
      <c r="E28" s="60">
        <v>25520000</v>
      </c>
      <c r="F28" s="60">
        <v>813781</v>
      </c>
      <c r="G28" s="60">
        <v>967414</v>
      </c>
      <c r="H28" s="60">
        <v>1756208</v>
      </c>
      <c r="I28" s="60">
        <v>3537403</v>
      </c>
      <c r="J28" s="60">
        <v>900793</v>
      </c>
      <c r="K28" s="60">
        <v>3942613</v>
      </c>
      <c r="L28" s="60">
        <v>1950230</v>
      </c>
      <c r="M28" s="60">
        <v>6793636</v>
      </c>
      <c r="N28" s="60">
        <v>2230816</v>
      </c>
      <c r="O28" s="60">
        <v>1282571</v>
      </c>
      <c r="P28" s="60">
        <v>6212661</v>
      </c>
      <c r="Q28" s="60">
        <v>9726048</v>
      </c>
      <c r="R28" s="60">
        <v>2907786</v>
      </c>
      <c r="S28" s="60">
        <v>3041749</v>
      </c>
      <c r="T28" s="60">
        <v>460723</v>
      </c>
      <c r="U28" s="60">
        <v>6410258</v>
      </c>
      <c r="V28" s="60">
        <v>26467345</v>
      </c>
      <c r="W28" s="60">
        <v>25520000</v>
      </c>
      <c r="X28" s="60">
        <v>947345</v>
      </c>
      <c r="Y28" s="61">
        <v>3.71</v>
      </c>
      <c r="Z28" s="62">
        <v>25520000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-20040959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-20040959</v>
      </c>
      <c r="X29" s="60">
        <v>20040959</v>
      </c>
      <c r="Y29" s="61">
        <v>-100</v>
      </c>
      <c r="Z29" s="62">
        <v>-20040959</v>
      </c>
    </row>
    <row r="30" spans="1:26" ht="13.5">
      <c r="A30" s="58" t="s">
        <v>52</v>
      </c>
      <c r="B30" s="19">
        <v>10879759</v>
      </c>
      <c r="C30" s="19"/>
      <c r="D30" s="59">
        <v>33040000</v>
      </c>
      <c r="E30" s="60">
        <v>31775000</v>
      </c>
      <c r="F30" s="60">
        <v>2235</v>
      </c>
      <c r="G30" s="60">
        <v>182790</v>
      </c>
      <c r="H30" s="60">
        <v>659</v>
      </c>
      <c r="I30" s="60">
        <v>185684</v>
      </c>
      <c r="J30" s="60">
        <v>521662</v>
      </c>
      <c r="K30" s="60">
        <v>88459</v>
      </c>
      <c r="L30" s="60">
        <v>74374</v>
      </c>
      <c r="M30" s="60">
        <v>684495</v>
      </c>
      <c r="N30" s="60">
        <v>6569</v>
      </c>
      <c r="O30" s="60">
        <v>526589</v>
      </c>
      <c r="P30" s="60">
        <v>7078472</v>
      </c>
      <c r="Q30" s="60">
        <v>7611630</v>
      </c>
      <c r="R30" s="60">
        <v>374336</v>
      </c>
      <c r="S30" s="60">
        <v>1922255</v>
      </c>
      <c r="T30" s="60">
        <v>362618</v>
      </c>
      <c r="U30" s="60">
        <v>2659209</v>
      </c>
      <c r="V30" s="60">
        <v>11141018</v>
      </c>
      <c r="W30" s="60">
        <v>31775000</v>
      </c>
      <c r="X30" s="60">
        <v>-20633982</v>
      </c>
      <c r="Y30" s="61">
        <v>-64.94</v>
      </c>
      <c r="Z30" s="62">
        <v>31775000</v>
      </c>
    </row>
    <row r="31" spans="1:26" ht="13.5">
      <c r="A31" s="58" t="s">
        <v>53</v>
      </c>
      <c r="B31" s="19">
        <v>0</v>
      </c>
      <c r="C31" s="19"/>
      <c r="D31" s="59">
        <v>125000</v>
      </c>
      <c r="E31" s="60">
        <v>625000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625000</v>
      </c>
      <c r="X31" s="60">
        <v>-625000</v>
      </c>
      <c r="Y31" s="61">
        <v>-100</v>
      </c>
      <c r="Z31" s="62">
        <v>625000</v>
      </c>
    </row>
    <row r="32" spans="1:26" ht="13.5">
      <c r="A32" s="70" t="s">
        <v>54</v>
      </c>
      <c r="B32" s="22">
        <f>SUM(B28:B31)</f>
        <v>20051759</v>
      </c>
      <c r="C32" s="22">
        <f>SUM(C28:C31)</f>
        <v>0</v>
      </c>
      <c r="D32" s="99">
        <f aca="true" t="shared" si="5" ref="D32:Z32">SUM(D28:D31)</f>
        <v>58685000</v>
      </c>
      <c r="E32" s="100">
        <f t="shared" si="5"/>
        <v>37879041</v>
      </c>
      <c r="F32" s="100">
        <f t="shared" si="5"/>
        <v>816016</v>
      </c>
      <c r="G32" s="100">
        <f t="shared" si="5"/>
        <v>1150204</v>
      </c>
      <c r="H32" s="100">
        <f t="shared" si="5"/>
        <v>1756867</v>
      </c>
      <c r="I32" s="100">
        <f t="shared" si="5"/>
        <v>3723087</v>
      </c>
      <c r="J32" s="100">
        <f t="shared" si="5"/>
        <v>1422455</v>
      </c>
      <c r="K32" s="100">
        <f t="shared" si="5"/>
        <v>4031072</v>
      </c>
      <c r="L32" s="100">
        <f t="shared" si="5"/>
        <v>2024604</v>
      </c>
      <c r="M32" s="100">
        <f t="shared" si="5"/>
        <v>7478131</v>
      </c>
      <c r="N32" s="100">
        <f t="shared" si="5"/>
        <v>2237385</v>
      </c>
      <c r="O32" s="100">
        <f t="shared" si="5"/>
        <v>1809160</v>
      </c>
      <c r="P32" s="100">
        <f t="shared" si="5"/>
        <v>13291133</v>
      </c>
      <c r="Q32" s="100">
        <f t="shared" si="5"/>
        <v>17337678</v>
      </c>
      <c r="R32" s="100">
        <f t="shared" si="5"/>
        <v>3282122</v>
      </c>
      <c r="S32" s="100">
        <f t="shared" si="5"/>
        <v>4964004</v>
      </c>
      <c r="T32" s="100">
        <f t="shared" si="5"/>
        <v>823341</v>
      </c>
      <c r="U32" s="100">
        <f t="shared" si="5"/>
        <v>9069467</v>
      </c>
      <c r="V32" s="100">
        <f t="shared" si="5"/>
        <v>37608363</v>
      </c>
      <c r="W32" s="100">
        <f t="shared" si="5"/>
        <v>37879041</v>
      </c>
      <c r="X32" s="100">
        <f t="shared" si="5"/>
        <v>-270678</v>
      </c>
      <c r="Y32" s="101">
        <f>+IF(W32&lt;&gt;0,(X32/W32)*100,0)</f>
        <v>-0.714585144856228</v>
      </c>
      <c r="Z32" s="102">
        <f t="shared" si="5"/>
        <v>37879041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35252466</v>
      </c>
      <c r="C35" s="19"/>
      <c r="D35" s="59">
        <v>38977425</v>
      </c>
      <c r="E35" s="60">
        <v>21582472</v>
      </c>
      <c r="F35" s="60">
        <v>67416002</v>
      </c>
      <c r="G35" s="60">
        <v>52649100</v>
      </c>
      <c r="H35" s="60">
        <v>47249318</v>
      </c>
      <c r="I35" s="60">
        <v>47249318</v>
      </c>
      <c r="J35" s="60">
        <v>47249318</v>
      </c>
      <c r="K35" s="60">
        <v>30330019</v>
      </c>
      <c r="L35" s="60">
        <v>26996220</v>
      </c>
      <c r="M35" s="60">
        <v>26996220</v>
      </c>
      <c r="N35" s="60">
        <v>28276022</v>
      </c>
      <c r="O35" s="60">
        <v>24036535</v>
      </c>
      <c r="P35" s="60">
        <v>38116438</v>
      </c>
      <c r="Q35" s="60">
        <v>38116438</v>
      </c>
      <c r="R35" s="60">
        <v>28436515</v>
      </c>
      <c r="S35" s="60">
        <v>34724745</v>
      </c>
      <c r="T35" s="60">
        <v>32239383</v>
      </c>
      <c r="U35" s="60">
        <v>32239383</v>
      </c>
      <c r="V35" s="60">
        <v>32239383</v>
      </c>
      <c r="W35" s="60">
        <v>21582472</v>
      </c>
      <c r="X35" s="60">
        <v>10656911</v>
      </c>
      <c r="Y35" s="61">
        <v>49.38</v>
      </c>
      <c r="Z35" s="62">
        <v>21582472</v>
      </c>
    </row>
    <row r="36" spans="1:26" ht="13.5">
      <c r="A36" s="58" t="s">
        <v>57</v>
      </c>
      <c r="B36" s="19">
        <v>228909288</v>
      </c>
      <c r="C36" s="19"/>
      <c r="D36" s="59">
        <v>216017180</v>
      </c>
      <c r="E36" s="60">
        <v>213347206</v>
      </c>
      <c r="F36" s="60">
        <v>141199821</v>
      </c>
      <c r="G36" s="60">
        <v>143614462</v>
      </c>
      <c r="H36" s="60">
        <v>155666141</v>
      </c>
      <c r="I36" s="60">
        <v>155666141</v>
      </c>
      <c r="J36" s="60">
        <v>155666141</v>
      </c>
      <c r="K36" s="60">
        <v>164174841</v>
      </c>
      <c r="L36" s="60">
        <v>159982772</v>
      </c>
      <c r="M36" s="60">
        <v>159982772</v>
      </c>
      <c r="N36" s="60">
        <v>166538218</v>
      </c>
      <c r="O36" s="60">
        <v>236802608</v>
      </c>
      <c r="P36" s="60">
        <v>249352623</v>
      </c>
      <c r="Q36" s="60">
        <v>249352623</v>
      </c>
      <c r="R36" s="60">
        <v>248464060</v>
      </c>
      <c r="S36" s="60">
        <v>253428066</v>
      </c>
      <c r="T36" s="60">
        <v>235804964</v>
      </c>
      <c r="U36" s="60">
        <v>235804964</v>
      </c>
      <c r="V36" s="60">
        <v>235804964</v>
      </c>
      <c r="W36" s="60">
        <v>213347206</v>
      </c>
      <c r="X36" s="60">
        <v>22457758</v>
      </c>
      <c r="Y36" s="61">
        <v>10.53</v>
      </c>
      <c r="Z36" s="62">
        <v>213347206</v>
      </c>
    </row>
    <row r="37" spans="1:26" ht="13.5">
      <c r="A37" s="58" t="s">
        <v>58</v>
      </c>
      <c r="B37" s="19">
        <v>38078731</v>
      </c>
      <c r="C37" s="19"/>
      <c r="D37" s="59">
        <v>19738094</v>
      </c>
      <c r="E37" s="60">
        <v>20931067</v>
      </c>
      <c r="F37" s="60">
        <v>39544445</v>
      </c>
      <c r="G37" s="60">
        <v>36392964</v>
      </c>
      <c r="H37" s="60">
        <v>35710708</v>
      </c>
      <c r="I37" s="60">
        <v>35710708</v>
      </c>
      <c r="J37" s="60">
        <v>35710708</v>
      </c>
      <c r="K37" s="60">
        <v>20114581</v>
      </c>
      <c r="L37" s="60">
        <v>11679049</v>
      </c>
      <c r="M37" s="60">
        <v>11679049</v>
      </c>
      <c r="N37" s="60">
        <v>16412067</v>
      </c>
      <c r="O37" s="60">
        <v>13328763</v>
      </c>
      <c r="P37" s="60">
        <v>18189550</v>
      </c>
      <c r="Q37" s="60">
        <v>18189550</v>
      </c>
      <c r="R37" s="60">
        <v>22033230</v>
      </c>
      <c r="S37" s="60">
        <v>27547786</v>
      </c>
      <c r="T37" s="60">
        <v>27456882</v>
      </c>
      <c r="U37" s="60">
        <v>27456882</v>
      </c>
      <c r="V37" s="60">
        <v>27456882</v>
      </c>
      <c r="W37" s="60">
        <v>20931067</v>
      </c>
      <c r="X37" s="60">
        <v>6525815</v>
      </c>
      <c r="Y37" s="61">
        <v>31.18</v>
      </c>
      <c r="Z37" s="62">
        <v>20931067</v>
      </c>
    </row>
    <row r="38" spans="1:26" ht="13.5">
      <c r="A38" s="58" t="s">
        <v>59</v>
      </c>
      <c r="B38" s="19">
        <v>61539120</v>
      </c>
      <c r="C38" s="19"/>
      <c r="D38" s="59">
        <v>82502692</v>
      </c>
      <c r="E38" s="60">
        <v>48610708</v>
      </c>
      <c r="F38" s="60">
        <v>38929531</v>
      </c>
      <c r="G38" s="60">
        <v>38929531</v>
      </c>
      <c r="H38" s="60">
        <v>38884506</v>
      </c>
      <c r="I38" s="60">
        <v>38884506</v>
      </c>
      <c r="J38" s="60">
        <v>38884506</v>
      </c>
      <c r="K38" s="60">
        <v>38694481</v>
      </c>
      <c r="L38" s="60">
        <v>38694481</v>
      </c>
      <c r="M38" s="60">
        <v>38694481</v>
      </c>
      <c r="N38" s="60">
        <v>38122553</v>
      </c>
      <c r="O38" s="60">
        <v>38122553</v>
      </c>
      <c r="P38" s="60">
        <v>38122553</v>
      </c>
      <c r="Q38" s="60">
        <v>38122553</v>
      </c>
      <c r="R38" s="60">
        <v>37912874</v>
      </c>
      <c r="S38" s="60">
        <v>37912874</v>
      </c>
      <c r="T38" s="60">
        <v>37912874</v>
      </c>
      <c r="U38" s="60">
        <v>37912874</v>
      </c>
      <c r="V38" s="60">
        <v>37912874</v>
      </c>
      <c r="W38" s="60">
        <v>48610708</v>
      </c>
      <c r="X38" s="60">
        <v>-10697834</v>
      </c>
      <c r="Y38" s="61">
        <v>-22.01</v>
      </c>
      <c r="Z38" s="62">
        <v>48610708</v>
      </c>
    </row>
    <row r="39" spans="1:26" ht="13.5">
      <c r="A39" s="58" t="s">
        <v>60</v>
      </c>
      <c r="B39" s="19">
        <v>164543903</v>
      </c>
      <c r="C39" s="19"/>
      <c r="D39" s="59">
        <v>152753819</v>
      </c>
      <c r="E39" s="60">
        <v>165387903</v>
      </c>
      <c r="F39" s="60">
        <v>130141847</v>
      </c>
      <c r="G39" s="60">
        <v>120941067</v>
      </c>
      <c r="H39" s="60">
        <v>128320245</v>
      </c>
      <c r="I39" s="60">
        <v>128320245</v>
      </c>
      <c r="J39" s="60">
        <v>128320245</v>
      </c>
      <c r="K39" s="60">
        <v>135695799</v>
      </c>
      <c r="L39" s="60">
        <v>136605463</v>
      </c>
      <c r="M39" s="60">
        <v>136605463</v>
      </c>
      <c r="N39" s="60">
        <v>140279621</v>
      </c>
      <c r="O39" s="60">
        <v>209387828</v>
      </c>
      <c r="P39" s="60">
        <v>231156958</v>
      </c>
      <c r="Q39" s="60">
        <v>231156958</v>
      </c>
      <c r="R39" s="60">
        <v>216954471</v>
      </c>
      <c r="S39" s="60">
        <v>222692151</v>
      </c>
      <c r="T39" s="60">
        <v>202674591</v>
      </c>
      <c r="U39" s="60">
        <v>202674591</v>
      </c>
      <c r="V39" s="60">
        <v>202674591</v>
      </c>
      <c r="W39" s="60">
        <v>165387903</v>
      </c>
      <c r="X39" s="60">
        <v>37286688</v>
      </c>
      <c r="Y39" s="61">
        <v>22.54</v>
      </c>
      <c r="Z39" s="62">
        <v>165387903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10951935</v>
      </c>
      <c r="C42" s="19"/>
      <c r="D42" s="59">
        <v>24414106</v>
      </c>
      <c r="E42" s="60">
        <v>21857928</v>
      </c>
      <c r="F42" s="60">
        <v>-659115</v>
      </c>
      <c r="G42" s="60">
        <v>5180402</v>
      </c>
      <c r="H42" s="60">
        <v>-751404</v>
      </c>
      <c r="I42" s="60">
        <v>3769883</v>
      </c>
      <c r="J42" s="60">
        <v>-325630</v>
      </c>
      <c r="K42" s="60">
        <v>5798698</v>
      </c>
      <c r="L42" s="60">
        <v>7396582</v>
      </c>
      <c r="M42" s="60">
        <v>12869650</v>
      </c>
      <c r="N42" s="60">
        <v>3765096</v>
      </c>
      <c r="O42" s="60">
        <v>-6073069</v>
      </c>
      <c r="P42" s="60">
        <v>21223698</v>
      </c>
      <c r="Q42" s="60">
        <v>18915725</v>
      </c>
      <c r="R42" s="60">
        <v>-10239350</v>
      </c>
      <c r="S42" s="60">
        <v>780351</v>
      </c>
      <c r="T42" s="60">
        <v>-122381</v>
      </c>
      <c r="U42" s="60">
        <v>-9581380</v>
      </c>
      <c r="V42" s="60">
        <v>25973878</v>
      </c>
      <c r="W42" s="60">
        <v>21857928</v>
      </c>
      <c r="X42" s="60">
        <v>4115950</v>
      </c>
      <c r="Y42" s="61">
        <v>18.83</v>
      </c>
      <c r="Z42" s="62">
        <v>21857928</v>
      </c>
    </row>
    <row r="43" spans="1:26" ht="13.5">
      <c r="A43" s="58" t="s">
        <v>63</v>
      </c>
      <c r="B43" s="19">
        <v>-19876806</v>
      </c>
      <c r="C43" s="19"/>
      <c r="D43" s="59">
        <v>-58685000</v>
      </c>
      <c r="E43" s="60">
        <v>-37675032</v>
      </c>
      <c r="F43" s="60">
        <v>-710791</v>
      </c>
      <c r="G43" s="60">
        <v>-427295</v>
      </c>
      <c r="H43" s="60">
        <v>-1004543</v>
      </c>
      <c r="I43" s="60">
        <v>-2142629</v>
      </c>
      <c r="J43" s="60">
        <v>-1349360</v>
      </c>
      <c r="K43" s="60">
        <v>-4760364</v>
      </c>
      <c r="L43" s="60">
        <v>-1679092</v>
      </c>
      <c r="M43" s="60">
        <v>-7788816</v>
      </c>
      <c r="N43" s="60">
        <v>-4172538</v>
      </c>
      <c r="O43" s="60">
        <v>-1809161</v>
      </c>
      <c r="P43" s="60">
        <v>-11536748</v>
      </c>
      <c r="Q43" s="60">
        <v>-17518447</v>
      </c>
      <c r="R43" s="60">
        <v>-3881412</v>
      </c>
      <c r="S43" s="60">
        <v>-3134065</v>
      </c>
      <c r="T43" s="60">
        <v>4884</v>
      </c>
      <c r="U43" s="60">
        <v>-7010593</v>
      </c>
      <c r="V43" s="60">
        <v>-34460485</v>
      </c>
      <c r="W43" s="60">
        <v>-37675032</v>
      </c>
      <c r="X43" s="60">
        <v>3214547</v>
      </c>
      <c r="Y43" s="61">
        <v>-8.53</v>
      </c>
      <c r="Z43" s="62">
        <v>-37675032</v>
      </c>
    </row>
    <row r="44" spans="1:26" ht="13.5">
      <c r="A44" s="58" t="s">
        <v>64</v>
      </c>
      <c r="B44" s="19">
        <v>-1392931</v>
      </c>
      <c r="C44" s="19"/>
      <c r="D44" s="59">
        <v>31120499</v>
      </c>
      <c r="E44" s="60">
        <v>-1108512</v>
      </c>
      <c r="F44" s="60">
        <v>36459</v>
      </c>
      <c r="G44" s="60">
        <v>14012</v>
      </c>
      <c r="H44" s="60">
        <v>28319</v>
      </c>
      <c r="I44" s="60">
        <v>78790</v>
      </c>
      <c r="J44" s="60">
        <v>23885</v>
      </c>
      <c r="K44" s="60">
        <v>24363</v>
      </c>
      <c r="L44" s="60">
        <v>3623</v>
      </c>
      <c r="M44" s="60">
        <v>51871</v>
      </c>
      <c r="N44" s="60">
        <v>14666</v>
      </c>
      <c r="O44" s="60">
        <v>24497</v>
      </c>
      <c r="P44" s="60">
        <v>16084</v>
      </c>
      <c r="Q44" s="60">
        <v>55247</v>
      </c>
      <c r="R44" s="60">
        <v>9005</v>
      </c>
      <c r="S44" s="60">
        <v>17511</v>
      </c>
      <c r="T44" s="60">
        <v>19613</v>
      </c>
      <c r="U44" s="60">
        <v>46129</v>
      </c>
      <c r="V44" s="60">
        <v>232037</v>
      </c>
      <c r="W44" s="60">
        <v>-1108512</v>
      </c>
      <c r="X44" s="60">
        <v>1340549</v>
      </c>
      <c r="Y44" s="61">
        <v>-120.93</v>
      </c>
      <c r="Z44" s="62">
        <v>-1108512</v>
      </c>
    </row>
    <row r="45" spans="1:26" ht="13.5">
      <c r="A45" s="70" t="s">
        <v>65</v>
      </c>
      <c r="B45" s="22">
        <v>5670357</v>
      </c>
      <c r="C45" s="22"/>
      <c r="D45" s="99">
        <v>18434345</v>
      </c>
      <c r="E45" s="100">
        <v>1039426</v>
      </c>
      <c r="F45" s="100">
        <v>4334761</v>
      </c>
      <c r="G45" s="100">
        <v>9101880</v>
      </c>
      <c r="H45" s="100">
        <v>7374252</v>
      </c>
      <c r="I45" s="100">
        <v>7374252</v>
      </c>
      <c r="J45" s="100">
        <v>5723147</v>
      </c>
      <c r="K45" s="100">
        <v>6785844</v>
      </c>
      <c r="L45" s="100">
        <v>12506957</v>
      </c>
      <c r="M45" s="100">
        <v>12506957</v>
      </c>
      <c r="N45" s="100">
        <v>12114181</v>
      </c>
      <c r="O45" s="100">
        <v>4256448</v>
      </c>
      <c r="P45" s="100">
        <v>13959482</v>
      </c>
      <c r="Q45" s="100">
        <v>12114181</v>
      </c>
      <c r="R45" s="100">
        <v>-152275</v>
      </c>
      <c r="S45" s="100">
        <v>-2488478</v>
      </c>
      <c r="T45" s="100">
        <v>-2586362</v>
      </c>
      <c r="U45" s="100">
        <v>-2586362</v>
      </c>
      <c r="V45" s="100">
        <v>-2586362</v>
      </c>
      <c r="W45" s="100">
        <v>1039426</v>
      </c>
      <c r="X45" s="100">
        <v>-3625788</v>
      </c>
      <c r="Y45" s="101">
        <v>-348.83</v>
      </c>
      <c r="Z45" s="102">
        <v>1039426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7616020</v>
      </c>
      <c r="C49" s="52"/>
      <c r="D49" s="129">
        <v>1504267</v>
      </c>
      <c r="E49" s="54">
        <v>998221</v>
      </c>
      <c r="F49" s="54">
        <v>0</v>
      </c>
      <c r="G49" s="54">
        <v>0</v>
      </c>
      <c r="H49" s="54">
        <v>0</v>
      </c>
      <c r="I49" s="54">
        <v>965937</v>
      </c>
      <c r="J49" s="54">
        <v>0</v>
      </c>
      <c r="K49" s="54">
        <v>0</v>
      </c>
      <c r="L49" s="54">
        <v>0</v>
      </c>
      <c r="M49" s="54">
        <v>898778</v>
      </c>
      <c r="N49" s="54">
        <v>0</v>
      </c>
      <c r="O49" s="54">
        <v>0</v>
      </c>
      <c r="P49" s="54">
        <v>0</v>
      </c>
      <c r="Q49" s="54">
        <v>739585</v>
      </c>
      <c r="R49" s="54">
        <v>0</v>
      </c>
      <c r="S49" s="54">
        <v>0</v>
      </c>
      <c r="T49" s="54">
        <v>0</v>
      </c>
      <c r="U49" s="54">
        <v>3830486</v>
      </c>
      <c r="V49" s="54">
        <v>20027509</v>
      </c>
      <c r="W49" s="54">
        <v>36580803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1050</v>
      </c>
      <c r="V51" s="54">
        <v>0</v>
      </c>
      <c r="W51" s="54">
        <v>1050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98.52469600713059</v>
      </c>
      <c r="C58" s="5">
        <f>IF(C67=0,0,+(C76/C67)*100)</f>
        <v>0</v>
      </c>
      <c r="D58" s="6">
        <f aca="true" t="shared" si="6" ref="D58:Z58">IF(D67=0,0,+(D76/D67)*100)</f>
        <v>94.2293180199355</v>
      </c>
      <c r="E58" s="7">
        <f t="shared" si="6"/>
        <v>94.05951873562923</v>
      </c>
      <c r="F58" s="7">
        <f t="shared" si="6"/>
        <v>23.705341800037928</v>
      </c>
      <c r="G58" s="7">
        <f t="shared" si="6"/>
        <v>254.201925857312</v>
      </c>
      <c r="H58" s="7">
        <f t="shared" si="6"/>
        <v>163.7889427027979</v>
      </c>
      <c r="I58" s="7">
        <f t="shared" si="6"/>
        <v>59.346998224266876</v>
      </c>
      <c r="J58" s="7">
        <f t="shared" si="6"/>
        <v>263.6124591370884</v>
      </c>
      <c r="K58" s="7">
        <f t="shared" si="6"/>
        <v>105.48424665786298</v>
      </c>
      <c r="L58" s="7">
        <f t="shared" si="6"/>
        <v>136.00059728090133</v>
      </c>
      <c r="M58" s="7">
        <f t="shared" si="6"/>
        <v>179.12565179845183</v>
      </c>
      <c r="N58" s="7">
        <f t="shared" si="6"/>
        <v>197.77158340997653</v>
      </c>
      <c r="O58" s="7">
        <f t="shared" si="6"/>
        <v>84.42271647875714</v>
      </c>
      <c r="P58" s="7">
        <f t="shared" si="6"/>
        <v>114.52241764609789</v>
      </c>
      <c r="Q58" s="7">
        <f t="shared" si="6"/>
        <v>123.96565670112052</v>
      </c>
      <c r="R58" s="7">
        <f t="shared" si="6"/>
        <v>137.60387135221615</v>
      </c>
      <c r="S58" s="7">
        <f t="shared" si="6"/>
        <v>200.64030054698097</v>
      </c>
      <c r="T58" s="7">
        <f t="shared" si="6"/>
        <v>106.0143696026221</v>
      </c>
      <c r="U58" s="7">
        <f t="shared" si="6"/>
        <v>138.19106676154172</v>
      </c>
      <c r="V58" s="7">
        <f t="shared" si="6"/>
        <v>110.00593656142786</v>
      </c>
      <c r="W58" s="7">
        <f t="shared" si="6"/>
        <v>94.05951873562923</v>
      </c>
      <c r="X58" s="7">
        <f t="shared" si="6"/>
        <v>0</v>
      </c>
      <c r="Y58" s="7">
        <f t="shared" si="6"/>
        <v>0</v>
      </c>
      <c r="Z58" s="8">
        <f t="shared" si="6"/>
        <v>94.05951873562923</v>
      </c>
    </row>
    <row r="59" spans="1:26" ht="13.5">
      <c r="A59" s="37" t="s">
        <v>31</v>
      </c>
      <c r="B59" s="9">
        <f aca="true" t="shared" si="7" ref="B59:Z66">IF(B68=0,0,+(B77/B68)*100)</f>
        <v>68.99267823254179</v>
      </c>
      <c r="C59" s="9">
        <f t="shared" si="7"/>
        <v>0</v>
      </c>
      <c r="D59" s="2">
        <f t="shared" si="7"/>
        <v>67.81681501370096</v>
      </c>
      <c r="E59" s="10">
        <f t="shared" si="7"/>
        <v>64.21339782733766</v>
      </c>
      <c r="F59" s="10">
        <f t="shared" si="7"/>
        <v>4.3715312164177496</v>
      </c>
      <c r="G59" s="10">
        <f t="shared" si="7"/>
        <v>-20619.99516733116</v>
      </c>
      <c r="H59" s="10">
        <f t="shared" si="7"/>
        <v>-2038.1033872300247</v>
      </c>
      <c r="I59" s="10">
        <f t="shared" si="7"/>
        <v>16.818029774468695</v>
      </c>
      <c r="J59" s="10">
        <f t="shared" si="7"/>
        <v>-819.6729815533375</v>
      </c>
      <c r="K59" s="10">
        <f t="shared" si="7"/>
        <v>-745.84934468252</v>
      </c>
      <c r="L59" s="10">
        <f t="shared" si="7"/>
        <v>-1065.995089868913</v>
      </c>
      <c r="M59" s="10">
        <f t="shared" si="7"/>
        <v>-855.6098169706436</v>
      </c>
      <c r="N59" s="10">
        <f t="shared" si="7"/>
        <v>2375.7235221674873</v>
      </c>
      <c r="O59" s="10">
        <f t="shared" si="7"/>
        <v>-652.9147901062113</v>
      </c>
      <c r="P59" s="10">
        <f t="shared" si="7"/>
        <v>-985.5745639656179</v>
      </c>
      <c r="Q59" s="10">
        <f t="shared" si="7"/>
        <v>-1659.6038968848977</v>
      </c>
      <c r="R59" s="10">
        <f t="shared" si="7"/>
        <v>-223.48440608966786</v>
      </c>
      <c r="S59" s="10">
        <f t="shared" si="7"/>
        <v>-993.22156409999</v>
      </c>
      <c r="T59" s="10">
        <f t="shared" si="7"/>
        <v>272.0111266134906</v>
      </c>
      <c r="U59" s="10">
        <f t="shared" si="7"/>
        <v>-1910.9081643486568</v>
      </c>
      <c r="V59" s="10">
        <f t="shared" si="7"/>
        <v>66.73450054637078</v>
      </c>
      <c r="W59" s="10">
        <f t="shared" si="7"/>
        <v>64.21339782733766</v>
      </c>
      <c r="X59" s="10">
        <f t="shared" si="7"/>
        <v>0</v>
      </c>
      <c r="Y59" s="10">
        <f t="shared" si="7"/>
        <v>0</v>
      </c>
      <c r="Z59" s="11">
        <f t="shared" si="7"/>
        <v>64.21339782733766</v>
      </c>
    </row>
    <row r="60" spans="1:26" ht="13.5">
      <c r="A60" s="38" t="s">
        <v>32</v>
      </c>
      <c r="B60" s="12">
        <f t="shared" si="7"/>
        <v>112.18719490741734</v>
      </c>
      <c r="C60" s="12">
        <f t="shared" si="7"/>
        <v>0</v>
      </c>
      <c r="D60" s="3">
        <f t="shared" si="7"/>
        <v>105.65253548192621</v>
      </c>
      <c r="E60" s="13">
        <f t="shared" si="7"/>
        <v>108.25903279697684</v>
      </c>
      <c r="F60" s="13">
        <f t="shared" si="7"/>
        <v>-297.80374897553565</v>
      </c>
      <c r="G60" s="13">
        <f t="shared" si="7"/>
        <v>200.33346667177838</v>
      </c>
      <c r="H60" s="13">
        <f t="shared" si="7"/>
        <v>116.07918644631646</v>
      </c>
      <c r="I60" s="13">
        <f t="shared" si="7"/>
        <v>285.3822500658499</v>
      </c>
      <c r="J60" s="13">
        <f t="shared" si="7"/>
        <v>219.4247569716322</v>
      </c>
      <c r="K60" s="13">
        <f t="shared" si="7"/>
        <v>77.62608851685017</v>
      </c>
      <c r="L60" s="13">
        <f t="shared" si="7"/>
        <v>97.48039884930839</v>
      </c>
      <c r="M60" s="13">
        <f t="shared" si="7"/>
        <v>141.47118619348612</v>
      </c>
      <c r="N60" s="13">
        <f t="shared" si="7"/>
        <v>159.90210202791718</v>
      </c>
      <c r="O60" s="13">
        <f t="shared" si="7"/>
        <v>63.81825781230792</v>
      </c>
      <c r="P60" s="13">
        <f t="shared" si="7"/>
        <v>83.35066810367378</v>
      </c>
      <c r="Q60" s="13">
        <f t="shared" si="7"/>
        <v>94.11428217573192</v>
      </c>
      <c r="R60" s="13">
        <f t="shared" si="7"/>
        <v>99.94593157029256</v>
      </c>
      <c r="S60" s="13">
        <f t="shared" si="7"/>
        <v>147.63466567697498</v>
      </c>
      <c r="T60" s="13">
        <f t="shared" si="7"/>
        <v>88.41885499452536</v>
      </c>
      <c r="U60" s="13">
        <f t="shared" si="7"/>
        <v>106.08584285718699</v>
      </c>
      <c r="V60" s="13">
        <f t="shared" si="7"/>
        <v>135.05310793676244</v>
      </c>
      <c r="W60" s="13">
        <f t="shared" si="7"/>
        <v>108.25903279697684</v>
      </c>
      <c r="X60" s="13">
        <f t="shared" si="7"/>
        <v>0</v>
      </c>
      <c r="Y60" s="13">
        <f t="shared" si="7"/>
        <v>0</v>
      </c>
      <c r="Z60" s="14">
        <f t="shared" si="7"/>
        <v>108.25903279697684</v>
      </c>
    </row>
    <row r="61" spans="1:26" ht="13.5">
      <c r="A61" s="39" t="s">
        <v>103</v>
      </c>
      <c r="B61" s="12">
        <f t="shared" si="7"/>
        <v>91.92664145153472</v>
      </c>
      <c r="C61" s="12">
        <f t="shared" si="7"/>
        <v>0</v>
      </c>
      <c r="D61" s="3">
        <f t="shared" si="7"/>
        <v>97.09682293437871</v>
      </c>
      <c r="E61" s="13">
        <f t="shared" si="7"/>
        <v>94.1189660753875</v>
      </c>
      <c r="F61" s="13">
        <f t="shared" si="7"/>
        <v>77.6207054482675</v>
      </c>
      <c r="G61" s="13">
        <f t="shared" si="7"/>
        <v>291.9962805043999</v>
      </c>
      <c r="H61" s="13">
        <f t="shared" si="7"/>
        <v>96.60202402424343</v>
      </c>
      <c r="I61" s="13">
        <f t="shared" si="7"/>
        <v>111.2783197086556</v>
      </c>
      <c r="J61" s="13">
        <f t="shared" si="7"/>
        <v>113.64504273385536</v>
      </c>
      <c r="K61" s="13">
        <f t="shared" si="7"/>
        <v>83.35906366702875</v>
      </c>
      <c r="L61" s="13">
        <f t="shared" si="7"/>
        <v>114.8326666321579</v>
      </c>
      <c r="M61" s="13">
        <f t="shared" si="7"/>
        <v>103.61586107578961</v>
      </c>
      <c r="N61" s="13">
        <f t="shared" si="7"/>
        <v>233.69469641785568</v>
      </c>
      <c r="O61" s="13">
        <f t="shared" si="7"/>
        <v>67.51484778885806</v>
      </c>
      <c r="P61" s="13">
        <f t="shared" si="7"/>
        <v>97.00947900068995</v>
      </c>
      <c r="Q61" s="13">
        <f t="shared" si="7"/>
        <v>111.60110274864454</v>
      </c>
      <c r="R61" s="13">
        <f t="shared" si="7"/>
        <v>107.4072999300492</v>
      </c>
      <c r="S61" s="13">
        <f t="shared" si="7"/>
        <v>170.45809571764815</v>
      </c>
      <c r="T61" s="13">
        <f t="shared" si="7"/>
        <v>87.51822122507592</v>
      </c>
      <c r="U61" s="13">
        <f t="shared" si="7"/>
        <v>112.44103668615489</v>
      </c>
      <c r="V61" s="13">
        <f t="shared" si="7"/>
        <v>109.25979995194481</v>
      </c>
      <c r="W61" s="13">
        <f t="shared" si="7"/>
        <v>94.1189660753875</v>
      </c>
      <c r="X61" s="13">
        <f t="shared" si="7"/>
        <v>0</v>
      </c>
      <c r="Y61" s="13">
        <f t="shared" si="7"/>
        <v>0</v>
      </c>
      <c r="Z61" s="14">
        <f t="shared" si="7"/>
        <v>94.1189660753875</v>
      </c>
    </row>
    <row r="62" spans="1:26" ht="13.5">
      <c r="A62" s="39" t="s">
        <v>104</v>
      </c>
      <c r="B62" s="12">
        <f t="shared" si="7"/>
        <v>99.21088325411446</v>
      </c>
      <c r="C62" s="12">
        <f t="shared" si="7"/>
        <v>0</v>
      </c>
      <c r="D62" s="3">
        <f t="shared" si="7"/>
        <v>89.2622657593921</v>
      </c>
      <c r="E62" s="13">
        <f t="shared" si="7"/>
        <v>94.12316317497786</v>
      </c>
      <c r="F62" s="13">
        <f t="shared" si="7"/>
        <v>64.47564121872162</v>
      </c>
      <c r="G62" s="13">
        <f t="shared" si="7"/>
        <v>-1759.9377248233402</v>
      </c>
      <c r="H62" s="13">
        <f t="shared" si="7"/>
        <v>-8.891964695805454</v>
      </c>
      <c r="I62" s="13">
        <f t="shared" si="7"/>
        <v>104.00027638916967</v>
      </c>
      <c r="J62" s="13">
        <f t="shared" si="7"/>
        <v>436.4305075030397</v>
      </c>
      <c r="K62" s="13">
        <f t="shared" si="7"/>
        <v>69.74029997581277</v>
      </c>
      <c r="L62" s="13">
        <f t="shared" si="7"/>
        <v>82.77708384821423</v>
      </c>
      <c r="M62" s="13">
        <f t="shared" si="7"/>
        <v>223.17620073400352</v>
      </c>
      <c r="N62" s="13">
        <f t="shared" si="7"/>
        <v>95.12552404376626</v>
      </c>
      <c r="O62" s="13">
        <f t="shared" si="7"/>
        <v>80.2158232967823</v>
      </c>
      <c r="P62" s="13">
        <f t="shared" si="7"/>
        <v>121.27409661873149</v>
      </c>
      <c r="Q62" s="13">
        <f t="shared" si="7"/>
        <v>98.45312216527012</v>
      </c>
      <c r="R62" s="13">
        <f t="shared" si="7"/>
        <v>100.60731534276933</v>
      </c>
      <c r="S62" s="13">
        <f t="shared" si="7"/>
        <v>203.29116393255435</v>
      </c>
      <c r="T62" s="13">
        <f t="shared" si="7"/>
        <v>98.62262282736532</v>
      </c>
      <c r="U62" s="13">
        <f t="shared" si="7"/>
        <v>122.15431010179788</v>
      </c>
      <c r="V62" s="13">
        <f t="shared" si="7"/>
        <v>140.75524001175233</v>
      </c>
      <c r="W62" s="13">
        <f t="shared" si="7"/>
        <v>94.12316317497786</v>
      </c>
      <c r="X62" s="13">
        <f t="shared" si="7"/>
        <v>0</v>
      </c>
      <c r="Y62" s="13">
        <f t="shared" si="7"/>
        <v>0</v>
      </c>
      <c r="Z62" s="14">
        <f t="shared" si="7"/>
        <v>94.12316317497786</v>
      </c>
    </row>
    <row r="63" spans="1:26" ht="13.5">
      <c r="A63" s="39" t="s">
        <v>105</v>
      </c>
      <c r="B63" s="12">
        <f t="shared" si="7"/>
        <v>108.00252273532742</v>
      </c>
      <c r="C63" s="12">
        <f t="shared" si="7"/>
        <v>0</v>
      </c>
      <c r="D63" s="3">
        <f t="shared" si="7"/>
        <v>80.26272747676444</v>
      </c>
      <c r="E63" s="13">
        <f t="shared" si="7"/>
        <v>94.12267631741548</v>
      </c>
      <c r="F63" s="13">
        <f t="shared" si="7"/>
        <v>86.30656353583895</v>
      </c>
      <c r="G63" s="13">
        <f t="shared" si="7"/>
        <v>89.30377150071011</v>
      </c>
      <c r="H63" s="13">
        <f t="shared" si="7"/>
        <v>1357.2913154711143</v>
      </c>
      <c r="I63" s="13">
        <f t="shared" si="7"/>
        <v>116.48939432199417</v>
      </c>
      <c r="J63" s="13">
        <f t="shared" si="7"/>
        <v>315.34094232173067</v>
      </c>
      <c r="K63" s="13">
        <f t="shared" si="7"/>
        <v>83.48257929132312</v>
      </c>
      <c r="L63" s="13">
        <f t="shared" si="7"/>
        <v>100.8016935082585</v>
      </c>
      <c r="M63" s="13">
        <f t="shared" si="7"/>
        <v>190.4418429448502</v>
      </c>
      <c r="N63" s="13">
        <f t="shared" si="7"/>
        <v>110.57633419851723</v>
      </c>
      <c r="O63" s="13">
        <f t="shared" si="7"/>
        <v>67.08500735237037</v>
      </c>
      <c r="P63" s="13">
        <f t="shared" si="7"/>
        <v>126.8860013548561</v>
      </c>
      <c r="Q63" s="13">
        <f t="shared" si="7"/>
        <v>101.39499413073025</v>
      </c>
      <c r="R63" s="13">
        <f t="shared" si="7"/>
        <v>96.69263918697669</v>
      </c>
      <c r="S63" s="13">
        <f t="shared" si="7"/>
        <v>142.12175066434597</v>
      </c>
      <c r="T63" s="13">
        <f t="shared" si="7"/>
        <v>78.20646696633497</v>
      </c>
      <c r="U63" s="13">
        <f t="shared" si="7"/>
        <v>101.61863184718409</v>
      </c>
      <c r="V63" s="13">
        <f t="shared" si="7"/>
        <v>131.30786488450724</v>
      </c>
      <c r="W63" s="13">
        <f t="shared" si="7"/>
        <v>94.12267631741548</v>
      </c>
      <c r="X63" s="13">
        <f t="shared" si="7"/>
        <v>0</v>
      </c>
      <c r="Y63" s="13">
        <f t="shared" si="7"/>
        <v>0</v>
      </c>
      <c r="Z63" s="14">
        <f t="shared" si="7"/>
        <v>94.12267631741548</v>
      </c>
    </row>
    <row r="64" spans="1:26" ht="13.5">
      <c r="A64" s="39" t="s">
        <v>106</v>
      </c>
      <c r="B64" s="12">
        <f t="shared" si="7"/>
        <v>107.36493246035496</v>
      </c>
      <c r="C64" s="12">
        <f t="shared" si="7"/>
        <v>0</v>
      </c>
      <c r="D64" s="3">
        <f t="shared" si="7"/>
        <v>83.63108247372747</v>
      </c>
      <c r="E64" s="13">
        <f t="shared" si="7"/>
        <v>93.15609113161362</v>
      </c>
      <c r="F64" s="13">
        <f t="shared" si="7"/>
        <v>85.98192925464976</v>
      </c>
      <c r="G64" s="13">
        <f t="shared" si="7"/>
        <v>97.274002695169</v>
      </c>
      <c r="H64" s="13">
        <f t="shared" si="7"/>
        <v>-769.6142148898055</v>
      </c>
      <c r="I64" s="13">
        <f t="shared" si="7"/>
        <v>125.5654971854106</v>
      </c>
      <c r="J64" s="13">
        <f t="shared" si="7"/>
        <v>366.5213298320368</v>
      </c>
      <c r="K64" s="13">
        <f t="shared" si="7"/>
        <v>83.59963531566056</v>
      </c>
      <c r="L64" s="13">
        <f t="shared" si="7"/>
        <v>104.8759308925875</v>
      </c>
      <c r="M64" s="13">
        <f t="shared" si="7"/>
        <v>218.2367566154174</v>
      </c>
      <c r="N64" s="13">
        <f t="shared" si="7"/>
        <v>113.44230078002828</v>
      </c>
      <c r="O64" s="13">
        <f t="shared" si="7"/>
        <v>62.16316048345863</v>
      </c>
      <c r="P64" s="13">
        <f t="shared" si="7"/>
        <v>116.21092771989292</v>
      </c>
      <c r="Q64" s="13">
        <f t="shared" si="7"/>
        <v>96.38460438848661</v>
      </c>
      <c r="R64" s="13">
        <f t="shared" si="7"/>
        <v>103.34842355170113</v>
      </c>
      <c r="S64" s="13">
        <f t="shared" si="7"/>
        <v>138.72213782552046</v>
      </c>
      <c r="T64" s="13">
        <f t="shared" si="7"/>
        <v>74.66547605588461</v>
      </c>
      <c r="U64" s="13">
        <f t="shared" si="7"/>
        <v>102.00665272246911</v>
      </c>
      <c r="V64" s="13">
        <f t="shared" si="7"/>
        <v>141.28700056782745</v>
      </c>
      <c r="W64" s="13">
        <f t="shared" si="7"/>
        <v>93.15609113161362</v>
      </c>
      <c r="X64" s="13">
        <f t="shared" si="7"/>
        <v>0</v>
      </c>
      <c r="Y64" s="13">
        <f t="shared" si="7"/>
        <v>0</v>
      </c>
      <c r="Z64" s="14">
        <f t="shared" si="7"/>
        <v>93.15609113161362</v>
      </c>
    </row>
    <row r="65" spans="1:26" ht="13.5">
      <c r="A65" s="39" t="s">
        <v>107</v>
      </c>
      <c r="B65" s="12">
        <f t="shared" si="7"/>
        <v>-0.5305053648923999</v>
      </c>
      <c r="C65" s="12">
        <f t="shared" si="7"/>
        <v>0</v>
      </c>
      <c r="D65" s="3">
        <f t="shared" si="7"/>
        <v>-0.11428051180146276</v>
      </c>
      <c r="E65" s="13">
        <f t="shared" si="7"/>
        <v>-0.21977636995299685</v>
      </c>
      <c r="F65" s="13">
        <f t="shared" si="7"/>
        <v>4.579999657268479</v>
      </c>
      <c r="G65" s="13">
        <f t="shared" si="7"/>
        <v>4462.156164957086</v>
      </c>
      <c r="H65" s="13">
        <f t="shared" si="7"/>
        <v>-2502.8928967980073</v>
      </c>
      <c r="I65" s="13">
        <f t="shared" si="7"/>
        <v>6.811186331119709</v>
      </c>
      <c r="J65" s="13">
        <f t="shared" si="7"/>
        <v>-11036.232565428616</v>
      </c>
      <c r="K65" s="13">
        <f t="shared" si="7"/>
        <v>2689.885959992522</v>
      </c>
      <c r="L65" s="13">
        <f t="shared" si="7"/>
        <v>-7552314.285714285</v>
      </c>
      <c r="M65" s="13">
        <f t="shared" si="7"/>
        <v>657.2399250234301</v>
      </c>
      <c r="N65" s="13">
        <f t="shared" si="7"/>
        <v>560.6403049070985</v>
      </c>
      <c r="O65" s="13">
        <f t="shared" si="7"/>
        <v>7925.668589407446</v>
      </c>
      <c r="P65" s="13">
        <f t="shared" si="7"/>
        <v>16166.286037309215</v>
      </c>
      <c r="Q65" s="13">
        <f t="shared" si="7"/>
        <v>3111.107869929683</v>
      </c>
      <c r="R65" s="13">
        <f t="shared" si="7"/>
        <v>-4080328.571428572</v>
      </c>
      <c r="S65" s="13">
        <f t="shared" si="7"/>
        <v>2420.1638672675135</v>
      </c>
      <c r="T65" s="13">
        <f t="shared" si="7"/>
        <v>-38.7602893245505</v>
      </c>
      <c r="U65" s="13">
        <f t="shared" si="7"/>
        <v>661.1130423790412</v>
      </c>
      <c r="V65" s="13">
        <f t="shared" si="7"/>
        <v>35.07172748851147</v>
      </c>
      <c r="W65" s="13">
        <f t="shared" si="7"/>
        <v>-0.21977636995299685</v>
      </c>
      <c r="X65" s="13">
        <f t="shared" si="7"/>
        <v>0</v>
      </c>
      <c r="Y65" s="13">
        <f t="shared" si="7"/>
        <v>0</v>
      </c>
      <c r="Z65" s="14">
        <f t="shared" si="7"/>
        <v>-0.21977636995299685</v>
      </c>
    </row>
    <row r="66" spans="1:26" ht="13.5">
      <c r="A66" s="40" t="s">
        <v>110</v>
      </c>
      <c r="B66" s="15">
        <f t="shared" si="7"/>
        <v>168.77258709891174</v>
      </c>
      <c r="C66" s="15">
        <f t="shared" si="7"/>
        <v>0</v>
      </c>
      <c r="D66" s="4">
        <f t="shared" si="7"/>
        <v>100</v>
      </c>
      <c r="E66" s="16">
        <f t="shared" si="7"/>
        <v>94.11896103896103</v>
      </c>
      <c r="F66" s="16">
        <f t="shared" si="7"/>
        <v>47.47761359030107</v>
      </c>
      <c r="G66" s="16">
        <f t="shared" si="7"/>
        <v>50.86504009554683</v>
      </c>
      <c r="H66" s="16">
        <f t="shared" si="7"/>
        <v>32.536520584329345</v>
      </c>
      <c r="I66" s="16">
        <f t="shared" si="7"/>
        <v>49.46219181525975</v>
      </c>
      <c r="J66" s="16">
        <f t="shared" si="7"/>
        <v>50.990183703005</v>
      </c>
      <c r="K66" s="16">
        <f t="shared" si="7"/>
        <v>0</v>
      </c>
      <c r="L66" s="16">
        <f t="shared" si="7"/>
        <v>76.96833623229563</v>
      </c>
      <c r="M66" s="16">
        <f t="shared" si="7"/>
        <v>61.14304335681698</v>
      </c>
      <c r="N66" s="16">
        <f t="shared" si="7"/>
        <v>75.70072699624968</v>
      </c>
      <c r="O66" s="16">
        <f t="shared" si="7"/>
        <v>76.57732576028474</v>
      </c>
      <c r="P66" s="16">
        <f t="shared" si="7"/>
        <v>76.44402738936942</v>
      </c>
      <c r="Q66" s="16">
        <f t="shared" si="7"/>
        <v>76.23825523785227</v>
      </c>
      <c r="R66" s="16">
        <f t="shared" si="7"/>
        <v>118.92015235821734</v>
      </c>
      <c r="S66" s="16">
        <f t="shared" si="7"/>
        <v>72.0099905826475</v>
      </c>
      <c r="T66" s="16">
        <f t="shared" si="7"/>
        <v>76.70271474600672</v>
      </c>
      <c r="U66" s="16">
        <f t="shared" si="7"/>
        <v>83.87670945131725</v>
      </c>
      <c r="V66" s="16">
        <f t="shared" si="7"/>
        <v>68.69855829758212</v>
      </c>
      <c r="W66" s="16">
        <f t="shared" si="7"/>
        <v>94.11896103896103</v>
      </c>
      <c r="X66" s="16">
        <f t="shared" si="7"/>
        <v>0</v>
      </c>
      <c r="Y66" s="16">
        <f t="shared" si="7"/>
        <v>0</v>
      </c>
      <c r="Z66" s="17">
        <f t="shared" si="7"/>
        <v>94.11896103896103</v>
      </c>
    </row>
    <row r="67" spans="1:26" ht="13.5" hidden="1">
      <c r="A67" s="41" t="s">
        <v>285</v>
      </c>
      <c r="B67" s="24">
        <v>88920589</v>
      </c>
      <c r="C67" s="24"/>
      <c r="D67" s="25">
        <v>109007116</v>
      </c>
      <c r="E67" s="26">
        <v>102086510</v>
      </c>
      <c r="F67" s="26">
        <v>31421749</v>
      </c>
      <c r="G67" s="26">
        <v>2873837</v>
      </c>
      <c r="H67" s="26">
        <v>5361274</v>
      </c>
      <c r="I67" s="26">
        <v>39656860</v>
      </c>
      <c r="J67" s="26">
        <v>8241887</v>
      </c>
      <c r="K67" s="26">
        <v>6349605</v>
      </c>
      <c r="L67" s="26">
        <v>5304037</v>
      </c>
      <c r="M67" s="26">
        <v>19895529</v>
      </c>
      <c r="N67" s="26">
        <v>3920766</v>
      </c>
      <c r="O67" s="26">
        <v>5851752</v>
      </c>
      <c r="P67" s="26">
        <v>6139873</v>
      </c>
      <c r="Q67" s="26">
        <v>15912391</v>
      </c>
      <c r="R67" s="26">
        <v>5661691</v>
      </c>
      <c r="S67" s="26">
        <v>3076524</v>
      </c>
      <c r="T67" s="26">
        <v>5867664</v>
      </c>
      <c r="U67" s="26">
        <v>14605879</v>
      </c>
      <c r="V67" s="26">
        <v>90070659</v>
      </c>
      <c r="W67" s="26">
        <v>102086510</v>
      </c>
      <c r="X67" s="26"/>
      <c r="Y67" s="25"/>
      <c r="Z67" s="27">
        <v>102086510</v>
      </c>
    </row>
    <row r="68" spans="1:26" ht="13.5" hidden="1">
      <c r="A68" s="37" t="s">
        <v>31</v>
      </c>
      <c r="B68" s="19">
        <v>29153753</v>
      </c>
      <c r="C68" s="19"/>
      <c r="D68" s="20">
        <v>32664511</v>
      </c>
      <c r="E68" s="21">
        <v>32416450</v>
      </c>
      <c r="F68" s="21">
        <v>33308146</v>
      </c>
      <c r="G68" s="21">
        <v>-8277</v>
      </c>
      <c r="H68" s="21">
        <v>-118622</v>
      </c>
      <c r="I68" s="21">
        <v>33181247</v>
      </c>
      <c r="J68" s="21">
        <v>-385544</v>
      </c>
      <c r="K68" s="21">
        <v>-214171</v>
      </c>
      <c r="L68" s="21">
        <v>-177592</v>
      </c>
      <c r="M68" s="21">
        <v>-777307</v>
      </c>
      <c r="N68" s="21">
        <v>71456</v>
      </c>
      <c r="O68" s="21">
        <v>-166084</v>
      </c>
      <c r="P68" s="21">
        <v>-179745</v>
      </c>
      <c r="Q68" s="21">
        <v>-274373</v>
      </c>
      <c r="R68" s="21">
        <v>-655865</v>
      </c>
      <c r="S68" s="21">
        <v>-149415</v>
      </c>
      <c r="T68" s="21">
        <v>569805</v>
      </c>
      <c r="U68" s="21">
        <v>-235475</v>
      </c>
      <c r="V68" s="21">
        <v>31894092</v>
      </c>
      <c r="W68" s="21">
        <v>32416450</v>
      </c>
      <c r="X68" s="21"/>
      <c r="Y68" s="20"/>
      <c r="Z68" s="23">
        <v>32416450</v>
      </c>
    </row>
    <row r="69" spans="1:26" ht="13.5" hidden="1">
      <c r="A69" s="38" t="s">
        <v>32</v>
      </c>
      <c r="B69" s="19">
        <v>58982096</v>
      </c>
      <c r="C69" s="19"/>
      <c r="D69" s="20">
        <v>74692605</v>
      </c>
      <c r="E69" s="21">
        <v>68130060</v>
      </c>
      <c r="F69" s="21">
        <v>-1994945</v>
      </c>
      <c r="G69" s="21">
        <v>2764894</v>
      </c>
      <c r="H69" s="21">
        <v>5482908</v>
      </c>
      <c r="I69" s="21">
        <v>6252857</v>
      </c>
      <c r="J69" s="21">
        <v>8411158</v>
      </c>
      <c r="K69" s="21">
        <v>6570523</v>
      </c>
      <c r="L69" s="21">
        <v>5368945</v>
      </c>
      <c r="M69" s="21">
        <v>20350626</v>
      </c>
      <c r="N69" s="21">
        <v>3732253</v>
      </c>
      <c r="O69" s="21">
        <v>5897585</v>
      </c>
      <c r="P69" s="21">
        <v>6211985</v>
      </c>
      <c r="Q69" s="21">
        <v>15841823</v>
      </c>
      <c r="R69" s="21">
        <v>6260585</v>
      </c>
      <c r="S69" s="21">
        <v>3128247</v>
      </c>
      <c r="T69" s="21">
        <v>5181163</v>
      </c>
      <c r="U69" s="21">
        <v>14569995</v>
      </c>
      <c r="V69" s="21">
        <v>57015301</v>
      </c>
      <c r="W69" s="21">
        <v>68130060</v>
      </c>
      <c r="X69" s="21"/>
      <c r="Y69" s="20"/>
      <c r="Z69" s="23">
        <v>68130060</v>
      </c>
    </row>
    <row r="70" spans="1:26" ht="13.5" hidden="1">
      <c r="A70" s="39" t="s">
        <v>103</v>
      </c>
      <c r="B70" s="19">
        <v>45878007</v>
      </c>
      <c r="C70" s="19"/>
      <c r="D70" s="20">
        <v>55256051</v>
      </c>
      <c r="E70" s="21">
        <v>50536760</v>
      </c>
      <c r="F70" s="21">
        <v>5286029</v>
      </c>
      <c r="G70" s="21">
        <v>1366852</v>
      </c>
      <c r="H70" s="21">
        <v>4708244</v>
      </c>
      <c r="I70" s="21">
        <v>11361125</v>
      </c>
      <c r="J70" s="21">
        <v>5182776</v>
      </c>
      <c r="K70" s="21">
        <v>4405954</v>
      </c>
      <c r="L70" s="21">
        <v>3322828</v>
      </c>
      <c r="M70" s="21">
        <v>12911558</v>
      </c>
      <c r="N70" s="21">
        <v>1776422</v>
      </c>
      <c r="O70" s="21">
        <v>3608113</v>
      </c>
      <c r="P70" s="21">
        <v>3962654</v>
      </c>
      <c r="Q70" s="21">
        <v>9347189</v>
      </c>
      <c r="R70" s="21">
        <v>3928476</v>
      </c>
      <c r="S70" s="21">
        <v>1707940</v>
      </c>
      <c r="T70" s="21">
        <v>3182415</v>
      </c>
      <c r="U70" s="21">
        <v>8818831</v>
      </c>
      <c r="V70" s="21">
        <v>42438703</v>
      </c>
      <c r="W70" s="21">
        <v>50536760</v>
      </c>
      <c r="X70" s="21"/>
      <c r="Y70" s="20"/>
      <c r="Z70" s="23">
        <v>50536760</v>
      </c>
    </row>
    <row r="71" spans="1:26" ht="13.5" hidden="1">
      <c r="A71" s="39" t="s">
        <v>104</v>
      </c>
      <c r="B71" s="19">
        <v>8116543</v>
      </c>
      <c r="C71" s="19"/>
      <c r="D71" s="20">
        <v>11072429</v>
      </c>
      <c r="E71" s="21">
        <v>10167000</v>
      </c>
      <c r="F71" s="21">
        <v>1015917</v>
      </c>
      <c r="G71" s="21">
        <v>-70333</v>
      </c>
      <c r="H71" s="21">
        <v>805570</v>
      </c>
      <c r="I71" s="21">
        <v>1751154</v>
      </c>
      <c r="J71" s="21">
        <v>1022319</v>
      </c>
      <c r="K71" s="21">
        <v>735926</v>
      </c>
      <c r="L71" s="21">
        <v>748555</v>
      </c>
      <c r="M71" s="21">
        <v>2506800</v>
      </c>
      <c r="N71" s="21">
        <v>791203</v>
      </c>
      <c r="O71" s="21">
        <v>890080</v>
      </c>
      <c r="P71" s="21">
        <v>826672</v>
      </c>
      <c r="Q71" s="21">
        <v>2507955</v>
      </c>
      <c r="R71" s="21">
        <v>878127</v>
      </c>
      <c r="S71" s="21">
        <v>420368</v>
      </c>
      <c r="T71" s="21">
        <v>645357</v>
      </c>
      <c r="U71" s="21">
        <v>1943852</v>
      </c>
      <c r="V71" s="21">
        <v>8709761</v>
      </c>
      <c r="W71" s="21">
        <v>10167000</v>
      </c>
      <c r="X71" s="21"/>
      <c r="Y71" s="20"/>
      <c r="Z71" s="23">
        <v>10167000</v>
      </c>
    </row>
    <row r="72" spans="1:26" ht="13.5" hidden="1">
      <c r="A72" s="39" t="s">
        <v>105</v>
      </c>
      <c r="B72" s="19">
        <v>9215394</v>
      </c>
      <c r="C72" s="19"/>
      <c r="D72" s="20">
        <v>12154648</v>
      </c>
      <c r="E72" s="21">
        <v>11329000</v>
      </c>
      <c r="F72" s="21">
        <v>1216707</v>
      </c>
      <c r="G72" s="21">
        <v>950550</v>
      </c>
      <c r="H72" s="21">
        <v>50423</v>
      </c>
      <c r="I72" s="21">
        <v>2217680</v>
      </c>
      <c r="J72" s="21">
        <v>1384941</v>
      </c>
      <c r="K72" s="21">
        <v>921633</v>
      </c>
      <c r="L72" s="21">
        <v>829993</v>
      </c>
      <c r="M72" s="21">
        <v>3136567</v>
      </c>
      <c r="N72" s="21">
        <v>788657</v>
      </c>
      <c r="O72" s="21">
        <v>888829</v>
      </c>
      <c r="P72" s="21">
        <v>912274</v>
      </c>
      <c r="Q72" s="21">
        <v>2589760</v>
      </c>
      <c r="R72" s="21">
        <v>943048</v>
      </c>
      <c r="S72" s="21">
        <v>654403</v>
      </c>
      <c r="T72" s="21">
        <v>933699</v>
      </c>
      <c r="U72" s="21">
        <v>2531150</v>
      </c>
      <c r="V72" s="21">
        <v>10475157</v>
      </c>
      <c r="W72" s="21">
        <v>11329000</v>
      </c>
      <c r="X72" s="21"/>
      <c r="Y72" s="20"/>
      <c r="Z72" s="23">
        <v>11329000</v>
      </c>
    </row>
    <row r="73" spans="1:26" ht="13.5" hidden="1">
      <c r="A73" s="39" t="s">
        <v>106</v>
      </c>
      <c r="B73" s="19">
        <v>5531714</v>
      </c>
      <c r="C73" s="19"/>
      <c r="D73" s="20">
        <v>6709955</v>
      </c>
      <c r="E73" s="21">
        <v>6373200</v>
      </c>
      <c r="F73" s="21">
        <v>698477</v>
      </c>
      <c r="G73" s="21">
        <v>541710</v>
      </c>
      <c r="H73" s="21">
        <v>-48006</v>
      </c>
      <c r="I73" s="21">
        <v>1192181</v>
      </c>
      <c r="J73" s="21">
        <v>827503</v>
      </c>
      <c r="K73" s="21">
        <v>517708</v>
      </c>
      <c r="L73" s="21">
        <v>467562</v>
      </c>
      <c r="M73" s="21">
        <v>1812773</v>
      </c>
      <c r="N73" s="21">
        <v>428446</v>
      </c>
      <c r="O73" s="21">
        <v>514377</v>
      </c>
      <c r="P73" s="21">
        <v>519230</v>
      </c>
      <c r="Q73" s="21">
        <v>1462053</v>
      </c>
      <c r="R73" s="21">
        <v>510927</v>
      </c>
      <c r="S73" s="21">
        <v>369946</v>
      </c>
      <c r="T73" s="21">
        <v>521861</v>
      </c>
      <c r="U73" s="21">
        <v>1402734</v>
      </c>
      <c r="V73" s="21">
        <v>5869741</v>
      </c>
      <c r="W73" s="21">
        <v>6373200</v>
      </c>
      <c r="X73" s="21"/>
      <c r="Y73" s="20"/>
      <c r="Z73" s="23">
        <v>6373200</v>
      </c>
    </row>
    <row r="74" spans="1:26" ht="13.5" hidden="1">
      <c r="A74" s="39" t="s">
        <v>107</v>
      </c>
      <c r="B74" s="19">
        <v>-9759562</v>
      </c>
      <c r="C74" s="19"/>
      <c r="D74" s="20">
        <v>-10500478</v>
      </c>
      <c r="E74" s="21">
        <v>-10275900</v>
      </c>
      <c r="F74" s="21">
        <v>-10212075</v>
      </c>
      <c r="G74" s="21">
        <v>-23885</v>
      </c>
      <c r="H74" s="21">
        <v>-33323</v>
      </c>
      <c r="I74" s="21">
        <v>-10269283</v>
      </c>
      <c r="J74" s="21">
        <v>-6381</v>
      </c>
      <c r="K74" s="21">
        <v>-10698</v>
      </c>
      <c r="L74" s="21">
        <v>7</v>
      </c>
      <c r="M74" s="21">
        <v>-17072</v>
      </c>
      <c r="N74" s="21">
        <v>-52475</v>
      </c>
      <c r="O74" s="21">
        <v>-3814</v>
      </c>
      <c r="P74" s="21">
        <v>-8845</v>
      </c>
      <c r="Q74" s="21">
        <v>-65134</v>
      </c>
      <c r="R74" s="21">
        <v>7</v>
      </c>
      <c r="S74" s="21">
        <v>-24410</v>
      </c>
      <c r="T74" s="21">
        <v>-102169</v>
      </c>
      <c r="U74" s="21">
        <v>-126572</v>
      </c>
      <c r="V74" s="21">
        <v>-10478061</v>
      </c>
      <c r="W74" s="21">
        <v>-10275900</v>
      </c>
      <c r="X74" s="21"/>
      <c r="Y74" s="20"/>
      <c r="Z74" s="23">
        <v>-10275900</v>
      </c>
    </row>
    <row r="75" spans="1:26" ht="13.5" hidden="1">
      <c r="A75" s="40" t="s">
        <v>110</v>
      </c>
      <c r="B75" s="28">
        <v>784740</v>
      </c>
      <c r="C75" s="28"/>
      <c r="D75" s="29">
        <v>1650000</v>
      </c>
      <c r="E75" s="30">
        <v>1540000</v>
      </c>
      <c r="F75" s="30">
        <v>108548</v>
      </c>
      <c r="G75" s="30">
        <v>117220</v>
      </c>
      <c r="H75" s="30">
        <v>-3012</v>
      </c>
      <c r="I75" s="30">
        <v>222756</v>
      </c>
      <c r="J75" s="30">
        <v>216273</v>
      </c>
      <c r="K75" s="30">
        <v>-6747</v>
      </c>
      <c r="L75" s="30">
        <v>112684</v>
      </c>
      <c r="M75" s="30">
        <v>322210</v>
      </c>
      <c r="N75" s="30">
        <v>117057</v>
      </c>
      <c r="O75" s="30">
        <v>120251</v>
      </c>
      <c r="P75" s="30">
        <v>107633</v>
      </c>
      <c r="Q75" s="30">
        <v>344941</v>
      </c>
      <c r="R75" s="30">
        <v>56971</v>
      </c>
      <c r="S75" s="30">
        <v>97692</v>
      </c>
      <c r="T75" s="30">
        <v>116696</v>
      </c>
      <c r="U75" s="30">
        <v>271359</v>
      </c>
      <c r="V75" s="30">
        <v>1161266</v>
      </c>
      <c r="W75" s="30">
        <v>1540000</v>
      </c>
      <c r="X75" s="30"/>
      <c r="Y75" s="29"/>
      <c r="Z75" s="31">
        <v>1540000</v>
      </c>
    </row>
    <row r="76" spans="1:26" ht="13.5" hidden="1">
      <c r="A76" s="42" t="s">
        <v>286</v>
      </c>
      <c r="B76" s="32">
        <v>87608740</v>
      </c>
      <c r="C76" s="32"/>
      <c r="D76" s="33">
        <v>102716662</v>
      </c>
      <c r="E76" s="34">
        <v>96022080</v>
      </c>
      <c r="F76" s="34">
        <v>7448633</v>
      </c>
      <c r="G76" s="34">
        <v>7305349</v>
      </c>
      <c r="H76" s="34">
        <v>8781174</v>
      </c>
      <c r="I76" s="34">
        <v>23535156</v>
      </c>
      <c r="J76" s="34">
        <v>21726641</v>
      </c>
      <c r="K76" s="34">
        <v>6697833</v>
      </c>
      <c r="L76" s="34">
        <v>7213522</v>
      </c>
      <c r="M76" s="34">
        <v>35637996</v>
      </c>
      <c r="N76" s="34">
        <v>7754161</v>
      </c>
      <c r="O76" s="34">
        <v>4940208</v>
      </c>
      <c r="P76" s="34">
        <v>7031531</v>
      </c>
      <c r="Q76" s="34">
        <v>19725900</v>
      </c>
      <c r="R76" s="34">
        <v>7790706</v>
      </c>
      <c r="S76" s="34">
        <v>6172747</v>
      </c>
      <c r="T76" s="34">
        <v>6220567</v>
      </c>
      <c r="U76" s="34">
        <v>20184020</v>
      </c>
      <c r="V76" s="34">
        <v>99083072</v>
      </c>
      <c r="W76" s="34">
        <v>96022080</v>
      </c>
      <c r="X76" s="34"/>
      <c r="Y76" s="33"/>
      <c r="Z76" s="35">
        <v>96022080</v>
      </c>
    </row>
    <row r="77" spans="1:26" ht="13.5" hidden="1">
      <c r="A77" s="37" t="s">
        <v>31</v>
      </c>
      <c r="B77" s="19">
        <v>20113955</v>
      </c>
      <c r="C77" s="19"/>
      <c r="D77" s="20">
        <v>22152031</v>
      </c>
      <c r="E77" s="21">
        <v>20815704</v>
      </c>
      <c r="F77" s="21">
        <v>1456076</v>
      </c>
      <c r="G77" s="21">
        <v>1706717</v>
      </c>
      <c r="H77" s="21">
        <v>2417639</v>
      </c>
      <c r="I77" s="21">
        <v>5580432</v>
      </c>
      <c r="J77" s="21">
        <v>3160200</v>
      </c>
      <c r="K77" s="21">
        <v>1597393</v>
      </c>
      <c r="L77" s="21">
        <v>1893122</v>
      </c>
      <c r="M77" s="21">
        <v>6650715</v>
      </c>
      <c r="N77" s="21">
        <v>1697597</v>
      </c>
      <c r="O77" s="21">
        <v>1084387</v>
      </c>
      <c r="P77" s="21">
        <v>1771521</v>
      </c>
      <c r="Q77" s="21">
        <v>4553505</v>
      </c>
      <c r="R77" s="21">
        <v>1465756</v>
      </c>
      <c r="S77" s="21">
        <v>1484022</v>
      </c>
      <c r="T77" s="21">
        <v>1549933</v>
      </c>
      <c r="U77" s="21">
        <v>4499711</v>
      </c>
      <c r="V77" s="21">
        <v>21284363</v>
      </c>
      <c r="W77" s="21">
        <v>20815704</v>
      </c>
      <c r="X77" s="21"/>
      <c r="Y77" s="20"/>
      <c r="Z77" s="23">
        <v>20815704</v>
      </c>
    </row>
    <row r="78" spans="1:26" ht="13.5" hidden="1">
      <c r="A78" s="38" t="s">
        <v>32</v>
      </c>
      <c r="B78" s="19">
        <v>66170359</v>
      </c>
      <c r="C78" s="19"/>
      <c r="D78" s="20">
        <v>78914631</v>
      </c>
      <c r="E78" s="21">
        <v>73756944</v>
      </c>
      <c r="F78" s="21">
        <v>5941021</v>
      </c>
      <c r="G78" s="21">
        <v>5539008</v>
      </c>
      <c r="H78" s="21">
        <v>6364515</v>
      </c>
      <c r="I78" s="21">
        <v>17844544</v>
      </c>
      <c r="J78" s="21">
        <v>18456163</v>
      </c>
      <c r="K78" s="21">
        <v>5100440</v>
      </c>
      <c r="L78" s="21">
        <v>5233669</v>
      </c>
      <c r="M78" s="21">
        <v>28790272</v>
      </c>
      <c r="N78" s="21">
        <v>5967951</v>
      </c>
      <c r="O78" s="21">
        <v>3763736</v>
      </c>
      <c r="P78" s="21">
        <v>5177731</v>
      </c>
      <c r="Q78" s="21">
        <v>14909418</v>
      </c>
      <c r="R78" s="21">
        <v>6257200</v>
      </c>
      <c r="S78" s="21">
        <v>4618377</v>
      </c>
      <c r="T78" s="21">
        <v>4581125</v>
      </c>
      <c r="U78" s="21">
        <v>15456702</v>
      </c>
      <c r="V78" s="21">
        <v>77000936</v>
      </c>
      <c r="W78" s="21">
        <v>73756944</v>
      </c>
      <c r="X78" s="21"/>
      <c r="Y78" s="20"/>
      <c r="Z78" s="23">
        <v>73756944</v>
      </c>
    </row>
    <row r="79" spans="1:26" ht="13.5" hidden="1">
      <c r="A79" s="39" t="s">
        <v>103</v>
      </c>
      <c r="B79" s="19">
        <v>42174111</v>
      </c>
      <c r="C79" s="19"/>
      <c r="D79" s="20">
        <v>53651870</v>
      </c>
      <c r="E79" s="21">
        <v>47564676</v>
      </c>
      <c r="F79" s="21">
        <v>4103053</v>
      </c>
      <c r="G79" s="21">
        <v>3991157</v>
      </c>
      <c r="H79" s="21">
        <v>4548259</v>
      </c>
      <c r="I79" s="21">
        <v>12642469</v>
      </c>
      <c r="J79" s="21">
        <v>5889968</v>
      </c>
      <c r="K79" s="21">
        <v>3672762</v>
      </c>
      <c r="L79" s="21">
        <v>3815692</v>
      </c>
      <c r="M79" s="21">
        <v>13378422</v>
      </c>
      <c r="N79" s="21">
        <v>4151404</v>
      </c>
      <c r="O79" s="21">
        <v>2436012</v>
      </c>
      <c r="P79" s="21">
        <v>3844150</v>
      </c>
      <c r="Q79" s="21">
        <v>10431566</v>
      </c>
      <c r="R79" s="21">
        <v>4219470</v>
      </c>
      <c r="S79" s="21">
        <v>2911322</v>
      </c>
      <c r="T79" s="21">
        <v>2785193</v>
      </c>
      <c r="U79" s="21">
        <v>9915985</v>
      </c>
      <c r="V79" s="21">
        <v>46368442</v>
      </c>
      <c r="W79" s="21">
        <v>47564676</v>
      </c>
      <c r="X79" s="21"/>
      <c r="Y79" s="20"/>
      <c r="Z79" s="23">
        <v>47564676</v>
      </c>
    </row>
    <row r="80" spans="1:26" ht="13.5" hidden="1">
      <c r="A80" s="39" t="s">
        <v>104</v>
      </c>
      <c r="B80" s="19">
        <v>8052494</v>
      </c>
      <c r="C80" s="19"/>
      <c r="D80" s="20">
        <v>9883501</v>
      </c>
      <c r="E80" s="21">
        <v>9569502</v>
      </c>
      <c r="F80" s="21">
        <v>655019</v>
      </c>
      <c r="G80" s="21">
        <v>1237817</v>
      </c>
      <c r="H80" s="21">
        <v>-71631</v>
      </c>
      <c r="I80" s="21">
        <v>1821205</v>
      </c>
      <c r="J80" s="21">
        <v>4461712</v>
      </c>
      <c r="K80" s="21">
        <v>513237</v>
      </c>
      <c r="L80" s="21">
        <v>619632</v>
      </c>
      <c r="M80" s="21">
        <v>5594581</v>
      </c>
      <c r="N80" s="21">
        <v>752636</v>
      </c>
      <c r="O80" s="21">
        <v>713985</v>
      </c>
      <c r="P80" s="21">
        <v>1002539</v>
      </c>
      <c r="Q80" s="21">
        <v>2469160</v>
      </c>
      <c r="R80" s="21">
        <v>883460</v>
      </c>
      <c r="S80" s="21">
        <v>854571</v>
      </c>
      <c r="T80" s="21">
        <v>636468</v>
      </c>
      <c r="U80" s="21">
        <v>2374499</v>
      </c>
      <c r="V80" s="21">
        <v>12259445</v>
      </c>
      <c r="W80" s="21">
        <v>9569502</v>
      </c>
      <c r="X80" s="21"/>
      <c r="Y80" s="20"/>
      <c r="Z80" s="23">
        <v>9569502</v>
      </c>
    </row>
    <row r="81" spans="1:26" ht="13.5" hidden="1">
      <c r="A81" s="39" t="s">
        <v>105</v>
      </c>
      <c r="B81" s="19">
        <v>9952858</v>
      </c>
      <c r="C81" s="19"/>
      <c r="D81" s="20">
        <v>9755652</v>
      </c>
      <c r="E81" s="21">
        <v>10663158</v>
      </c>
      <c r="F81" s="21">
        <v>1050098</v>
      </c>
      <c r="G81" s="21">
        <v>848877</v>
      </c>
      <c r="H81" s="21">
        <v>684387</v>
      </c>
      <c r="I81" s="21">
        <v>2583362</v>
      </c>
      <c r="J81" s="21">
        <v>4367286</v>
      </c>
      <c r="K81" s="21">
        <v>769403</v>
      </c>
      <c r="L81" s="21">
        <v>836647</v>
      </c>
      <c r="M81" s="21">
        <v>5973336</v>
      </c>
      <c r="N81" s="21">
        <v>872068</v>
      </c>
      <c r="O81" s="21">
        <v>596271</v>
      </c>
      <c r="P81" s="21">
        <v>1157548</v>
      </c>
      <c r="Q81" s="21">
        <v>2625887</v>
      </c>
      <c r="R81" s="21">
        <v>911858</v>
      </c>
      <c r="S81" s="21">
        <v>930049</v>
      </c>
      <c r="T81" s="21">
        <v>730213</v>
      </c>
      <c r="U81" s="21">
        <v>2572120</v>
      </c>
      <c r="V81" s="21">
        <v>13754705</v>
      </c>
      <c r="W81" s="21">
        <v>10663158</v>
      </c>
      <c r="X81" s="21"/>
      <c r="Y81" s="20"/>
      <c r="Z81" s="23">
        <v>10663158</v>
      </c>
    </row>
    <row r="82" spans="1:26" ht="13.5" hidden="1">
      <c r="A82" s="39" t="s">
        <v>106</v>
      </c>
      <c r="B82" s="19">
        <v>5939121</v>
      </c>
      <c r="C82" s="19"/>
      <c r="D82" s="20">
        <v>5611608</v>
      </c>
      <c r="E82" s="21">
        <v>5937024</v>
      </c>
      <c r="F82" s="21">
        <v>600564</v>
      </c>
      <c r="G82" s="21">
        <v>526943</v>
      </c>
      <c r="H82" s="21">
        <v>369461</v>
      </c>
      <c r="I82" s="21">
        <v>1496968</v>
      </c>
      <c r="J82" s="21">
        <v>3032975</v>
      </c>
      <c r="K82" s="21">
        <v>432802</v>
      </c>
      <c r="L82" s="21">
        <v>490360</v>
      </c>
      <c r="M82" s="21">
        <v>3956137</v>
      </c>
      <c r="N82" s="21">
        <v>486039</v>
      </c>
      <c r="O82" s="21">
        <v>319753</v>
      </c>
      <c r="P82" s="21">
        <v>603402</v>
      </c>
      <c r="Q82" s="21">
        <v>1409194</v>
      </c>
      <c r="R82" s="21">
        <v>528035</v>
      </c>
      <c r="S82" s="21">
        <v>513197</v>
      </c>
      <c r="T82" s="21">
        <v>389650</v>
      </c>
      <c r="U82" s="21">
        <v>1430882</v>
      </c>
      <c r="V82" s="21">
        <v>8293181</v>
      </c>
      <c r="W82" s="21">
        <v>5937024</v>
      </c>
      <c r="X82" s="21"/>
      <c r="Y82" s="20"/>
      <c r="Z82" s="23">
        <v>5937024</v>
      </c>
    </row>
    <row r="83" spans="1:26" ht="13.5" hidden="1">
      <c r="A83" s="39" t="s">
        <v>107</v>
      </c>
      <c r="B83" s="19">
        <v>51775</v>
      </c>
      <c r="C83" s="19"/>
      <c r="D83" s="20">
        <v>12000</v>
      </c>
      <c r="E83" s="21">
        <v>22584</v>
      </c>
      <c r="F83" s="21">
        <v>-467713</v>
      </c>
      <c r="G83" s="21">
        <v>-1065786</v>
      </c>
      <c r="H83" s="21">
        <v>834039</v>
      </c>
      <c r="I83" s="21">
        <v>-699460</v>
      </c>
      <c r="J83" s="21">
        <v>704222</v>
      </c>
      <c r="K83" s="21">
        <v>-287764</v>
      </c>
      <c r="L83" s="21">
        <v>-528662</v>
      </c>
      <c r="M83" s="21">
        <v>-112204</v>
      </c>
      <c r="N83" s="21">
        <v>-294196</v>
      </c>
      <c r="O83" s="21">
        <v>-302285</v>
      </c>
      <c r="P83" s="21">
        <v>-1429908</v>
      </c>
      <c r="Q83" s="21">
        <v>-2026389</v>
      </c>
      <c r="R83" s="21">
        <v>-285623</v>
      </c>
      <c r="S83" s="21">
        <v>-590762</v>
      </c>
      <c r="T83" s="21">
        <v>39601</v>
      </c>
      <c r="U83" s="21">
        <v>-836784</v>
      </c>
      <c r="V83" s="21">
        <v>-3674837</v>
      </c>
      <c r="W83" s="21">
        <v>22584</v>
      </c>
      <c r="X83" s="21"/>
      <c r="Y83" s="20"/>
      <c r="Z83" s="23">
        <v>22584</v>
      </c>
    </row>
    <row r="84" spans="1:26" ht="13.5" hidden="1">
      <c r="A84" s="40" t="s">
        <v>110</v>
      </c>
      <c r="B84" s="28">
        <v>1324426</v>
      </c>
      <c r="C84" s="28"/>
      <c r="D84" s="29">
        <v>1650000</v>
      </c>
      <c r="E84" s="30">
        <v>1449432</v>
      </c>
      <c r="F84" s="30">
        <v>51536</v>
      </c>
      <c r="G84" s="30">
        <v>59624</v>
      </c>
      <c r="H84" s="30">
        <v>-980</v>
      </c>
      <c r="I84" s="30">
        <v>110180</v>
      </c>
      <c r="J84" s="30">
        <v>110278</v>
      </c>
      <c r="K84" s="30"/>
      <c r="L84" s="30">
        <v>86731</v>
      </c>
      <c r="M84" s="30">
        <v>197009</v>
      </c>
      <c r="N84" s="30">
        <v>88613</v>
      </c>
      <c r="O84" s="30">
        <v>92085</v>
      </c>
      <c r="P84" s="30">
        <v>82279</v>
      </c>
      <c r="Q84" s="30">
        <v>262977</v>
      </c>
      <c r="R84" s="30">
        <v>67750</v>
      </c>
      <c r="S84" s="30">
        <v>70348</v>
      </c>
      <c r="T84" s="30">
        <v>89509</v>
      </c>
      <c r="U84" s="30">
        <v>227607</v>
      </c>
      <c r="V84" s="30">
        <v>797773</v>
      </c>
      <c r="W84" s="30">
        <v>1449432</v>
      </c>
      <c r="X84" s="30"/>
      <c r="Y84" s="29"/>
      <c r="Z84" s="31">
        <v>1449432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39638193</v>
      </c>
      <c r="D5" s="153">
        <f>SUM(D6:D8)</f>
        <v>0</v>
      </c>
      <c r="E5" s="154">
        <f t="shared" si="0"/>
        <v>47063433</v>
      </c>
      <c r="F5" s="100">
        <f t="shared" si="0"/>
        <v>45773850</v>
      </c>
      <c r="G5" s="100">
        <f t="shared" si="0"/>
        <v>23335344</v>
      </c>
      <c r="H5" s="100">
        <f t="shared" si="0"/>
        <v>972425</v>
      </c>
      <c r="I5" s="100">
        <f t="shared" si="0"/>
        <v>-63901</v>
      </c>
      <c r="J5" s="100">
        <f t="shared" si="0"/>
        <v>24243868</v>
      </c>
      <c r="K5" s="100">
        <f t="shared" si="0"/>
        <v>7204606</v>
      </c>
      <c r="L5" s="100">
        <f t="shared" si="0"/>
        <v>-104120</v>
      </c>
      <c r="M5" s="100">
        <f t="shared" si="0"/>
        <v>32289</v>
      </c>
      <c r="N5" s="100">
        <f t="shared" si="0"/>
        <v>7132775</v>
      </c>
      <c r="O5" s="100">
        <f t="shared" si="0"/>
        <v>6110253</v>
      </c>
      <c r="P5" s="100">
        <f t="shared" si="0"/>
        <v>84970</v>
      </c>
      <c r="Q5" s="100">
        <f t="shared" si="0"/>
        <v>51623</v>
      </c>
      <c r="R5" s="100">
        <f t="shared" si="0"/>
        <v>6246846</v>
      </c>
      <c r="S5" s="100">
        <f t="shared" si="0"/>
        <v>-628849</v>
      </c>
      <c r="T5" s="100">
        <f t="shared" si="0"/>
        <v>4705986</v>
      </c>
      <c r="U5" s="100">
        <f t="shared" si="0"/>
        <v>773361</v>
      </c>
      <c r="V5" s="100">
        <f t="shared" si="0"/>
        <v>4850498</v>
      </c>
      <c r="W5" s="100">
        <f t="shared" si="0"/>
        <v>42473987</v>
      </c>
      <c r="X5" s="100">
        <f t="shared" si="0"/>
        <v>45773850</v>
      </c>
      <c r="Y5" s="100">
        <f t="shared" si="0"/>
        <v>-3299863</v>
      </c>
      <c r="Z5" s="137">
        <f>+IF(X5&lt;&gt;0,+(Y5/X5)*100,0)</f>
        <v>-7.209057136334391</v>
      </c>
      <c r="AA5" s="153">
        <f>SUM(AA6:AA8)</f>
        <v>45773850</v>
      </c>
    </row>
    <row r="6" spans="1:27" ht="13.5">
      <c r="A6" s="138" t="s">
        <v>75</v>
      </c>
      <c r="B6" s="136"/>
      <c r="C6" s="155">
        <v>36134478</v>
      </c>
      <c r="D6" s="155"/>
      <c r="E6" s="156">
        <v>41062533</v>
      </c>
      <c r="F6" s="60">
        <v>41026950</v>
      </c>
      <c r="G6" s="60">
        <v>23082406</v>
      </c>
      <c r="H6" s="60">
        <v>-31349</v>
      </c>
      <c r="I6" s="60">
        <v>-152020</v>
      </c>
      <c r="J6" s="60">
        <v>22899037</v>
      </c>
      <c r="K6" s="60">
        <v>7484062</v>
      </c>
      <c r="L6" s="60">
        <v>-223436</v>
      </c>
      <c r="M6" s="60">
        <v>-176592</v>
      </c>
      <c r="N6" s="60">
        <v>7084034</v>
      </c>
      <c r="O6" s="60">
        <v>5849974</v>
      </c>
      <c r="P6" s="60">
        <v>-169339</v>
      </c>
      <c r="Q6" s="60">
        <v>-190227</v>
      </c>
      <c r="R6" s="60">
        <v>5490408</v>
      </c>
      <c r="S6" s="60">
        <v>-654865</v>
      </c>
      <c r="T6" s="60">
        <v>4551168</v>
      </c>
      <c r="U6" s="60">
        <v>468629</v>
      </c>
      <c r="V6" s="60">
        <v>4364932</v>
      </c>
      <c r="W6" s="60">
        <v>39838411</v>
      </c>
      <c r="X6" s="60">
        <v>41026950</v>
      </c>
      <c r="Y6" s="60">
        <v>-1188539</v>
      </c>
      <c r="Z6" s="140">
        <v>-2.9</v>
      </c>
      <c r="AA6" s="155">
        <v>41026950</v>
      </c>
    </row>
    <row r="7" spans="1:27" ht="13.5">
      <c r="A7" s="138" t="s">
        <v>76</v>
      </c>
      <c r="B7" s="136"/>
      <c r="C7" s="157">
        <v>3502410</v>
      </c>
      <c r="D7" s="157"/>
      <c r="E7" s="158">
        <v>5530900</v>
      </c>
      <c r="F7" s="159">
        <v>4276900</v>
      </c>
      <c r="G7" s="159">
        <v>162328</v>
      </c>
      <c r="H7" s="159">
        <v>948563</v>
      </c>
      <c r="I7" s="159">
        <v>39168</v>
      </c>
      <c r="J7" s="159">
        <v>1150059</v>
      </c>
      <c r="K7" s="159">
        <v>-316335</v>
      </c>
      <c r="L7" s="159">
        <v>64902</v>
      </c>
      <c r="M7" s="159">
        <v>184961</v>
      </c>
      <c r="N7" s="159">
        <v>-66472</v>
      </c>
      <c r="O7" s="159">
        <v>217651</v>
      </c>
      <c r="P7" s="159">
        <v>244464</v>
      </c>
      <c r="Q7" s="159">
        <v>227500</v>
      </c>
      <c r="R7" s="159">
        <v>689615</v>
      </c>
      <c r="S7" s="159">
        <v>-10249</v>
      </c>
      <c r="T7" s="159">
        <v>126705</v>
      </c>
      <c r="U7" s="159">
        <v>281949</v>
      </c>
      <c r="V7" s="159">
        <v>398405</v>
      </c>
      <c r="W7" s="159">
        <v>2171607</v>
      </c>
      <c r="X7" s="159">
        <v>4276900</v>
      </c>
      <c r="Y7" s="159">
        <v>-2105293</v>
      </c>
      <c r="Z7" s="141">
        <v>-49.22</v>
      </c>
      <c r="AA7" s="157">
        <v>4276900</v>
      </c>
    </row>
    <row r="8" spans="1:27" ht="13.5">
      <c r="A8" s="138" t="s">
        <v>77</v>
      </c>
      <c r="B8" s="136"/>
      <c r="C8" s="155">
        <v>1305</v>
      </c>
      <c r="D8" s="155"/>
      <c r="E8" s="156">
        <v>470000</v>
      </c>
      <c r="F8" s="60">
        <v>470000</v>
      </c>
      <c r="G8" s="60">
        <v>90610</v>
      </c>
      <c r="H8" s="60">
        <v>55211</v>
      </c>
      <c r="I8" s="60">
        <v>48951</v>
      </c>
      <c r="J8" s="60">
        <v>194772</v>
      </c>
      <c r="K8" s="60">
        <v>36879</v>
      </c>
      <c r="L8" s="60">
        <v>54414</v>
      </c>
      <c r="M8" s="60">
        <v>23920</v>
      </c>
      <c r="N8" s="60">
        <v>115213</v>
      </c>
      <c r="O8" s="60">
        <v>42628</v>
      </c>
      <c r="P8" s="60">
        <v>9845</v>
      </c>
      <c r="Q8" s="60">
        <v>14350</v>
      </c>
      <c r="R8" s="60">
        <v>66823</v>
      </c>
      <c r="S8" s="60">
        <v>36265</v>
      </c>
      <c r="T8" s="60">
        <v>28113</v>
      </c>
      <c r="U8" s="60">
        <v>22783</v>
      </c>
      <c r="V8" s="60">
        <v>87161</v>
      </c>
      <c r="W8" s="60">
        <v>463969</v>
      </c>
      <c r="X8" s="60">
        <v>470000</v>
      </c>
      <c r="Y8" s="60">
        <v>-6031</v>
      </c>
      <c r="Z8" s="140">
        <v>-1.28</v>
      </c>
      <c r="AA8" s="155">
        <v>470000</v>
      </c>
    </row>
    <row r="9" spans="1:27" ht="13.5">
      <c r="A9" s="135" t="s">
        <v>78</v>
      </c>
      <c r="B9" s="136"/>
      <c r="C9" s="153">
        <f aca="true" t="shared" si="1" ref="C9:Y9">SUM(C10:C14)</f>
        <v>772232</v>
      </c>
      <c r="D9" s="153">
        <f>SUM(D10:D14)</f>
        <v>0</v>
      </c>
      <c r="E9" s="154">
        <f t="shared" si="1"/>
        <v>11000380</v>
      </c>
      <c r="F9" s="100">
        <f t="shared" si="1"/>
        <v>12972480</v>
      </c>
      <c r="G9" s="100">
        <f t="shared" si="1"/>
        <v>117193</v>
      </c>
      <c r="H9" s="100">
        <f t="shared" si="1"/>
        <v>97173</v>
      </c>
      <c r="I9" s="100">
        <f t="shared" si="1"/>
        <v>146367</v>
      </c>
      <c r="J9" s="100">
        <f t="shared" si="1"/>
        <v>360733</v>
      </c>
      <c r="K9" s="100">
        <f t="shared" si="1"/>
        <v>847073</v>
      </c>
      <c r="L9" s="100">
        <f t="shared" si="1"/>
        <v>195316</v>
      </c>
      <c r="M9" s="100">
        <f t="shared" si="1"/>
        <v>116303</v>
      </c>
      <c r="N9" s="100">
        <f t="shared" si="1"/>
        <v>1158692</v>
      </c>
      <c r="O9" s="100">
        <f t="shared" si="1"/>
        <v>294819</v>
      </c>
      <c r="P9" s="100">
        <f t="shared" si="1"/>
        <v>3567325</v>
      </c>
      <c r="Q9" s="100">
        <f t="shared" si="1"/>
        <v>4661051</v>
      </c>
      <c r="R9" s="100">
        <f t="shared" si="1"/>
        <v>8523195</v>
      </c>
      <c r="S9" s="100">
        <f t="shared" si="1"/>
        <v>-2709332</v>
      </c>
      <c r="T9" s="100">
        <f t="shared" si="1"/>
        <v>-13268</v>
      </c>
      <c r="U9" s="100">
        <f t="shared" si="1"/>
        <v>63152</v>
      </c>
      <c r="V9" s="100">
        <f t="shared" si="1"/>
        <v>-2659448</v>
      </c>
      <c r="W9" s="100">
        <f t="shared" si="1"/>
        <v>7383172</v>
      </c>
      <c r="X9" s="100">
        <f t="shared" si="1"/>
        <v>12972480</v>
      </c>
      <c r="Y9" s="100">
        <f t="shared" si="1"/>
        <v>-5589308</v>
      </c>
      <c r="Z9" s="137">
        <f>+IF(X9&lt;&gt;0,+(Y9/X9)*100,0)</f>
        <v>-43.085886430351025</v>
      </c>
      <c r="AA9" s="153">
        <f>SUM(AA10:AA14)</f>
        <v>12972480</v>
      </c>
    </row>
    <row r="10" spans="1:27" ht="13.5">
      <c r="A10" s="138" t="s">
        <v>79</v>
      </c>
      <c r="B10" s="136"/>
      <c r="C10" s="155">
        <v>798602</v>
      </c>
      <c r="D10" s="155"/>
      <c r="E10" s="156">
        <v>10999880</v>
      </c>
      <c r="F10" s="60">
        <v>12971980</v>
      </c>
      <c r="G10" s="60">
        <v>116846</v>
      </c>
      <c r="H10" s="60">
        <v>97166</v>
      </c>
      <c r="I10" s="60">
        <v>146367</v>
      </c>
      <c r="J10" s="60">
        <v>360379</v>
      </c>
      <c r="K10" s="60">
        <v>847060</v>
      </c>
      <c r="L10" s="60">
        <v>195309</v>
      </c>
      <c r="M10" s="60">
        <v>116296</v>
      </c>
      <c r="N10" s="60">
        <v>1158665</v>
      </c>
      <c r="O10" s="60">
        <v>294812</v>
      </c>
      <c r="P10" s="60">
        <v>3567318</v>
      </c>
      <c r="Q10" s="60">
        <v>4661044</v>
      </c>
      <c r="R10" s="60">
        <v>8523174</v>
      </c>
      <c r="S10" s="60">
        <v>-2709339</v>
      </c>
      <c r="T10" s="60">
        <v>-13275</v>
      </c>
      <c r="U10" s="60">
        <v>63145</v>
      </c>
      <c r="V10" s="60">
        <v>-2659469</v>
      </c>
      <c r="W10" s="60">
        <v>7382749</v>
      </c>
      <c r="X10" s="60">
        <v>12971980</v>
      </c>
      <c r="Y10" s="60">
        <v>-5589231</v>
      </c>
      <c r="Z10" s="140">
        <v>-43.09</v>
      </c>
      <c r="AA10" s="155">
        <v>12971980</v>
      </c>
    </row>
    <row r="11" spans="1:27" ht="13.5">
      <c r="A11" s="138" t="s">
        <v>80</v>
      </c>
      <c r="B11" s="136"/>
      <c r="C11" s="155">
        <v>-26370</v>
      </c>
      <c r="D11" s="155"/>
      <c r="E11" s="156">
        <v>500</v>
      </c>
      <c r="F11" s="60">
        <v>500</v>
      </c>
      <c r="G11" s="60">
        <v>340</v>
      </c>
      <c r="H11" s="60"/>
      <c r="I11" s="60"/>
      <c r="J11" s="60">
        <v>340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340</v>
      </c>
      <c r="X11" s="60">
        <v>500</v>
      </c>
      <c r="Y11" s="60">
        <v>-160</v>
      </c>
      <c r="Z11" s="140">
        <v>-32</v>
      </c>
      <c r="AA11" s="155">
        <v>500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7</v>
      </c>
      <c r="H12" s="60">
        <v>7</v>
      </c>
      <c r="I12" s="60"/>
      <c r="J12" s="60">
        <v>14</v>
      </c>
      <c r="K12" s="60">
        <v>13</v>
      </c>
      <c r="L12" s="60">
        <v>7</v>
      </c>
      <c r="M12" s="60">
        <v>7</v>
      </c>
      <c r="N12" s="60">
        <v>27</v>
      </c>
      <c r="O12" s="60">
        <v>7</v>
      </c>
      <c r="P12" s="60">
        <v>7</v>
      </c>
      <c r="Q12" s="60">
        <v>7</v>
      </c>
      <c r="R12" s="60">
        <v>21</v>
      </c>
      <c r="S12" s="60">
        <v>7</v>
      </c>
      <c r="T12" s="60">
        <v>7</v>
      </c>
      <c r="U12" s="60">
        <v>7</v>
      </c>
      <c r="V12" s="60">
        <v>21</v>
      </c>
      <c r="W12" s="60">
        <v>83</v>
      </c>
      <c r="X12" s="60"/>
      <c r="Y12" s="60">
        <v>83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12159433</v>
      </c>
      <c r="D15" s="153">
        <f>SUM(D16:D18)</f>
        <v>0</v>
      </c>
      <c r="E15" s="154">
        <f t="shared" si="2"/>
        <v>27974037</v>
      </c>
      <c r="F15" s="100">
        <f t="shared" si="2"/>
        <v>34793811</v>
      </c>
      <c r="G15" s="100">
        <f t="shared" si="2"/>
        <v>271419</v>
      </c>
      <c r="H15" s="100">
        <f t="shared" si="2"/>
        <v>637729</v>
      </c>
      <c r="I15" s="100">
        <f t="shared" si="2"/>
        <v>237664</v>
      </c>
      <c r="J15" s="100">
        <f t="shared" si="2"/>
        <v>1146812</v>
      </c>
      <c r="K15" s="100">
        <f t="shared" si="2"/>
        <v>3534783</v>
      </c>
      <c r="L15" s="100">
        <f t="shared" si="2"/>
        <v>2251032</v>
      </c>
      <c r="M15" s="100">
        <f t="shared" si="2"/>
        <v>4852230</v>
      </c>
      <c r="N15" s="100">
        <f t="shared" si="2"/>
        <v>10638045</v>
      </c>
      <c r="O15" s="100">
        <f t="shared" si="2"/>
        <v>3185370</v>
      </c>
      <c r="P15" s="100">
        <f t="shared" si="2"/>
        <v>276498</v>
      </c>
      <c r="Q15" s="100">
        <f t="shared" si="2"/>
        <v>9924706</v>
      </c>
      <c r="R15" s="100">
        <f t="shared" si="2"/>
        <v>13386574</v>
      </c>
      <c r="S15" s="100">
        <f t="shared" si="2"/>
        <v>1978141</v>
      </c>
      <c r="T15" s="100">
        <f t="shared" si="2"/>
        <v>222151</v>
      </c>
      <c r="U15" s="100">
        <f t="shared" si="2"/>
        <v>358659</v>
      </c>
      <c r="V15" s="100">
        <f t="shared" si="2"/>
        <v>2558951</v>
      </c>
      <c r="W15" s="100">
        <f t="shared" si="2"/>
        <v>27730382</v>
      </c>
      <c r="X15" s="100">
        <f t="shared" si="2"/>
        <v>34793811</v>
      </c>
      <c r="Y15" s="100">
        <f t="shared" si="2"/>
        <v>-7063429</v>
      </c>
      <c r="Z15" s="137">
        <f>+IF(X15&lt;&gt;0,+(Y15/X15)*100,0)</f>
        <v>-20.300820165977218</v>
      </c>
      <c r="AA15" s="153">
        <f>SUM(AA16:AA18)</f>
        <v>34793811</v>
      </c>
    </row>
    <row r="16" spans="1:27" ht="13.5">
      <c r="A16" s="138" t="s">
        <v>85</v>
      </c>
      <c r="B16" s="136"/>
      <c r="C16" s="155">
        <v>-9351</v>
      </c>
      <c r="D16" s="155"/>
      <c r="E16" s="156">
        <v>85000</v>
      </c>
      <c r="F16" s="60">
        <v>112800</v>
      </c>
      <c r="G16" s="60">
        <v>12737</v>
      </c>
      <c r="H16" s="60">
        <v>5538</v>
      </c>
      <c r="I16" s="60">
        <v>7651</v>
      </c>
      <c r="J16" s="60">
        <v>25926</v>
      </c>
      <c r="K16" s="60">
        <v>25532</v>
      </c>
      <c r="L16" s="60">
        <v>6669</v>
      </c>
      <c r="M16" s="60">
        <v>7996</v>
      </c>
      <c r="N16" s="60">
        <v>40197</v>
      </c>
      <c r="O16" s="60">
        <v>4395</v>
      </c>
      <c r="P16" s="60">
        <v>11163</v>
      </c>
      <c r="Q16" s="60">
        <v>20028</v>
      </c>
      <c r="R16" s="60">
        <v>35586</v>
      </c>
      <c r="S16" s="60">
        <v>12720</v>
      </c>
      <c r="T16" s="60">
        <v>24140</v>
      </c>
      <c r="U16" s="60">
        <v>10141</v>
      </c>
      <c r="V16" s="60">
        <v>47001</v>
      </c>
      <c r="W16" s="60">
        <v>148710</v>
      </c>
      <c r="X16" s="60">
        <v>112800</v>
      </c>
      <c r="Y16" s="60">
        <v>35910</v>
      </c>
      <c r="Z16" s="140">
        <v>31.84</v>
      </c>
      <c r="AA16" s="155">
        <v>112800</v>
      </c>
    </row>
    <row r="17" spans="1:27" ht="13.5">
      <c r="A17" s="138" t="s">
        <v>86</v>
      </c>
      <c r="B17" s="136"/>
      <c r="C17" s="155">
        <v>12168784</v>
      </c>
      <c r="D17" s="155"/>
      <c r="E17" s="156">
        <v>27889037</v>
      </c>
      <c r="F17" s="60">
        <v>34681011</v>
      </c>
      <c r="G17" s="60">
        <v>258682</v>
      </c>
      <c r="H17" s="60">
        <v>632191</v>
      </c>
      <c r="I17" s="60">
        <v>230013</v>
      </c>
      <c r="J17" s="60">
        <v>1120886</v>
      </c>
      <c r="K17" s="60">
        <v>3509251</v>
      </c>
      <c r="L17" s="60">
        <v>2244363</v>
      </c>
      <c r="M17" s="60">
        <v>4844234</v>
      </c>
      <c r="N17" s="60">
        <v>10597848</v>
      </c>
      <c r="O17" s="60">
        <v>3180975</v>
      </c>
      <c r="P17" s="60">
        <v>265335</v>
      </c>
      <c r="Q17" s="60">
        <v>9904678</v>
      </c>
      <c r="R17" s="60">
        <v>13350988</v>
      </c>
      <c r="S17" s="60">
        <v>1965421</v>
      </c>
      <c r="T17" s="60">
        <v>198011</v>
      </c>
      <c r="U17" s="60">
        <v>348518</v>
      </c>
      <c r="V17" s="60">
        <v>2511950</v>
      </c>
      <c r="W17" s="60">
        <v>27581672</v>
      </c>
      <c r="X17" s="60">
        <v>34681011</v>
      </c>
      <c r="Y17" s="60">
        <v>-7099339</v>
      </c>
      <c r="Z17" s="140">
        <v>-20.47</v>
      </c>
      <c r="AA17" s="155">
        <v>34681011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70033619</v>
      </c>
      <c r="D19" s="153">
        <f>SUM(D20:D23)</f>
        <v>0</v>
      </c>
      <c r="E19" s="154">
        <f t="shared" si="3"/>
        <v>85597183</v>
      </c>
      <c r="F19" s="100">
        <f t="shared" si="3"/>
        <v>78827060</v>
      </c>
      <c r="G19" s="100">
        <f t="shared" si="3"/>
        <v>8227083</v>
      </c>
      <c r="H19" s="100">
        <f t="shared" si="3"/>
        <v>2786858</v>
      </c>
      <c r="I19" s="100">
        <f t="shared" si="3"/>
        <v>5523801</v>
      </c>
      <c r="J19" s="100">
        <f t="shared" si="3"/>
        <v>16537742</v>
      </c>
      <c r="K19" s="100">
        <f t="shared" si="3"/>
        <v>8425595</v>
      </c>
      <c r="L19" s="100">
        <f t="shared" si="3"/>
        <v>6577188</v>
      </c>
      <c r="M19" s="100">
        <f t="shared" si="3"/>
        <v>5374906</v>
      </c>
      <c r="N19" s="100">
        <f t="shared" si="3"/>
        <v>20377689</v>
      </c>
      <c r="O19" s="100">
        <f t="shared" si="3"/>
        <v>3789955</v>
      </c>
      <c r="P19" s="100">
        <f t="shared" si="3"/>
        <v>5903793</v>
      </c>
      <c r="Q19" s="100">
        <f t="shared" si="3"/>
        <v>6213220</v>
      </c>
      <c r="R19" s="100">
        <f t="shared" si="3"/>
        <v>15906968</v>
      </c>
      <c r="S19" s="100">
        <f t="shared" si="3"/>
        <v>6268274</v>
      </c>
      <c r="T19" s="100">
        <f t="shared" si="3"/>
        <v>3167540</v>
      </c>
      <c r="U19" s="100">
        <f t="shared" si="3"/>
        <v>5281877</v>
      </c>
      <c r="V19" s="100">
        <f t="shared" si="3"/>
        <v>14717691</v>
      </c>
      <c r="W19" s="100">
        <f t="shared" si="3"/>
        <v>67540090</v>
      </c>
      <c r="X19" s="100">
        <f t="shared" si="3"/>
        <v>78827060</v>
      </c>
      <c r="Y19" s="100">
        <f t="shared" si="3"/>
        <v>-11286970</v>
      </c>
      <c r="Z19" s="137">
        <f>+IF(X19&lt;&gt;0,+(Y19/X19)*100,0)</f>
        <v>-14.318648951261153</v>
      </c>
      <c r="AA19" s="153">
        <f>SUM(AA20:AA23)</f>
        <v>78827060</v>
      </c>
    </row>
    <row r="20" spans="1:27" ht="13.5">
      <c r="A20" s="138" t="s">
        <v>89</v>
      </c>
      <c r="B20" s="136"/>
      <c r="C20" s="155">
        <v>46396666</v>
      </c>
      <c r="D20" s="155"/>
      <c r="E20" s="156">
        <v>55232851</v>
      </c>
      <c r="F20" s="60">
        <v>50530560</v>
      </c>
      <c r="G20" s="60">
        <v>5295388</v>
      </c>
      <c r="H20" s="60">
        <v>1364711</v>
      </c>
      <c r="I20" s="60">
        <v>4715066</v>
      </c>
      <c r="J20" s="60">
        <v>11375165</v>
      </c>
      <c r="K20" s="60">
        <v>5189892</v>
      </c>
      <c r="L20" s="60">
        <v>4401433</v>
      </c>
      <c r="M20" s="60">
        <v>3327224</v>
      </c>
      <c r="N20" s="60">
        <v>12918549</v>
      </c>
      <c r="O20" s="60">
        <v>1779539</v>
      </c>
      <c r="P20" s="60">
        <v>3610067</v>
      </c>
      <c r="Q20" s="60">
        <v>3954017</v>
      </c>
      <c r="R20" s="60">
        <v>9343623</v>
      </c>
      <c r="S20" s="60">
        <v>3934684</v>
      </c>
      <c r="T20" s="60">
        <v>1722383</v>
      </c>
      <c r="U20" s="60">
        <v>3180080</v>
      </c>
      <c r="V20" s="60">
        <v>8837147</v>
      </c>
      <c r="W20" s="60">
        <v>42474484</v>
      </c>
      <c r="X20" s="60">
        <v>50530560</v>
      </c>
      <c r="Y20" s="60">
        <v>-8056076</v>
      </c>
      <c r="Z20" s="140">
        <v>-15.94</v>
      </c>
      <c r="AA20" s="155">
        <v>50530560</v>
      </c>
    </row>
    <row r="21" spans="1:27" ht="13.5">
      <c r="A21" s="138" t="s">
        <v>90</v>
      </c>
      <c r="B21" s="136"/>
      <c r="C21" s="155">
        <v>8148513</v>
      </c>
      <c r="D21" s="155"/>
      <c r="E21" s="156">
        <v>11385429</v>
      </c>
      <c r="F21" s="60">
        <v>10480000</v>
      </c>
      <c r="G21" s="60">
        <v>1016511</v>
      </c>
      <c r="H21" s="60">
        <v>-70113</v>
      </c>
      <c r="I21" s="60">
        <v>806318</v>
      </c>
      <c r="J21" s="60">
        <v>1752716</v>
      </c>
      <c r="K21" s="60">
        <v>1023259</v>
      </c>
      <c r="L21" s="60">
        <v>736414</v>
      </c>
      <c r="M21" s="60">
        <v>750127</v>
      </c>
      <c r="N21" s="60">
        <v>2509800</v>
      </c>
      <c r="O21" s="60">
        <v>793313</v>
      </c>
      <c r="P21" s="60">
        <v>890520</v>
      </c>
      <c r="Q21" s="60">
        <v>827699</v>
      </c>
      <c r="R21" s="60">
        <v>2511532</v>
      </c>
      <c r="S21" s="60">
        <v>879615</v>
      </c>
      <c r="T21" s="60">
        <v>420808</v>
      </c>
      <c r="U21" s="60">
        <v>646237</v>
      </c>
      <c r="V21" s="60">
        <v>1946660</v>
      </c>
      <c r="W21" s="60">
        <v>8720708</v>
      </c>
      <c r="X21" s="60">
        <v>10480000</v>
      </c>
      <c r="Y21" s="60">
        <v>-1759292</v>
      </c>
      <c r="Z21" s="140">
        <v>-16.79</v>
      </c>
      <c r="AA21" s="155">
        <v>10480000</v>
      </c>
    </row>
    <row r="22" spans="1:27" ht="13.5">
      <c r="A22" s="138" t="s">
        <v>91</v>
      </c>
      <c r="B22" s="136"/>
      <c r="C22" s="157">
        <v>9956726</v>
      </c>
      <c r="D22" s="157"/>
      <c r="E22" s="158">
        <v>12268648</v>
      </c>
      <c r="F22" s="159">
        <v>11443000</v>
      </c>
      <c r="G22" s="159">
        <v>1216707</v>
      </c>
      <c r="H22" s="159">
        <v>950550</v>
      </c>
      <c r="I22" s="159">
        <v>50423</v>
      </c>
      <c r="J22" s="159">
        <v>2217680</v>
      </c>
      <c r="K22" s="159">
        <v>1384941</v>
      </c>
      <c r="L22" s="159">
        <v>921633</v>
      </c>
      <c r="M22" s="159">
        <v>829993</v>
      </c>
      <c r="N22" s="159">
        <v>3136567</v>
      </c>
      <c r="O22" s="159">
        <v>788657</v>
      </c>
      <c r="P22" s="159">
        <v>888829</v>
      </c>
      <c r="Q22" s="159">
        <v>912274</v>
      </c>
      <c r="R22" s="159">
        <v>2589760</v>
      </c>
      <c r="S22" s="159">
        <v>943048</v>
      </c>
      <c r="T22" s="159">
        <v>654403</v>
      </c>
      <c r="U22" s="159">
        <v>933699</v>
      </c>
      <c r="V22" s="159">
        <v>2531150</v>
      </c>
      <c r="W22" s="159">
        <v>10475157</v>
      </c>
      <c r="X22" s="159">
        <v>11443000</v>
      </c>
      <c r="Y22" s="159">
        <v>-967843</v>
      </c>
      <c r="Z22" s="141">
        <v>-8.46</v>
      </c>
      <c r="AA22" s="157">
        <v>11443000</v>
      </c>
    </row>
    <row r="23" spans="1:27" ht="13.5">
      <c r="A23" s="138" t="s">
        <v>92</v>
      </c>
      <c r="B23" s="136"/>
      <c r="C23" s="155">
        <v>5531714</v>
      </c>
      <c r="D23" s="155"/>
      <c r="E23" s="156">
        <v>6710255</v>
      </c>
      <c r="F23" s="60">
        <v>6373500</v>
      </c>
      <c r="G23" s="60">
        <v>698477</v>
      </c>
      <c r="H23" s="60">
        <v>541710</v>
      </c>
      <c r="I23" s="60">
        <v>-48006</v>
      </c>
      <c r="J23" s="60">
        <v>1192181</v>
      </c>
      <c r="K23" s="60">
        <v>827503</v>
      </c>
      <c r="L23" s="60">
        <v>517708</v>
      </c>
      <c r="M23" s="60">
        <v>467562</v>
      </c>
      <c r="N23" s="60">
        <v>1812773</v>
      </c>
      <c r="O23" s="60">
        <v>428446</v>
      </c>
      <c r="P23" s="60">
        <v>514377</v>
      </c>
      <c r="Q23" s="60">
        <v>519230</v>
      </c>
      <c r="R23" s="60">
        <v>1462053</v>
      </c>
      <c r="S23" s="60">
        <v>510927</v>
      </c>
      <c r="T23" s="60">
        <v>369946</v>
      </c>
      <c r="U23" s="60">
        <v>521861</v>
      </c>
      <c r="V23" s="60">
        <v>1402734</v>
      </c>
      <c r="W23" s="60">
        <v>5869741</v>
      </c>
      <c r="X23" s="60">
        <v>6373500</v>
      </c>
      <c r="Y23" s="60">
        <v>-503759</v>
      </c>
      <c r="Z23" s="140">
        <v>-7.9</v>
      </c>
      <c r="AA23" s="155">
        <v>6373500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122603477</v>
      </c>
      <c r="D25" s="168">
        <f>+D5+D9+D15+D19+D24</f>
        <v>0</v>
      </c>
      <c r="E25" s="169">
        <f t="shared" si="4"/>
        <v>171635033</v>
      </c>
      <c r="F25" s="73">
        <f t="shared" si="4"/>
        <v>172367201</v>
      </c>
      <c r="G25" s="73">
        <f t="shared" si="4"/>
        <v>31951039</v>
      </c>
      <c r="H25" s="73">
        <f t="shared" si="4"/>
        <v>4494185</v>
      </c>
      <c r="I25" s="73">
        <f t="shared" si="4"/>
        <v>5843931</v>
      </c>
      <c r="J25" s="73">
        <f t="shared" si="4"/>
        <v>42289155</v>
      </c>
      <c r="K25" s="73">
        <f t="shared" si="4"/>
        <v>20012057</v>
      </c>
      <c r="L25" s="73">
        <f t="shared" si="4"/>
        <v>8919416</v>
      </c>
      <c r="M25" s="73">
        <f t="shared" si="4"/>
        <v>10375728</v>
      </c>
      <c r="N25" s="73">
        <f t="shared" si="4"/>
        <v>39307201</v>
      </c>
      <c r="O25" s="73">
        <f t="shared" si="4"/>
        <v>13380397</v>
      </c>
      <c r="P25" s="73">
        <f t="shared" si="4"/>
        <v>9832586</v>
      </c>
      <c r="Q25" s="73">
        <f t="shared" si="4"/>
        <v>20850600</v>
      </c>
      <c r="R25" s="73">
        <f t="shared" si="4"/>
        <v>44063583</v>
      </c>
      <c r="S25" s="73">
        <f t="shared" si="4"/>
        <v>4908234</v>
      </c>
      <c r="T25" s="73">
        <f t="shared" si="4"/>
        <v>8082409</v>
      </c>
      <c r="U25" s="73">
        <f t="shared" si="4"/>
        <v>6477049</v>
      </c>
      <c r="V25" s="73">
        <f t="shared" si="4"/>
        <v>19467692</v>
      </c>
      <c r="W25" s="73">
        <f t="shared" si="4"/>
        <v>145127631</v>
      </c>
      <c r="X25" s="73">
        <f t="shared" si="4"/>
        <v>172367201</v>
      </c>
      <c r="Y25" s="73">
        <f t="shared" si="4"/>
        <v>-27239570</v>
      </c>
      <c r="Z25" s="170">
        <f>+IF(X25&lt;&gt;0,+(Y25/X25)*100,0)</f>
        <v>-15.803221170830522</v>
      </c>
      <c r="AA25" s="168">
        <f>+AA5+AA9+AA15+AA19+AA24</f>
        <v>172367201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30815123</v>
      </c>
      <c r="D28" s="153">
        <f>SUM(D29:D31)</f>
        <v>0</v>
      </c>
      <c r="E28" s="154">
        <f t="shared" si="5"/>
        <v>43514940</v>
      </c>
      <c r="F28" s="100">
        <f t="shared" si="5"/>
        <v>40967737</v>
      </c>
      <c r="G28" s="100">
        <f t="shared" si="5"/>
        <v>1912439</v>
      </c>
      <c r="H28" s="100">
        <f t="shared" si="5"/>
        <v>1734665</v>
      </c>
      <c r="I28" s="100">
        <f t="shared" si="5"/>
        <v>2697808</v>
      </c>
      <c r="J28" s="100">
        <f t="shared" si="5"/>
        <v>6344912</v>
      </c>
      <c r="K28" s="100">
        <f t="shared" si="5"/>
        <v>3691525</v>
      </c>
      <c r="L28" s="100">
        <f t="shared" si="5"/>
        <v>3940579</v>
      </c>
      <c r="M28" s="100">
        <f t="shared" si="5"/>
        <v>2543934</v>
      </c>
      <c r="N28" s="100">
        <f t="shared" si="5"/>
        <v>10176038</v>
      </c>
      <c r="O28" s="100">
        <f t="shared" si="5"/>
        <v>3075677</v>
      </c>
      <c r="P28" s="100">
        <f t="shared" si="5"/>
        <v>1966582</v>
      </c>
      <c r="Q28" s="100">
        <f t="shared" si="5"/>
        <v>2479473</v>
      </c>
      <c r="R28" s="100">
        <f t="shared" si="5"/>
        <v>7521732</v>
      </c>
      <c r="S28" s="100">
        <f t="shared" si="5"/>
        <v>5136338</v>
      </c>
      <c r="T28" s="100">
        <f t="shared" si="5"/>
        <v>2150600</v>
      </c>
      <c r="U28" s="100">
        <f t="shared" si="5"/>
        <v>2925714</v>
      </c>
      <c r="V28" s="100">
        <f t="shared" si="5"/>
        <v>10212652</v>
      </c>
      <c r="W28" s="100">
        <f t="shared" si="5"/>
        <v>34255334</v>
      </c>
      <c r="X28" s="100">
        <f t="shared" si="5"/>
        <v>40967737</v>
      </c>
      <c r="Y28" s="100">
        <f t="shared" si="5"/>
        <v>-6712403</v>
      </c>
      <c r="Z28" s="137">
        <f>+IF(X28&lt;&gt;0,+(Y28/X28)*100,0)</f>
        <v>-16.384607721925182</v>
      </c>
      <c r="AA28" s="153">
        <f>SUM(AA29:AA31)</f>
        <v>40967737</v>
      </c>
    </row>
    <row r="29" spans="1:27" ht="13.5">
      <c r="A29" s="138" t="s">
        <v>75</v>
      </c>
      <c r="B29" s="136"/>
      <c r="C29" s="155">
        <v>15736365</v>
      </c>
      <c r="D29" s="155"/>
      <c r="E29" s="156">
        <v>20196007</v>
      </c>
      <c r="F29" s="60">
        <v>16072178</v>
      </c>
      <c r="G29" s="60">
        <v>605446</v>
      </c>
      <c r="H29" s="60">
        <v>655202</v>
      </c>
      <c r="I29" s="60">
        <v>705785</v>
      </c>
      <c r="J29" s="60">
        <v>1966433</v>
      </c>
      <c r="K29" s="60">
        <v>2449585</v>
      </c>
      <c r="L29" s="60">
        <v>979418</v>
      </c>
      <c r="M29" s="60">
        <v>1269730</v>
      </c>
      <c r="N29" s="60">
        <v>4698733</v>
      </c>
      <c r="O29" s="60">
        <v>935080</v>
      </c>
      <c r="P29" s="60">
        <v>817969</v>
      </c>
      <c r="Q29" s="60">
        <v>894671</v>
      </c>
      <c r="R29" s="60">
        <v>2647720</v>
      </c>
      <c r="S29" s="60">
        <v>2586702</v>
      </c>
      <c r="T29" s="60">
        <v>713082</v>
      </c>
      <c r="U29" s="60">
        <v>985942</v>
      </c>
      <c r="V29" s="60">
        <v>4285726</v>
      </c>
      <c r="W29" s="60">
        <v>13598612</v>
      </c>
      <c r="X29" s="60">
        <v>16072178</v>
      </c>
      <c r="Y29" s="60">
        <v>-2473566</v>
      </c>
      <c r="Z29" s="140">
        <v>-15.39</v>
      </c>
      <c r="AA29" s="155">
        <v>16072178</v>
      </c>
    </row>
    <row r="30" spans="1:27" ht="13.5">
      <c r="A30" s="138" t="s">
        <v>76</v>
      </c>
      <c r="B30" s="136"/>
      <c r="C30" s="157">
        <v>12068870</v>
      </c>
      <c r="D30" s="157"/>
      <c r="E30" s="158">
        <v>16627715</v>
      </c>
      <c r="F30" s="159">
        <v>17913453</v>
      </c>
      <c r="G30" s="159">
        <v>974957</v>
      </c>
      <c r="H30" s="159">
        <v>743506</v>
      </c>
      <c r="I30" s="159">
        <v>1485751</v>
      </c>
      <c r="J30" s="159">
        <v>3204214</v>
      </c>
      <c r="K30" s="159">
        <v>823150</v>
      </c>
      <c r="L30" s="159">
        <v>2602488</v>
      </c>
      <c r="M30" s="159">
        <v>768346</v>
      </c>
      <c r="N30" s="159">
        <v>4193984</v>
      </c>
      <c r="O30" s="159">
        <v>1728399</v>
      </c>
      <c r="P30" s="159">
        <v>743332</v>
      </c>
      <c r="Q30" s="159">
        <v>1155706</v>
      </c>
      <c r="R30" s="159">
        <v>3627437</v>
      </c>
      <c r="S30" s="159">
        <v>1956010</v>
      </c>
      <c r="T30" s="159">
        <v>1045795</v>
      </c>
      <c r="U30" s="159">
        <v>1395672</v>
      </c>
      <c r="V30" s="159">
        <v>4397477</v>
      </c>
      <c r="W30" s="159">
        <v>15423112</v>
      </c>
      <c r="X30" s="159">
        <v>17913453</v>
      </c>
      <c r="Y30" s="159">
        <v>-2490341</v>
      </c>
      <c r="Z30" s="141">
        <v>-13.9</v>
      </c>
      <c r="AA30" s="157">
        <v>17913453</v>
      </c>
    </row>
    <row r="31" spans="1:27" ht="13.5">
      <c r="A31" s="138" t="s">
        <v>77</v>
      </c>
      <c r="B31" s="136"/>
      <c r="C31" s="155">
        <v>3009888</v>
      </c>
      <c r="D31" s="155"/>
      <c r="E31" s="156">
        <v>6691218</v>
      </c>
      <c r="F31" s="60">
        <v>6982106</v>
      </c>
      <c r="G31" s="60">
        <v>332036</v>
      </c>
      <c r="H31" s="60">
        <v>335957</v>
      </c>
      <c r="I31" s="60">
        <v>506272</v>
      </c>
      <c r="J31" s="60">
        <v>1174265</v>
      </c>
      <c r="K31" s="60">
        <v>418790</v>
      </c>
      <c r="L31" s="60">
        <v>358673</v>
      </c>
      <c r="M31" s="60">
        <v>505858</v>
      </c>
      <c r="N31" s="60">
        <v>1283321</v>
      </c>
      <c r="O31" s="60">
        <v>412198</v>
      </c>
      <c r="P31" s="60">
        <v>405281</v>
      </c>
      <c r="Q31" s="60">
        <v>429096</v>
      </c>
      <c r="R31" s="60">
        <v>1246575</v>
      </c>
      <c r="S31" s="60">
        <v>593626</v>
      </c>
      <c r="T31" s="60">
        <v>391723</v>
      </c>
      <c r="U31" s="60">
        <v>544100</v>
      </c>
      <c r="V31" s="60">
        <v>1529449</v>
      </c>
      <c r="W31" s="60">
        <v>5233610</v>
      </c>
      <c r="X31" s="60">
        <v>6982106</v>
      </c>
      <c r="Y31" s="60">
        <v>-1748496</v>
      </c>
      <c r="Z31" s="140">
        <v>-25.04</v>
      </c>
      <c r="AA31" s="155">
        <v>6982106</v>
      </c>
    </row>
    <row r="32" spans="1:27" ht="13.5">
      <c r="A32" s="135" t="s">
        <v>78</v>
      </c>
      <c r="B32" s="136"/>
      <c r="C32" s="153">
        <f aca="true" t="shared" si="6" ref="C32:Y32">SUM(C33:C37)</f>
        <v>13129074</v>
      </c>
      <c r="D32" s="153">
        <f>SUM(D33:D37)</f>
        <v>0</v>
      </c>
      <c r="E32" s="154">
        <f t="shared" si="6"/>
        <v>21522304</v>
      </c>
      <c r="F32" s="100">
        <f t="shared" si="6"/>
        <v>21004080</v>
      </c>
      <c r="G32" s="100">
        <f t="shared" si="6"/>
        <v>793827</v>
      </c>
      <c r="H32" s="100">
        <f t="shared" si="6"/>
        <v>925155</v>
      </c>
      <c r="I32" s="100">
        <f t="shared" si="6"/>
        <v>1563365</v>
      </c>
      <c r="J32" s="100">
        <f t="shared" si="6"/>
        <v>3282347</v>
      </c>
      <c r="K32" s="100">
        <f t="shared" si="6"/>
        <v>1352525</v>
      </c>
      <c r="L32" s="100">
        <f t="shared" si="6"/>
        <v>1083123</v>
      </c>
      <c r="M32" s="100">
        <f t="shared" si="6"/>
        <v>1430017</v>
      </c>
      <c r="N32" s="100">
        <f t="shared" si="6"/>
        <v>3865665</v>
      </c>
      <c r="O32" s="100">
        <f t="shared" si="6"/>
        <v>1004441</v>
      </c>
      <c r="P32" s="100">
        <f t="shared" si="6"/>
        <v>999610</v>
      </c>
      <c r="Q32" s="100">
        <f t="shared" si="6"/>
        <v>1007454</v>
      </c>
      <c r="R32" s="100">
        <f t="shared" si="6"/>
        <v>3011505</v>
      </c>
      <c r="S32" s="100">
        <f t="shared" si="6"/>
        <v>1431385</v>
      </c>
      <c r="T32" s="100">
        <f t="shared" si="6"/>
        <v>1071718</v>
      </c>
      <c r="U32" s="100">
        <f t="shared" si="6"/>
        <v>1146847</v>
      </c>
      <c r="V32" s="100">
        <f t="shared" si="6"/>
        <v>3649950</v>
      </c>
      <c r="W32" s="100">
        <f t="shared" si="6"/>
        <v>13809467</v>
      </c>
      <c r="X32" s="100">
        <f t="shared" si="6"/>
        <v>21004080</v>
      </c>
      <c r="Y32" s="100">
        <f t="shared" si="6"/>
        <v>-7194613</v>
      </c>
      <c r="Z32" s="137">
        <f>+IF(X32&lt;&gt;0,+(Y32/X32)*100,0)</f>
        <v>-34.25340695712452</v>
      </c>
      <c r="AA32" s="153">
        <f>SUM(AA33:AA37)</f>
        <v>21004080</v>
      </c>
    </row>
    <row r="33" spans="1:27" ht="13.5">
      <c r="A33" s="138" t="s">
        <v>79</v>
      </c>
      <c r="B33" s="136"/>
      <c r="C33" s="155">
        <v>11900455</v>
      </c>
      <c r="D33" s="155"/>
      <c r="E33" s="156">
        <v>19794154</v>
      </c>
      <c r="F33" s="60">
        <v>19397930</v>
      </c>
      <c r="G33" s="60">
        <v>763944</v>
      </c>
      <c r="H33" s="60">
        <v>893513</v>
      </c>
      <c r="I33" s="60">
        <v>1388149</v>
      </c>
      <c r="J33" s="60">
        <v>3045606</v>
      </c>
      <c r="K33" s="60">
        <v>1168652</v>
      </c>
      <c r="L33" s="60">
        <v>946054</v>
      </c>
      <c r="M33" s="60">
        <v>1384714</v>
      </c>
      <c r="N33" s="60">
        <v>3499420</v>
      </c>
      <c r="O33" s="60">
        <v>937630</v>
      </c>
      <c r="P33" s="60">
        <v>921366</v>
      </c>
      <c r="Q33" s="60">
        <v>934814</v>
      </c>
      <c r="R33" s="60">
        <v>2793810</v>
      </c>
      <c r="S33" s="60">
        <v>1317590</v>
      </c>
      <c r="T33" s="60">
        <v>981249</v>
      </c>
      <c r="U33" s="60">
        <v>1027177</v>
      </c>
      <c r="V33" s="60">
        <v>3326016</v>
      </c>
      <c r="W33" s="60">
        <v>12664852</v>
      </c>
      <c r="X33" s="60">
        <v>19397930</v>
      </c>
      <c r="Y33" s="60">
        <v>-6733078</v>
      </c>
      <c r="Z33" s="140">
        <v>-34.71</v>
      </c>
      <c r="AA33" s="155">
        <v>19397930</v>
      </c>
    </row>
    <row r="34" spans="1:27" ht="13.5">
      <c r="A34" s="138" t="s">
        <v>80</v>
      </c>
      <c r="B34" s="136"/>
      <c r="C34" s="155">
        <v>133291</v>
      </c>
      <c r="D34" s="155"/>
      <c r="E34" s="156">
        <v>203460</v>
      </c>
      <c r="F34" s="60">
        <v>253460</v>
      </c>
      <c r="G34" s="60">
        <v>2700</v>
      </c>
      <c r="H34" s="60">
        <v>9450</v>
      </c>
      <c r="I34" s="60">
        <v>44364</v>
      </c>
      <c r="J34" s="60">
        <v>56514</v>
      </c>
      <c r="K34" s="60">
        <v>18192</v>
      </c>
      <c r="L34" s="60">
        <v>6614</v>
      </c>
      <c r="M34" s="60">
        <v>25250</v>
      </c>
      <c r="N34" s="60">
        <v>50056</v>
      </c>
      <c r="O34" s="60">
        <v>1030</v>
      </c>
      <c r="P34" s="60">
        <v>18313</v>
      </c>
      <c r="Q34" s="60">
        <v>7458</v>
      </c>
      <c r="R34" s="60">
        <v>26801</v>
      </c>
      <c r="S34" s="60">
        <v>34680</v>
      </c>
      <c r="T34" s="60">
        <v>8685</v>
      </c>
      <c r="U34" s="60">
        <v>33514</v>
      </c>
      <c r="V34" s="60">
        <v>76879</v>
      </c>
      <c r="W34" s="60">
        <v>210250</v>
      </c>
      <c r="X34" s="60">
        <v>253460</v>
      </c>
      <c r="Y34" s="60">
        <v>-43210</v>
      </c>
      <c r="Z34" s="140">
        <v>-17.05</v>
      </c>
      <c r="AA34" s="155">
        <v>253460</v>
      </c>
    </row>
    <row r="35" spans="1:27" ht="13.5">
      <c r="A35" s="138" t="s">
        <v>81</v>
      </c>
      <c r="B35" s="136"/>
      <c r="C35" s="155">
        <v>1095328</v>
      </c>
      <c r="D35" s="155"/>
      <c r="E35" s="156">
        <v>1524690</v>
      </c>
      <c r="F35" s="60">
        <v>1352690</v>
      </c>
      <c r="G35" s="60">
        <v>27183</v>
      </c>
      <c r="H35" s="60">
        <v>22192</v>
      </c>
      <c r="I35" s="60">
        <v>130852</v>
      </c>
      <c r="J35" s="60">
        <v>180227</v>
      </c>
      <c r="K35" s="60">
        <v>165681</v>
      </c>
      <c r="L35" s="60">
        <v>130455</v>
      </c>
      <c r="M35" s="60">
        <v>20053</v>
      </c>
      <c r="N35" s="60">
        <v>316189</v>
      </c>
      <c r="O35" s="60">
        <v>65781</v>
      </c>
      <c r="P35" s="60">
        <v>59931</v>
      </c>
      <c r="Q35" s="60">
        <v>65182</v>
      </c>
      <c r="R35" s="60">
        <v>190894</v>
      </c>
      <c r="S35" s="60">
        <v>79115</v>
      </c>
      <c r="T35" s="60">
        <v>81784</v>
      </c>
      <c r="U35" s="60">
        <v>86156</v>
      </c>
      <c r="V35" s="60">
        <v>247055</v>
      </c>
      <c r="W35" s="60">
        <v>934365</v>
      </c>
      <c r="X35" s="60">
        <v>1352690</v>
      </c>
      <c r="Y35" s="60">
        <v>-418325</v>
      </c>
      <c r="Z35" s="140">
        <v>-30.93</v>
      </c>
      <c r="AA35" s="155">
        <v>1352690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17817713</v>
      </c>
      <c r="D38" s="153">
        <f>SUM(D39:D41)</f>
        <v>0</v>
      </c>
      <c r="E38" s="154">
        <f t="shared" si="7"/>
        <v>25910509</v>
      </c>
      <c r="F38" s="100">
        <f t="shared" si="7"/>
        <v>23687564</v>
      </c>
      <c r="G38" s="100">
        <f t="shared" si="7"/>
        <v>994189</v>
      </c>
      <c r="H38" s="100">
        <f t="shared" si="7"/>
        <v>1166347</v>
      </c>
      <c r="I38" s="100">
        <f t="shared" si="7"/>
        <v>2869484</v>
      </c>
      <c r="J38" s="100">
        <f t="shared" si="7"/>
        <v>5030020</v>
      </c>
      <c r="K38" s="100">
        <f t="shared" si="7"/>
        <v>1746114</v>
      </c>
      <c r="L38" s="100">
        <f t="shared" si="7"/>
        <v>1442510</v>
      </c>
      <c r="M38" s="100">
        <f t="shared" si="7"/>
        <v>2403839</v>
      </c>
      <c r="N38" s="100">
        <f t="shared" si="7"/>
        <v>5592463</v>
      </c>
      <c r="O38" s="100">
        <f t="shared" si="7"/>
        <v>1389008</v>
      </c>
      <c r="P38" s="100">
        <f t="shared" si="7"/>
        <v>1188503</v>
      </c>
      <c r="Q38" s="100">
        <f t="shared" si="7"/>
        <v>1112696</v>
      </c>
      <c r="R38" s="100">
        <f t="shared" si="7"/>
        <v>3690207</v>
      </c>
      <c r="S38" s="100">
        <f t="shared" si="7"/>
        <v>3319224</v>
      </c>
      <c r="T38" s="100">
        <f t="shared" si="7"/>
        <v>2098651</v>
      </c>
      <c r="U38" s="100">
        <f t="shared" si="7"/>
        <v>1509012</v>
      </c>
      <c r="V38" s="100">
        <f t="shared" si="7"/>
        <v>6926887</v>
      </c>
      <c r="W38" s="100">
        <f t="shared" si="7"/>
        <v>21239577</v>
      </c>
      <c r="X38" s="100">
        <f t="shared" si="7"/>
        <v>23687564</v>
      </c>
      <c r="Y38" s="100">
        <f t="shared" si="7"/>
        <v>-2447987</v>
      </c>
      <c r="Z38" s="137">
        <f>+IF(X38&lt;&gt;0,+(Y38/X38)*100,0)</f>
        <v>-10.33448184034458</v>
      </c>
      <c r="AA38" s="153">
        <f>SUM(AA39:AA41)</f>
        <v>23687564</v>
      </c>
    </row>
    <row r="39" spans="1:27" ht="13.5">
      <c r="A39" s="138" t="s">
        <v>85</v>
      </c>
      <c r="B39" s="136"/>
      <c r="C39" s="155">
        <v>725752</v>
      </c>
      <c r="D39" s="155"/>
      <c r="E39" s="156">
        <v>1601194</v>
      </c>
      <c r="F39" s="60">
        <v>1458402</v>
      </c>
      <c r="G39" s="60">
        <v>71595</v>
      </c>
      <c r="H39" s="60">
        <v>86822</v>
      </c>
      <c r="I39" s="60">
        <v>103400</v>
      </c>
      <c r="J39" s="60">
        <v>261817</v>
      </c>
      <c r="K39" s="60">
        <v>100920</v>
      </c>
      <c r="L39" s="60">
        <v>80821</v>
      </c>
      <c r="M39" s="60">
        <v>83538</v>
      </c>
      <c r="N39" s="60">
        <v>265279</v>
      </c>
      <c r="O39" s="60">
        <v>71873</v>
      </c>
      <c r="P39" s="60">
        <v>72142</v>
      </c>
      <c r="Q39" s="60">
        <v>74039</v>
      </c>
      <c r="R39" s="60">
        <v>218054</v>
      </c>
      <c r="S39" s="60">
        <v>131677</v>
      </c>
      <c r="T39" s="60">
        <v>73474</v>
      </c>
      <c r="U39" s="60">
        <v>75173</v>
      </c>
      <c r="V39" s="60">
        <v>280324</v>
      </c>
      <c r="W39" s="60">
        <v>1025474</v>
      </c>
      <c r="X39" s="60">
        <v>1458402</v>
      </c>
      <c r="Y39" s="60">
        <v>-432928</v>
      </c>
      <c r="Z39" s="140">
        <v>-29.69</v>
      </c>
      <c r="AA39" s="155">
        <v>1458402</v>
      </c>
    </row>
    <row r="40" spans="1:27" ht="13.5">
      <c r="A40" s="138" t="s">
        <v>86</v>
      </c>
      <c r="B40" s="136"/>
      <c r="C40" s="155">
        <v>17091961</v>
      </c>
      <c r="D40" s="155"/>
      <c r="E40" s="156">
        <v>24309315</v>
      </c>
      <c r="F40" s="60">
        <v>22229162</v>
      </c>
      <c r="G40" s="60">
        <v>922594</v>
      </c>
      <c r="H40" s="60">
        <v>1079525</v>
      </c>
      <c r="I40" s="60">
        <v>2766084</v>
      </c>
      <c r="J40" s="60">
        <v>4768203</v>
      </c>
      <c r="K40" s="60">
        <v>1645194</v>
      </c>
      <c r="L40" s="60">
        <v>1361689</v>
      </c>
      <c r="M40" s="60">
        <v>2320301</v>
      </c>
      <c r="N40" s="60">
        <v>5327184</v>
      </c>
      <c r="O40" s="60">
        <v>1317135</v>
      </c>
      <c r="P40" s="60">
        <v>1116361</v>
      </c>
      <c r="Q40" s="60">
        <v>1038657</v>
      </c>
      <c r="R40" s="60">
        <v>3472153</v>
      </c>
      <c r="S40" s="60">
        <v>3187547</v>
      </c>
      <c r="T40" s="60">
        <v>2025177</v>
      </c>
      <c r="U40" s="60">
        <v>1433839</v>
      </c>
      <c r="V40" s="60">
        <v>6646563</v>
      </c>
      <c r="W40" s="60">
        <v>20214103</v>
      </c>
      <c r="X40" s="60">
        <v>22229162</v>
      </c>
      <c r="Y40" s="60">
        <v>-2015059</v>
      </c>
      <c r="Z40" s="140">
        <v>-9.06</v>
      </c>
      <c r="AA40" s="155">
        <v>22229162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55709168</v>
      </c>
      <c r="D42" s="153">
        <f>SUM(D43:D46)</f>
        <v>0</v>
      </c>
      <c r="E42" s="154">
        <f t="shared" si="8"/>
        <v>67365462</v>
      </c>
      <c r="F42" s="100">
        <f t="shared" si="8"/>
        <v>68925163</v>
      </c>
      <c r="G42" s="100">
        <f t="shared" si="8"/>
        <v>1878589</v>
      </c>
      <c r="H42" s="100">
        <f t="shared" si="8"/>
        <v>2140436</v>
      </c>
      <c r="I42" s="100">
        <f t="shared" si="8"/>
        <v>6695797</v>
      </c>
      <c r="J42" s="100">
        <f t="shared" si="8"/>
        <v>10714822</v>
      </c>
      <c r="K42" s="100">
        <f t="shared" si="8"/>
        <v>7001141</v>
      </c>
      <c r="L42" s="100">
        <f t="shared" si="8"/>
        <v>5175563</v>
      </c>
      <c r="M42" s="100">
        <f t="shared" si="8"/>
        <v>2718886</v>
      </c>
      <c r="N42" s="100">
        <f t="shared" si="8"/>
        <v>14895590</v>
      </c>
      <c r="O42" s="100">
        <f t="shared" si="8"/>
        <v>3562752</v>
      </c>
      <c r="P42" s="100">
        <f t="shared" si="8"/>
        <v>3336288</v>
      </c>
      <c r="Q42" s="100">
        <f t="shared" si="8"/>
        <v>3321539</v>
      </c>
      <c r="R42" s="100">
        <f t="shared" si="8"/>
        <v>10220579</v>
      </c>
      <c r="S42" s="100">
        <f t="shared" si="8"/>
        <v>5060751</v>
      </c>
      <c r="T42" s="100">
        <f t="shared" si="8"/>
        <v>3573406</v>
      </c>
      <c r="U42" s="100">
        <f t="shared" si="8"/>
        <v>4185298</v>
      </c>
      <c r="V42" s="100">
        <f t="shared" si="8"/>
        <v>12819455</v>
      </c>
      <c r="W42" s="100">
        <f t="shared" si="8"/>
        <v>48650446</v>
      </c>
      <c r="X42" s="100">
        <f t="shared" si="8"/>
        <v>68925163</v>
      </c>
      <c r="Y42" s="100">
        <f t="shared" si="8"/>
        <v>-20274717</v>
      </c>
      <c r="Z42" s="137">
        <f>+IF(X42&lt;&gt;0,+(Y42/X42)*100,0)</f>
        <v>-29.41555176300417</v>
      </c>
      <c r="AA42" s="153">
        <f>SUM(AA43:AA46)</f>
        <v>68925163</v>
      </c>
    </row>
    <row r="43" spans="1:27" ht="13.5">
      <c r="A43" s="138" t="s">
        <v>89</v>
      </c>
      <c r="B43" s="136"/>
      <c r="C43" s="155">
        <v>36802493</v>
      </c>
      <c r="D43" s="155"/>
      <c r="E43" s="156">
        <v>41642404</v>
      </c>
      <c r="F43" s="60">
        <v>43424516</v>
      </c>
      <c r="G43" s="60">
        <v>1069973</v>
      </c>
      <c r="H43" s="60">
        <v>979539</v>
      </c>
      <c r="I43" s="60">
        <v>4636900</v>
      </c>
      <c r="J43" s="60">
        <v>6686412</v>
      </c>
      <c r="K43" s="60">
        <v>5486511</v>
      </c>
      <c r="L43" s="60">
        <v>3719844</v>
      </c>
      <c r="M43" s="60">
        <v>1027433</v>
      </c>
      <c r="N43" s="60">
        <v>10233788</v>
      </c>
      <c r="O43" s="60">
        <v>2262580</v>
      </c>
      <c r="P43" s="60">
        <v>2271985</v>
      </c>
      <c r="Q43" s="60">
        <v>2485599</v>
      </c>
      <c r="R43" s="60">
        <v>7020164</v>
      </c>
      <c r="S43" s="60">
        <v>2547522</v>
      </c>
      <c r="T43" s="60">
        <v>2276662</v>
      </c>
      <c r="U43" s="60">
        <v>2506684</v>
      </c>
      <c r="V43" s="60">
        <v>7330868</v>
      </c>
      <c r="W43" s="60">
        <v>31271232</v>
      </c>
      <c r="X43" s="60">
        <v>43424516</v>
      </c>
      <c r="Y43" s="60">
        <v>-12153284</v>
      </c>
      <c r="Z43" s="140">
        <v>-27.99</v>
      </c>
      <c r="AA43" s="155">
        <v>43424516</v>
      </c>
    </row>
    <row r="44" spans="1:27" ht="13.5">
      <c r="A44" s="138" t="s">
        <v>90</v>
      </c>
      <c r="B44" s="136"/>
      <c r="C44" s="155">
        <v>7695086</v>
      </c>
      <c r="D44" s="155"/>
      <c r="E44" s="156">
        <v>9381654</v>
      </c>
      <c r="F44" s="60">
        <v>9270643</v>
      </c>
      <c r="G44" s="60">
        <v>400696</v>
      </c>
      <c r="H44" s="60">
        <v>600139</v>
      </c>
      <c r="I44" s="60">
        <v>811066</v>
      </c>
      <c r="J44" s="60">
        <v>1811901</v>
      </c>
      <c r="K44" s="60">
        <v>770710</v>
      </c>
      <c r="L44" s="60">
        <v>606212</v>
      </c>
      <c r="M44" s="60">
        <v>677719</v>
      </c>
      <c r="N44" s="60">
        <v>2054641</v>
      </c>
      <c r="O44" s="60">
        <v>741476</v>
      </c>
      <c r="P44" s="60">
        <v>406691</v>
      </c>
      <c r="Q44" s="60">
        <v>367578</v>
      </c>
      <c r="R44" s="60">
        <v>1515745</v>
      </c>
      <c r="S44" s="60">
        <v>1035004</v>
      </c>
      <c r="T44" s="60">
        <v>510599</v>
      </c>
      <c r="U44" s="60">
        <v>711234</v>
      </c>
      <c r="V44" s="60">
        <v>2256837</v>
      </c>
      <c r="W44" s="60">
        <v>7639124</v>
      </c>
      <c r="X44" s="60">
        <v>9270643</v>
      </c>
      <c r="Y44" s="60">
        <v>-1631519</v>
      </c>
      <c r="Z44" s="140">
        <v>-17.6</v>
      </c>
      <c r="AA44" s="155">
        <v>9270643</v>
      </c>
    </row>
    <row r="45" spans="1:27" ht="13.5">
      <c r="A45" s="138" t="s">
        <v>91</v>
      </c>
      <c r="B45" s="136"/>
      <c r="C45" s="157">
        <v>5333135</v>
      </c>
      <c r="D45" s="157"/>
      <c r="E45" s="158">
        <v>11049388</v>
      </c>
      <c r="F45" s="159">
        <v>11082357</v>
      </c>
      <c r="G45" s="159">
        <v>243325</v>
      </c>
      <c r="H45" s="159">
        <v>344426</v>
      </c>
      <c r="I45" s="159">
        <v>876636</v>
      </c>
      <c r="J45" s="159">
        <v>1464387</v>
      </c>
      <c r="K45" s="159">
        <v>533590</v>
      </c>
      <c r="L45" s="159">
        <v>514213</v>
      </c>
      <c r="M45" s="159">
        <v>708274</v>
      </c>
      <c r="N45" s="159">
        <v>1756077</v>
      </c>
      <c r="O45" s="159">
        <v>300837</v>
      </c>
      <c r="P45" s="159">
        <v>243400</v>
      </c>
      <c r="Q45" s="159">
        <v>224539</v>
      </c>
      <c r="R45" s="159">
        <v>768776</v>
      </c>
      <c r="S45" s="159">
        <v>1142541</v>
      </c>
      <c r="T45" s="159">
        <v>366225</v>
      </c>
      <c r="U45" s="159">
        <v>427682</v>
      </c>
      <c r="V45" s="159">
        <v>1936448</v>
      </c>
      <c r="W45" s="159">
        <v>5925688</v>
      </c>
      <c r="X45" s="159">
        <v>11082357</v>
      </c>
      <c r="Y45" s="159">
        <v>-5156669</v>
      </c>
      <c r="Z45" s="141">
        <v>-46.53</v>
      </c>
      <c r="AA45" s="157">
        <v>11082357</v>
      </c>
    </row>
    <row r="46" spans="1:27" ht="13.5">
      <c r="A46" s="138" t="s">
        <v>92</v>
      </c>
      <c r="B46" s="136"/>
      <c r="C46" s="155">
        <v>5878454</v>
      </c>
      <c r="D46" s="155"/>
      <c r="E46" s="156">
        <v>5292016</v>
      </c>
      <c r="F46" s="60">
        <v>5147647</v>
      </c>
      <c r="G46" s="60">
        <v>164595</v>
      </c>
      <c r="H46" s="60">
        <v>216332</v>
      </c>
      <c r="I46" s="60">
        <v>371195</v>
      </c>
      <c r="J46" s="60">
        <v>752122</v>
      </c>
      <c r="K46" s="60">
        <v>210330</v>
      </c>
      <c r="L46" s="60">
        <v>335294</v>
      </c>
      <c r="M46" s="60">
        <v>305460</v>
      </c>
      <c r="N46" s="60">
        <v>851084</v>
      </c>
      <c r="O46" s="60">
        <v>257859</v>
      </c>
      <c r="P46" s="60">
        <v>414212</v>
      </c>
      <c r="Q46" s="60">
        <v>243823</v>
      </c>
      <c r="R46" s="60">
        <v>915894</v>
      </c>
      <c r="S46" s="60">
        <v>335684</v>
      </c>
      <c r="T46" s="60">
        <v>419920</v>
      </c>
      <c r="U46" s="60">
        <v>539698</v>
      </c>
      <c r="V46" s="60">
        <v>1295302</v>
      </c>
      <c r="W46" s="60">
        <v>3814402</v>
      </c>
      <c r="X46" s="60">
        <v>5147647</v>
      </c>
      <c r="Y46" s="60">
        <v>-1333245</v>
      </c>
      <c r="Z46" s="140">
        <v>-25.9</v>
      </c>
      <c r="AA46" s="155">
        <v>5147647</v>
      </c>
    </row>
    <row r="47" spans="1:27" ht="13.5">
      <c r="A47" s="135" t="s">
        <v>93</v>
      </c>
      <c r="B47" s="142" t="s">
        <v>94</v>
      </c>
      <c r="C47" s="153">
        <v>956183</v>
      </c>
      <c r="D47" s="153"/>
      <c r="E47" s="154">
        <v>1000000</v>
      </c>
      <c r="F47" s="100">
        <v>1005500</v>
      </c>
      <c r="G47" s="100">
        <v>80249</v>
      </c>
      <c r="H47" s="100">
        <v>80000</v>
      </c>
      <c r="I47" s="100"/>
      <c r="J47" s="100">
        <v>160249</v>
      </c>
      <c r="K47" s="100">
        <v>80000</v>
      </c>
      <c r="L47" s="100">
        <v>80000</v>
      </c>
      <c r="M47" s="100">
        <v>84390</v>
      </c>
      <c r="N47" s="100">
        <v>244390</v>
      </c>
      <c r="O47" s="100">
        <v>-5000</v>
      </c>
      <c r="P47" s="100">
        <v>160000</v>
      </c>
      <c r="Q47" s="100">
        <v>130000</v>
      </c>
      <c r="R47" s="100">
        <v>285000</v>
      </c>
      <c r="S47" s="100">
        <v>80000</v>
      </c>
      <c r="T47" s="100">
        <v>80000</v>
      </c>
      <c r="U47" s="100">
        <v>80000</v>
      </c>
      <c r="V47" s="100">
        <v>240000</v>
      </c>
      <c r="W47" s="100">
        <v>929639</v>
      </c>
      <c r="X47" s="100">
        <v>1005500</v>
      </c>
      <c r="Y47" s="100">
        <v>-75861</v>
      </c>
      <c r="Z47" s="137">
        <v>-7.54</v>
      </c>
      <c r="AA47" s="153">
        <v>1005500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118427261</v>
      </c>
      <c r="D48" s="168">
        <f>+D28+D32+D38+D42+D47</f>
        <v>0</v>
      </c>
      <c r="E48" s="169">
        <f t="shared" si="9"/>
        <v>159313215</v>
      </c>
      <c r="F48" s="73">
        <f t="shared" si="9"/>
        <v>155590044</v>
      </c>
      <c r="G48" s="73">
        <f t="shared" si="9"/>
        <v>5659293</v>
      </c>
      <c r="H48" s="73">
        <f t="shared" si="9"/>
        <v>6046603</v>
      </c>
      <c r="I48" s="73">
        <f t="shared" si="9"/>
        <v>13826454</v>
      </c>
      <c r="J48" s="73">
        <f t="shared" si="9"/>
        <v>25532350</v>
      </c>
      <c r="K48" s="73">
        <f t="shared" si="9"/>
        <v>13871305</v>
      </c>
      <c r="L48" s="73">
        <f t="shared" si="9"/>
        <v>11721775</v>
      </c>
      <c r="M48" s="73">
        <f t="shared" si="9"/>
        <v>9181066</v>
      </c>
      <c r="N48" s="73">
        <f t="shared" si="9"/>
        <v>34774146</v>
      </c>
      <c r="O48" s="73">
        <f t="shared" si="9"/>
        <v>9026878</v>
      </c>
      <c r="P48" s="73">
        <f t="shared" si="9"/>
        <v>7650983</v>
      </c>
      <c r="Q48" s="73">
        <f t="shared" si="9"/>
        <v>8051162</v>
      </c>
      <c r="R48" s="73">
        <f t="shared" si="9"/>
        <v>24729023</v>
      </c>
      <c r="S48" s="73">
        <f t="shared" si="9"/>
        <v>15027698</v>
      </c>
      <c r="T48" s="73">
        <f t="shared" si="9"/>
        <v>8974375</v>
      </c>
      <c r="U48" s="73">
        <f t="shared" si="9"/>
        <v>9846871</v>
      </c>
      <c r="V48" s="73">
        <f t="shared" si="9"/>
        <v>33848944</v>
      </c>
      <c r="W48" s="73">
        <f t="shared" si="9"/>
        <v>118884463</v>
      </c>
      <c r="X48" s="73">
        <f t="shared" si="9"/>
        <v>155590044</v>
      </c>
      <c r="Y48" s="73">
        <f t="shared" si="9"/>
        <v>-36705581</v>
      </c>
      <c r="Z48" s="170">
        <f>+IF(X48&lt;&gt;0,+(Y48/X48)*100,0)</f>
        <v>-23.591214486705848</v>
      </c>
      <c r="AA48" s="168">
        <f>+AA28+AA32+AA38+AA42+AA47</f>
        <v>155590044</v>
      </c>
    </row>
    <row r="49" spans="1:27" ht="13.5">
      <c r="A49" s="148" t="s">
        <v>49</v>
      </c>
      <c r="B49" s="149"/>
      <c r="C49" s="171">
        <f aca="true" t="shared" si="10" ref="C49:Y49">+C25-C48</f>
        <v>4176216</v>
      </c>
      <c r="D49" s="171">
        <f>+D25-D48</f>
        <v>0</v>
      </c>
      <c r="E49" s="172">
        <f t="shared" si="10"/>
        <v>12321818</v>
      </c>
      <c r="F49" s="173">
        <f t="shared" si="10"/>
        <v>16777157</v>
      </c>
      <c r="G49" s="173">
        <f t="shared" si="10"/>
        <v>26291746</v>
      </c>
      <c r="H49" s="173">
        <f t="shared" si="10"/>
        <v>-1552418</v>
      </c>
      <c r="I49" s="173">
        <f t="shared" si="10"/>
        <v>-7982523</v>
      </c>
      <c r="J49" s="173">
        <f t="shared" si="10"/>
        <v>16756805</v>
      </c>
      <c r="K49" s="173">
        <f t="shared" si="10"/>
        <v>6140752</v>
      </c>
      <c r="L49" s="173">
        <f t="shared" si="10"/>
        <v>-2802359</v>
      </c>
      <c r="M49" s="173">
        <f t="shared" si="10"/>
        <v>1194662</v>
      </c>
      <c r="N49" s="173">
        <f t="shared" si="10"/>
        <v>4533055</v>
      </c>
      <c r="O49" s="173">
        <f t="shared" si="10"/>
        <v>4353519</v>
      </c>
      <c r="P49" s="173">
        <f t="shared" si="10"/>
        <v>2181603</v>
      </c>
      <c r="Q49" s="173">
        <f t="shared" si="10"/>
        <v>12799438</v>
      </c>
      <c r="R49" s="173">
        <f t="shared" si="10"/>
        <v>19334560</v>
      </c>
      <c r="S49" s="173">
        <f t="shared" si="10"/>
        <v>-10119464</v>
      </c>
      <c r="T49" s="173">
        <f t="shared" si="10"/>
        <v>-891966</v>
      </c>
      <c r="U49" s="173">
        <f t="shared" si="10"/>
        <v>-3369822</v>
      </c>
      <c r="V49" s="173">
        <f t="shared" si="10"/>
        <v>-14381252</v>
      </c>
      <c r="W49" s="173">
        <f t="shared" si="10"/>
        <v>26243168</v>
      </c>
      <c r="X49" s="173">
        <f>IF(F25=F48,0,X25-X48)</f>
        <v>16777157</v>
      </c>
      <c r="Y49" s="173">
        <f t="shared" si="10"/>
        <v>9466011</v>
      </c>
      <c r="Z49" s="174">
        <f>+IF(X49&lt;&gt;0,+(Y49/X49)*100,0)</f>
        <v>56.4220207273497</v>
      </c>
      <c r="AA49" s="171">
        <f>+AA25-AA48</f>
        <v>16777157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29153753</v>
      </c>
      <c r="D5" s="155"/>
      <c r="E5" s="156">
        <v>32664511</v>
      </c>
      <c r="F5" s="60">
        <v>32416450</v>
      </c>
      <c r="G5" s="60">
        <v>33308146</v>
      </c>
      <c r="H5" s="60">
        <v>-8277</v>
      </c>
      <c r="I5" s="60">
        <v>-118622</v>
      </c>
      <c r="J5" s="60">
        <v>33181247</v>
      </c>
      <c r="K5" s="60">
        <v>-385544</v>
      </c>
      <c r="L5" s="60">
        <v>-214171</v>
      </c>
      <c r="M5" s="60">
        <v>-177592</v>
      </c>
      <c r="N5" s="60">
        <v>-777307</v>
      </c>
      <c r="O5" s="60">
        <v>71456</v>
      </c>
      <c r="P5" s="60">
        <v>-166084</v>
      </c>
      <c r="Q5" s="60">
        <v>-179745</v>
      </c>
      <c r="R5" s="60">
        <v>-274373</v>
      </c>
      <c r="S5" s="60">
        <v>-655865</v>
      </c>
      <c r="T5" s="60">
        <v>-149415</v>
      </c>
      <c r="U5" s="60">
        <v>569805</v>
      </c>
      <c r="V5" s="60">
        <v>-235475</v>
      </c>
      <c r="W5" s="60">
        <v>31894092</v>
      </c>
      <c r="X5" s="60">
        <v>32416450</v>
      </c>
      <c r="Y5" s="60">
        <v>-522358</v>
      </c>
      <c r="Z5" s="140">
        <v>-1.61</v>
      </c>
      <c r="AA5" s="155">
        <v>32416450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45878007</v>
      </c>
      <c r="D7" s="155"/>
      <c r="E7" s="156">
        <v>55256051</v>
      </c>
      <c r="F7" s="60">
        <v>50536760</v>
      </c>
      <c r="G7" s="60">
        <v>5286029</v>
      </c>
      <c r="H7" s="60">
        <v>1366852</v>
      </c>
      <c r="I7" s="60">
        <v>4708244</v>
      </c>
      <c r="J7" s="60">
        <v>11361125</v>
      </c>
      <c r="K7" s="60">
        <v>5182776</v>
      </c>
      <c r="L7" s="60">
        <v>4405954</v>
      </c>
      <c r="M7" s="60">
        <v>3322828</v>
      </c>
      <c r="N7" s="60">
        <v>12911558</v>
      </c>
      <c r="O7" s="60">
        <v>1776422</v>
      </c>
      <c r="P7" s="60">
        <v>3608113</v>
      </c>
      <c r="Q7" s="60">
        <v>3962654</v>
      </c>
      <c r="R7" s="60">
        <v>9347189</v>
      </c>
      <c r="S7" s="60">
        <v>3928476</v>
      </c>
      <c r="T7" s="60">
        <v>1707940</v>
      </c>
      <c r="U7" s="60">
        <v>3182415</v>
      </c>
      <c r="V7" s="60">
        <v>8818831</v>
      </c>
      <c r="W7" s="60">
        <v>42438703</v>
      </c>
      <c r="X7" s="60">
        <v>50536760</v>
      </c>
      <c r="Y7" s="60">
        <v>-8098057</v>
      </c>
      <c r="Z7" s="140">
        <v>-16.02</v>
      </c>
      <c r="AA7" s="155">
        <v>50536760</v>
      </c>
    </row>
    <row r="8" spans="1:27" ht="13.5">
      <c r="A8" s="183" t="s">
        <v>104</v>
      </c>
      <c r="B8" s="182"/>
      <c r="C8" s="155">
        <v>8116543</v>
      </c>
      <c r="D8" s="155"/>
      <c r="E8" s="156">
        <v>11072429</v>
      </c>
      <c r="F8" s="60">
        <v>10167000</v>
      </c>
      <c r="G8" s="60">
        <v>1015917</v>
      </c>
      <c r="H8" s="60">
        <v>-70333</v>
      </c>
      <c r="I8" s="60">
        <v>805570</v>
      </c>
      <c r="J8" s="60">
        <v>1751154</v>
      </c>
      <c r="K8" s="60">
        <v>1022319</v>
      </c>
      <c r="L8" s="60">
        <v>735926</v>
      </c>
      <c r="M8" s="60">
        <v>748555</v>
      </c>
      <c r="N8" s="60">
        <v>2506800</v>
      </c>
      <c r="O8" s="60">
        <v>791203</v>
      </c>
      <c r="P8" s="60">
        <v>890080</v>
      </c>
      <c r="Q8" s="60">
        <v>826672</v>
      </c>
      <c r="R8" s="60">
        <v>2507955</v>
      </c>
      <c r="S8" s="60">
        <v>878127</v>
      </c>
      <c r="T8" s="60">
        <v>420368</v>
      </c>
      <c r="U8" s="60">
        <v>645357</v>
      </c>
      <c r="V8" s="60">
        <v>1943852</v>
      </c>
      <c r="W8" s="60">
        <v>8709761</v>
      </c>
      <c r="X8" s="60">
        <v>10167000</v>
      </c>
      <c r="Y8" s="60">
        <v>-1457239</v>
      </c>
      <c r="Z8" s="140">
        <v>-14.33</v>
      </c>
      <c r="AA8" s="155">
        <v>10167000</v>
      </c>
    </row>
    <row r="9" spans="1:27" ht="13.5">
      <c r="A9" s="183" t="s">
        <v>105</v>
      </c>
      <c r="B9" s="182"/>
      <c r="C9" s="155">
        <v>9215394</v>
      </c>
      <c r="D9" s="155"/>
      <c r="E9" s="156">
        <v>12154648</v>
      </c>
      <c r="F9" s="60">
        <v>11329000</v>
      </c>
      <c r="G9" s="60">
        <v>1216707</v>
      </c>
      <c r="H9" s="60">
        <v>950550</v>
      </c>
      <c r="I9" s="60">
        <v>50423</v>
      </c>
      <c r="J9" s="60">
        <v>2217680</v>
      </c>
      <c r="K9" s="60">
        <v>1384941</v>
      </c>
      <c r="L9" s="60">
        <v>921633</v>
      </c>
      <c r="M9" s="60">
        <v>829993</v>
      </c>
      <c r="N9" s="60">
        <v>3136567</v>
      </c>
      <c r="O9" s="60">
        <v>788657</v>
      </c>
      <c r="P9" s="60">
        <v>888829</v>
      </c>
      <c r="Q9" s="60">
        <v>912274</v>
      </c>
      <c r="R9" s="60">
        <v>2589760</v>
      </c>
      <c r="S9" s="60">
        <v>943048</v>
      </c>
      <c r="T9" s="60">
        <v>654403</v>
      </c>
      <c r="U9" s="60">
        <v>933699</v>
      </c>
      <c r="V9" s="60">
        <v>2531150</v>
      </c>
      <c r="W9" s="60">
        <v>10475157</v>
      </c>
      <c r="X9" s="60">
        <v>11329000</v>
      </c>
      <c r="Y9" s="60">
        <v>-853843</v>
      </c>
      <c r="Z9" s="140">
        <v>-7.54</v>
      </c>
      <c r="AA9" s="155">
        <v>11329000</v>
      </c>
    </row>
    <row r="10" spans="1:27" ht="13.5">
      <c r="A10" s="183" t="s">
        <v>106</v>
      </c>
      <c r="B10" s="182"/>
      <c r="C10" s="155">
        <v>5531714</v>
      </c>
      <c r="D10" s="155"/>
      <c r="E10" s="156">
        <v>6709955</v>
      </c>
      <c r="F10" s="54">
        <v>6373200</v>
      </c>
      <c r="G10" s="54">
        <v>698477</v>
      </c>
      <c r="H10" s="54">
        <v>541710</v>
      </c>
      <c r="I10" s="54">
        <v>-48006</v>
      </c>
      <c r="J10" s="54">
        <v>1192181</v>
      </c>
      <c r="K10" s="54">
        <v>827503</v>
      </c>
      <c r="L10" s="54">
        <v>517708</v>
      </c>
      <c r="M10" s="54">
        <v>467562</v>
      </c>
      <c r="N10" s="54">
        <v>1812773</v>
      </c>
      <c r="O10" s="54">
        <v>428446</v>
      </c>
      <c r="P10" s="54">
        <v>514377</v>
      </c>
      <c r="Q10" s="54">
        <v>519230</v>
      </c>
      <c r="R10" s="54">
        <v>1462053</v>
      </c>
      <c r="S10" s="54">
        <v>510927</v>
      </c>
      <c r="T10" s="54">
        <v>369946</v>
      </c>
      <c r="U10" s="54">
        <v>521861</v>
      </c>
      <c r="V10" s="54">
        <v>1402734</v>
      </c>
      <c r="W10" s="54">
        <v>5869741</v>
      </c>
      <c r="X10" s="54">
        <v>6373200</v>
      </c>
      <c r="Y10" s="54">
        <v>-503459</v>
      </c>
      <c r="Z10" s="184">
        <v>-7.9</v>
      </c>
      <c r="AA10" s="130">
        <v>6373200</v>
      </c>
    </row>
    <row r="11" spans="1:27" ht="13.5">
      <c r="A11" s="183" t="s">
        <v>107</v>
      </c>
      <c r="B11" s="185"/>
      <c r="C11" s="155">
        <v>-9759562</v>
      </c>
      <c r="D11" s="155"/>
      <c r="E11" s="156">
        <v>-10500478</v>
      </c>
      <c r="F11" s="60">
        <v>-10275900</v>
      </c>
      <c r="G11" s="60">
        <v>-10212075</v>
      </c>
      <c r="H11" s="60">
        <v>-23885</v>
      </c>
      <c r="I11" s="60">
        <v>-33323</v>
      </c>
      <c r="J11" s="60">
        <v>-10269283</v>
      </c>
      <c r="K11" s="60">
        <v>-6381</v>
      </c>
      <c r="L11" s="60">
        <v>-10698</v>
      </c>
      <c r="M11" s="60">
        <v>7</v>
      </c>
      <c r="N11" s="60">
        <v>-17072</v>
      </c>
      <c r="O11" s="60">
        <v>-52475</v>
      </c>
      <c r="P11" s="60">
        <v>-3814</v>
      </c>
      <c r="Q11" s="60">
        <v>-8845</v>
      </c>
      <c r="R11" s="60">
        <v>-65134</v>
      </c>
      <c r="S11" s="60">
        <v>7</v>
      </c>
      <c r="T11" s="60">
        <v>-24410</v>
      </c>
      <c r="U11" s="60">
        <v>-102169</v>
      </c>
      <c r="V11" s="60">
        <v>-126572</v>
      </c>
      <c r="W11" s="60">
        <v>-10478061</v>
      </c>
      <c r="X11" s="60">
        <v>-10275900</v>
      </c>
      <c r="Y11" s="60">
        <v>-202161</v>
      </c>
      <c r="Z11" s="140">
        <v>1.97</v>
      </c>
      <c r="AA11" s="155">
        <v>-10275900</v>
      </c>
    </row>
    <row r="12" spans="1:27" ht="13.5">
      <c r="A12" s="183" t="s">
        <v>108</v>
      </c>
      <c r="B12" s="185"/>
      <c r="C12" s="155">
        <v>300806</v>
      </c>
      <c r="D12" s="155"/>
      <c r="E12" s="156">
        <v>757200</v>
      </c>
      <c r="F12" s="60">
        <v>824200</v>
      </c>
      <c r="G12" s="60">
        <v>100244</v>
      </c>
      <c r="H12" s="60">
        <v>93428</v>
      </c>
      <c r="I12" s="60">
        <v>142972</v>
      </c>
      <c r="J12" s="60">
        <v>336644</v>
      </c>
      <c r="K12" s="60">
        <v>106851</v>
      </c>
      <c r="L12" s="60">
        <v>84985</v>
      </c>
      <c r="M12" s="60">
        <v>92543</v>
      </c>
      <c r="N12" s="60">
        <v>284379</v>
      </c>
      <c r="O12" s="60">
        <v>101290</v>
      </c>
      <c r="P12" s="60">
        <v>68484</v>
      </c>
      <c r="Q12" s="60">
        <v>169237</v>
      </c>
      <c r="R12" s="60">
        <v>339011</v>
      </c>
      <c r="S12" s="60">
        <v>-316410</v>
      </c>
      <c r="T12" s="60">
        <v>-16536</v>
      </c>
      <c r="U12" s="60">
        <v>58100</v>
      </c>
      <c r="V12" s="60">
        <v>-274846</v>
      </c>
      <c r="W12" s="60">
        <v>685188</v>
      </c>
      <c r="X12" s="60">
        <v>824200</v>
      </c>
      <c r="Y12" s="60">
        <v>-139012</v>
      </c>
      <c r="Z12" s="140">
        <v>-16.87</v>
      </c>
      <c r="AA12" s="155">
        <v>824200</v>
      </c>
    </row>
    <row r="13" spans="1:27" ht="13.5">
      <c r="A13" s="181" t="s">
        <v>109</v>
      </c>
      <c r="B13" s="185"/>
      <c r="C13" s="155">
        <v>585414</v>
      </c>
      <c r="D13" s="155"/>
      <c r="E13" s="156">
        <v>1550000</v>
      </c>
      <c r="F13" s="60">
        <v>500000</v>
      </c>
      <c r="G13" s="60">
        <v>45193</v>
      </c>
      <c r="H13" s="60">
        <v>22247</v>
      </c>
      <c r="I13" s="60">
        <v>21044</v>
      </c>
      <c r="J13" s="60">
        <v>88484</v>
      </c>
      <c r="K13" s="60">
        <v>52668</v>
      </c>
      <c r="L13" s="60">
        <v>29565</v>
      </c>
      <c r="M13" s="60">
        <v>30665</v>
      </c>
      <c r="N13" s="60">
        <v>112898</v>
      </c>
      <c r="O13" s="60">
        <v>62476</v>
      </c>
      <c r="P13" s="60">
        <v>6462</v>
      </c>
      <c r="Q13" s="60">
        <v>0</v>
      </c>
      <c r="R13" s="60">
        <v>68938</v>
      </c>
      <c r="S13" s="60">
        <v>0</v>
      </c>
      <c r="T13" s="60">
        <v>13293</v>
      </c>
      <c r="U13" s="60">
        <v>38391</v>
      </c>
      <c r="V13" s="60">
        <v>51684</v>
      </c>
      <c r="W13" s="60">
        <v>322004</v>
      </c>
      <c r="X13" s="60">
        <v>500000</v>
      </c>
      <c r="Y13" s="60">
        <v>-177996</v>
      </c>
      <c r="Z13" s="140">
        <v>-35.6</v>
      </c>
      <c r="AA13" s="155">
        <v>500000</v>
      </c>
    </row>
    <row r="14" spans="1:27" ht="13.5">
      <c r="A14" s="181" t="s">
        <v>110</v>
      </c>
      <c r="B14" s="185"/>
      <c r="C14" s="155">
        <v>784740</v>
      </c>
      <c r="D14" s="155"/>
      <c r="E14" s="156">
        <v>1650000</v>
      </c>
      <c r="F14" s="60">
        <v>1540000</v>
      </c>
      <c r="G14" s="60">
        <v>108548</v>
      </c>
      <c r="H14" s="60">
        <v>117220</v>
      </c>
      <c r="I14" s="60">
        <v>-3012</v>
      </c>
      <c r="J14" s="60">
        <v>222756</v>
      </c>
      <c r="K14" s="60">
        <v>216273</v>
      </c>
      <c r="L14" s="60">
        <v>-6747</v>
      </c>
      <c r="M14" s="60">
        <v>112684</v>
      </c>
      <c r="N14" s="60">
        <v>322210</v>
      </c>
      <c r="O14" s="60">
        <v>117057</v>
      </c>
      <c r="P14" s="60">
        <v>120251</v>
      </c>
      <c r="Q14" s="60">
        <v>107633</v>
      </c>
      <c r="R14" s="60">
        <v>344941</v>
      </c>
      <c r="S14" s="60">
        <v>56971</v>
      </c>
      <c r="T14" s="60">
        <v>97692</v>
      </c>
      <c r="U14" s="60">
        <v>116696</v>
      </c>
      <c r="V14" s="60">
        <v>271359</v>
      </c>
      <c r="W14" s="60">
        <v>1161266</v>
      </c>
      <c r="X14" s="60">
        <v>1540000</v>
      </c>
      <c r="Y14" s="60">
        <v>-378734</v>
      </c>
      <c r="Z14" s="140">
        <v>-24.59</v>
      </c>
      <c r="AA14" s="155">
        <v>1540000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426650</v>
      </c>
      <c r="D16" s="155"/>
      <c r="E16" s="156">
        <v>1492000</v>
      </c>
      <c r="F16" s="60">
        <v>1192000</v>
      </c>
      <c r="G16" s="60">
        <v>121103</v>
      </c>
      <c r="H16" s="60">
        <v>159192</v>
      </c>
      <c r="I16" s="60">
        <v>114599</v>
      </c>
      <c r="J16" s="60">
        <v>394894</v>
      </c>
      <c r="K16" s="60">
        <v>152744</v>
      </c>
      <c r="L16" s="60">
        <v>32609</v>
      </c>
      <c r="M16" s="60">
        <v>115777</v>
      </c>
      <c r="N16" s="60">
        <v>301130</v>
      </c>
      <c r="O16" s="60">
        <v>79368</v>
      </c>
      <c r="P16" s="60">
        <v>63359</v>
      </c>
      <c r="Q16" s="60">
        <v>72196</v>
      </c>
      <c r="R16" s="60">
        <v>214923</v>
      </c>
      <c r="S16" s="60">
        <v>58025</v>
      </c>
      <c r="T16" s="60">
        <v>122716</v>
      </c>
      <c r="U16" s="60">
        <v>252147</v>
      </c>
      <c r="V16" s="60">
        <v>432888</v>
      </c>
      <c r="W16" s="60">
        <v>1343835</v>
      </c>
      <c r="X16" s="60">
        <v>1192000</v>
      </c>
      <c r="Y16" s="60">
        <v>151835</v>
      </c>
      <c r="Z16" s="140">
        <v>12.74</v>
      </c>
      <c r="AA16" s="155">
        <v>1192000</v>
      </c>
    </row>
    <row r="17" spans="1:27" ht="13.5">
      <c r="A17" s="181" t="s">
        <v>113</v>
      </c>
      <c r="B17" s="185"/>
      <c r="C17" s="155">
        <v>2446845</v>
      </c>
      <c r="D17" s="155"/>
      <c r="E17" s="156">
        <v>671037</v>
      </c>
      <c r="F17" s="60">
        <v>604970</v>
      </c>
      <c r="G17" s="60">
        <v>46036</v>
      </c>
      <c r="H17" s="60">
        <v>58240</v>
      </c>
      <c r="I17" s="60">
        <v>7714</v>
      </c>
      <c r="J17" s="60">
        <v>111990</v>
      </c>
      <c r="K17" s="60">
        <v>136400</v>
      </c>
      <c r="L17" s="60">
        <v>75451</v>
      </c>
      <c r="M17" s="60">
        <v>0</v>
      </c>
      <c r="N17" s="60">
        <v>211851</v>
      </c>
      <c r="O17" s="60">
        <v>-36225</v>
      </c>
      <c r="P17" s="60">
        <v>-21675</v>
      </c>
      <c r="Q17" s="60">
        <v>4572</v>
      </c>
      <c r="R17" s="60">
        <v>-53328</v>
      </c>
      <c r="S17" s="60">
        <v>0</v>
      </c>
      <c r="T17" s="60">
        <v>0</v>
      </c>
      <c r="U17" s="60">
        <v>0</v>
      </c>
      <c r="V17" s="60">
        <v>0</v>
      </c>
      <c r="W17" s="60">
        <v>270513</v>
      </c>
      <c r="X17" s="60">
        <v>604970</v>
      </c>
      <c r="Y17" s="60">
        <v>-334457</v>
      </c>
      <c r="Z17" s="140">
        <v>-55.28</v>
      </c>
      <c r="AA17" s="155">
        <v>604970</v>
      </c>
    </row>
    <row r="18" spans="1:27" ht="13.5">
      <c r="A18" s="183" t="s">
        <v>114</v>
      </c>
      <c r="B18" s="182"/>
      <c r="C18" s="155">
        <v>0</v>
      </c>
      <c r="D18" s="155"/>
      <c r="E18" s="156">
        <v>1133000</v>
      </c>
      <c r="F18" s="60">
        <v>1150000</v>
      </c>
      <c r="G18" s="60">
        <v>100266</v>
      </c>
      <c r="H18" s="60">
        <v>51568</v>
      </c>
      <c r="I18" s="60">
        <v>106449</v>
      </c>
      <c r="J18" s="60">
        <v>258283</v>
      </c>
      <c r="K18" s="60">
        <v>76412</v>
      </c>
      <c r="L18" s="60">
        <v>123653</v>
      </c>
      <c r="M18" s="60">
        <v>77312</v>
      </c>
      <c r="N18" s="60">
        <v>277377</v>
      </c>
      <c r="O18" s="60">
        <v>97273</v>
      </c>
      <c r="P18" s="60">
        <v>91498</v>
      </c>
      <c r="Q18" s="60">
        <v>107641</v>
      </c>
      <c r="R18" s="60">
        <v>296412</v>
      </c>
      <c r="S18" s="60">
        <v>88979</v>
      </c>
      <c r="T18" s="60">
        <v>61943</v>
      </c>
      <c r="U18" s="60">
        <v>87325</v>
      </c>
      <c r="V18" s="60">
        <v>238247</v>
      </c>
      <c r="W18" s="60">
        <v>1070319</v>
      </c>
      <c r="X18" s="60">
        <v>1150000</v>
      </c>
      <c r="Y18" s="60">
        <v>-79681</v>
      </c>
      <c r="Z18" s="140">
        <v>-6.93</v>
      </c>
      <c r="AA18" s="155">
        <v>1150000</v>
      </c>
    </row>
    <row r="19" spans="1:27" ht="13.5">
      <c r="A19" s="181" t="s">
        <v>34</v>
      </c>
      <c r="B19" s="185"/>
      <c r="C19" s="155">
        <v>27618556</v>
      </c>
      <c r="D19" s="155"/>
      <c r="E19" s="156">
        <v>31059000</v>
      </c>
      <c r="F19" s="60">
        <v>31059000</v>
      </c>
      <c r="G19" s="60">
        <v>0</v>
      </c>
      <c r="H19" s="60">
        <v>1150877</v>
      </c>
      <c r="I19" s="60">
        <v>0</v>
      </c>
      <c r="J19" s="60">
        <v>1150877</v>
      </c>
      <c r="K19" s="60">
        <v>7854521</v>
      </c>
      <c r="L19" s="60">
        <v>299663</v>
      </c>
      <c r="M19" s="60">
        <v>620114</v>
      </c>
      <c r="N19" s="60">
        <v>8774298</v>
      </c>
      <c r="O19" s="60">
        <v>6862794</v>
      </c>
      <c r="P19" s="60">
        <v>684610</v>
      </c>
      <c r="Q19" s="60">
        <v>1924600</v>
      </c>
      <c r="R19" s="60">
        <v>9472004</v>
      </c>
      <c r="S19" s="60">
        <v>23485</v>
      </c>
      <c r="T19" s="60">
        <v>4724000</v>
      </c>
      <c r="U19" s="60">
        <v>0</v>
      </c>
      <c r="V19" s="60">
        <v>4747485</v>
      </c>
      <c r="W19" s="60">
        <v>24144664</v>
      </c>
      <c r="X19" s="60">
        <v>31059000</v>
      </c>
      <c r="Y19" s="60">
        <v>-6914336</v>
      </c>
      <c r="Z19" s="140">
        <v>-22.26</v>
      </c>
      <c r="AA19" s="155">
        <v>31059000</v>
      </c>
    </row>
    <row r="20" spans="1:27" ht="13.5">
      <c r="A20" s="181" t="s">
        <v>35</v>
      </c>
      <c r="B20" s="185"/>
      <c r="C20" s="155">
        <v>1734343</v>
      </c>
      <c r="D20" s="155"/>
      <c r="E20" s="156">
        <v>1445680</v>
      </c>
      <c r="F20" s="54">
        <v>1107480</v>
      </c>
      <c r="G20" s="54">
        <v>116448</v>
      </c>
      <c r="H20" s="54">
        <v>84796</v>
      </c>
      <c r="I20" s="54">
        <v>89879</v>
      </c>
      <c r="J20" s="54">
        <v>291123</v>
      </c>
      <c r="K20" s="54">
        <v>105483</v>
      </c>
      <c r="L20" s="54">
        <v>92188</v>
      </c>
      <c r="M20" s="54">
        <v>55252</v>
      </c>
      <c r="N20" s="54">
        <v>252923</v>
      </c>
      <c r="O20" s="54">
        <v>68509</v>
      </c>
      <c r="P20" s="54">
        <v>51139</v>
      </c>
      <c r="Q20" s="54">
        <v>55877</v>
      </c>
      <c r="R20" s="54">
        <v>175525</v>
      </c>
      <c r="S20" s="54">
        <v>87261</v>
      </c>
      <c r="T20" s="54">
        <v>100469</v>
      </c>
      <c r="U20" s="54">
        <v>173422</v>
      </c>
      <c r="V20" s="54">
        <v>361152</v>
      </c>
      <c r="W20" s="54">
        <v>1080723</v>
      </c>
      <c r="X20" s="54">
        <v>1107480</v>
      </c>
      <c r="Y20" s="54">
        <v>-26757</v>
      </c>
      <c r="Z20" s="184">
        <v>-2.42</v>
      </c>
      <c r="AA20" s="130">
        <v>1107480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122033203</v>
      </c>
      <c r="D22" s="188">
        <f>SUM(D5:D21)</f>
        <v>0</v>
      </c>
      <c r="E22" s="189">
        <f t="shared" si="0"/>
        <v>147115033</v>
      </c>
      <c r="F22" s="190">
        <f t="shared" si="0"/>
        <v>138524160</v>
      </c>
      <c r="G22" s="190">
        <f t="shared" si="0"/>
        <v>31951039</v>
      </c>
      <c r="H22" s="190">
        <f t="shared" si="0"/>
        <v>4494185</v>
      </c>
      <c r="I22" s="190">
        <f t="shared" si="0"/>
        <v>5843931</v>
      </c>
      <c r="J22" s="190">
        <f t="shared" si="0"/>
        <v>42289155</v>
      </c>
      <c r="K22" s="190">
        <f t="shared" si="0"/>
        <v>16726966</v>
      </c>
      <c r="L22" s="190">
        <f t="shared" si="0"/>
        <v>7087719</v>
      </c>
      <c r="M22" s="190">
        <f t="shared" si="0"/>
        <v>6295700</v>
      </c>
      <c r="N22" s="190">
        <f t="shared" si="0"/>
        <v>30110385</v>
      </c>
      <c r="O22" s="190">
        <f t="shared" si="0"/>
        <v>11156251</v>
      </c>
      <c r="P22" s="190">
        <f t="shared" si="0"/>
        <v>6795629</v>
      </c>
      <c r="Q22" s="190">
        <f t="shared" si="0"/>
        <v>8473996</v>
      </c>
      <c r="R22" s="190">
        <f t="shared" si="0"/>
        <v>26425876</v>
      </c>
      <c r="S22" s="190">
        <f t="shared" si="0"/>
        <v>5603031</v>
      </c>
      <c r="T22" s="190">
        <f t="shared" si="0"/>
        <v>8082409</v>
      </c>
      <c r="U22" s="190">
        <f t="shared" si="0"/>
        <v>6477049</v>
      </c>
      <c r="V22" s="190">
        <f t="shared" si="0"/>
        <v>20162489</v>
      </c>
      <c r="W22" s="190">
        <f t="shared" si="0"/>
        <v>118987905</v>
      </c>
      <c r="X22" s="190">
        <f t="shared" si="0"/>
        <v>138524160</v>
      </c>
      <c r="Y22" s="190">
        <f t="shared" si="0"/>
        <v>-19536255</v>
      </c>
      <c r="Z22" s="191">
        <f>+IF(X22&lt;&gt;0,+(Y22/X22)*100,0)</f>
        <v>-14.103139120280533</v>
      </c>
      <c r="AA22" s="188">
        <f>SUM(AA5:AA21)</f>
        <v>138524160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46191376</v>
      </c>
      <c r="D25" s="155"/>
      <c r="E25" s="156">
        <v>57713486</v>
      </c>
      <c r="F25" s="60">
        <v>54524900</v>
      </c>
      <c r="G25" s="60">
        <v>3649857</v>
      </c>
      <c r="H25" s="60">
        <v>3773416</v>
      </c>
      <c r="I25" s="60">
        <v>4182815</v>
      </c>
      <c r="J25" s="60">
        <v>11606088</v>
      </c>
      <c r="K25" s="60">
        <v>3881890</v>
      </c>
      <c r="L25" s="60">
        <v>3663336</v>
      </c>
      <c r="M25" s="60">
        <v>4483479</v>
      </c>
      <c r="N25" s="60">
        <v>12028705</v>
      </c>
      <c r="O25" s="60">
        <v>4114812</v>
      </c>
      <c r="P25" s="60">
        <v>3926988</v>
      </c>
      <c r="Q25" s="60">
        <v>3765755</v>
      </c>
      <c r="R25" s="60">
        <v>11807555</v>
      </c>
      <c r="S25" s="60">
        <v>4047713</v>
      </c>
      <c r="T25" s="60">
        <v>3892921</v>
      </c>
      <c r="U25" s="60">
        <v>4130402</v>
      </c>
      <c r="V25" s="60">
        <v>12071036</v>
      </c>
      <c r="W25" s="60">
        <v>47513384</v>
      </c>
      <c r="X25" s="60">
        <v>54524900</v>
      </c>
      <c r="Y25" s="60">
        <v>-7011516</v>
      </c>
      <c r="Z25" s="140">
        <v>-12.86</v>
      </c>
      <c r="AA25" s="155">
        <v>54524900</v>
      </c>
    </row>
    <row r="26" spans="1:27" ht="13.5">
      <c r="A26" s="183" t="s">
        <v>38</v>
      </c>
      <c r="B26" s="182"/>
      <c r="C26" s="155">
        <v>2787849</v>
      </c>
      <c r="D26" s="155"/>
      <c r="E26" s="156">
        <v>3060000</v>
      </c>
      <c r="F26" s="60">
        <v>2775000</v>
      </c>
      <c r="G26" s="60">
        <v>231188</v>
      </c>
      <c r="H26" s="60">
        <v>231188</v>
      </c>
      <c r="I26" s="60">
        <v>231188</v>
      </c>
      <c r="J26" s="60">
        <v>693564</v>
      </c>
      <c r="K26" s="60">
        <v>231188</v>
      </c>
      <c r="L26" s="60">
        <v>223457</v>
      </c>
      <c r="M26" s="60">
        <v>231188</v>
      </c>
      <c r="N26" s="60">
        <v>685833</v>
      </c>
      <c r="O26" s="60">
        <v>231188</v>
      </c>
      <c r="P26" s="60">
        <v>231188</v>
      </c>
      <c r="Q26" s="60">
        <v>231188</v>
      </c>
      <c r="R26" s="60">
        <v>693564</v>
      </c>
      <c r="S26" s="60">
        <v>231188</v>
      </c>
      <c r="T26" s="60">
        <v>231188</v>
      </c>
      <c r="U26" s="60">
        <v>231188</v>
      </c>
      <c r="V26" s="60">
        <v>693564</v>
      </c>
      <c r="W26" s="60">
        <v>2766525</v>
      </c>
      <c r="X26" s="60">
        <v>2775000</v>
      </c>
      <c r="Y26" s="60">
        <v>-8475</v>
      </c>
      <c r="Z26" s="140">
        <v>-0.31</v>
      </c>
      <c r="AA26" s="155">
        <v>2775000</v>
      </c>
    </row>
    <row r="27" spans="1:27" ht="13.5">
      <c r="A27" s="183" t="s">
        <v>118</v>
      </c>
      <c r="B27" s="182"/>
      <c r="C27" s="155">
        <v>-838997</v>
      </c>
      <c r="D27" s="155"/>
      <c r="E27" s="156">
        <v>6290460</v>
      </c>
      <c r="F27" s="60">
        <v>6290460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6290460</v>
      </c>
      <c r="Y27" s="60">
        <v>-6290460</v>
      </c>
      <c r="Z27" s="140">
        <v>-100</v>
      </c>
      <c r="AA27" s="155">
        <v>6290460</v>
      </c>
    </row>
    <row r="28" spans="1:27" ht="13.5">
      <c r="A28" s="183" t="s">
        <v>39</v>
      </c>
      <c r="B28" s="182"/>
      <c r="C28" s="155">
        <v>254224</v>
      </c>
      <c r="D28" s="155"/>
      <c r="E28" s="156">
        <v>13268070</v>
      </c>
      <c r="F28" s="60">
        <v>13268070</v>
      </c>
      <c r="G28" s="60">
        <v>0</v>
      </c>
      <c r="H28" s="60">
        <v>0</v>
      </c>
      <c r="I28" s="60">
        <v>3191123</v>
      </c>
      <c r="J28" s="60">
        <v>3191123</v>
      </c>
      <c r="K28" s="60">
        <v>1063709</v>
      </c>
      <c r="L28" s="60">
        <v>0</v>
      </c>
      <c r="M28" s="60">
        <v>2127429</v>
      </c>
      <c r="N28" s="60">
        <v>3191138</v>
      </c>
      <c r="O28" s="60">
        <v>0</v>
      </c>
      <c r="P28" s="60">
        <v>0</v>
      </c>
      <c r="Q28" s="60">
        <v>0</v>
      </c>
      <c r="R28" s="60">
        <v>0</v>
      </c>
      <c r="S28" s="60">
        <v>4254827</v>
      </c>
      <c r="T28" s="60">
        <v>0</v>
      </c>
      <c r="U28" s="60">
        <v>0</v>
      </c>
      <c r="V28" s="60">
        <v>4254827</v>
      </c>
      <c r="W28" s="60">
        <v>10637088</v>
      </c>
      <c r="X28" s="60">
        <v>13268070</v>
      </c>
      <c r="Y28" s="60">
        <v>-2630982</v>
      </c>
      <c r="Z28" s="140">
        <v>-19.83</v>
      </c>
      <c r="AA28" s="155">
        <v>13268070</v>
      </c>
    </row>
    <row r="29" spans="1:27" ht="13.5">
      <c r="A29" s="183" t="s">
        <v>40</v>
      </c>
      <c r="B29" s="182"/>
      <c r="C29" s="155">
        <v>6120639</v>
      </c>
      <c r="D29" s="155"/>
      <c r="E29" s="156">
        <v>7886923</v>
      </c>
      <c r="F29" s="60">
        <v>4774568</v>
      </c>
      <c r="G29" s="60">
        <v>0</v>
      </c>
      <c r="H29" s="60">
        <v>0</v>
      </c>
      <c r="I29" s="60">
        <v>0</v>
      </c>
      <c r="J29" s="60">
        <v>0</v>
      </c>
      <c r="K29" s="60">
        <v>1427872</v>
      </c>
      <c r="L29" s="60">
        <v>0</v>
      </c>
      <c r="M29" s="60">
        <v>644413</v>
      </c>
      <c r="N29" s="60">
        <v>2072285</v>
      </c>
      <c r="O29" s="60">
        <v>0</v>
      </c>
      <c r="P29" s="60">
        <v>0</v>
      </c>
      <c r="Q29" s="60">
        <v>0</v>
      </c>
      <c r="R29" s="60">
        <v>0</v>
      </c>
      <c r="S29" s="60">
        <v>1408218</v>
      </c>
      <c r="T29" s="60">
        <v>0</v>
      </c>
      <c r="U29" s="60">
        <v>0</v>
      </c>
      <c r="V29" s="60">
        <v>1408218</v>
      </c>
      <c r="W29" s="60">
        <v>3480503</v>
      </c>
      <c r="X29" s="60">
        <v>4774568</v>
      </c>
      <c r="Y29" s="60">
        <v>-1294065</v>
      </c>
      <c r="Z29" s="140">
        <v>-27.1</v>
      </c>
      <c r="AA29" s="155">
        <v>4774568</v>
      </c>
    </row>
    <row r="30" spans="1:27" ht="13.5">
      <c r="A30" s="183" t="s">
        <v>119</v>
      </c>
      <c r="B30" s="182"/>
      <c r="C30" s="155">
        <v>16956</v>
      </c>
      <c r="D30" s="155"/>
      <c r="E30" s="156">
        <v>32915000</v>
      </c>
      <c r="F30" s="60">
        <v>34915000</v>
      </c>
      <c r="G30" s="60">
        <v>709333</v>
      </c>
      <c r="H30" s="60">
        <v>590840</v>
      </c>
      <c r="I30" s="60">
        <v>3834345</v>
      </c>
      <c r="J30" s="60">
        <v>5134518</v>
      </c>
      <c r="K30" s="60">
        <v>5003095</v>
      </c>
      <c r="L30" s="60">
        <v>3405025</v>
      </c>
      <c r="M30" s="60">
        <v>294008</v>
      </c>
      <c r="N30" s="60">
        <v>8702128</v>
      </c>
      <c r="O30" s="60">
        <v>1909248</v>
      </c>
      <c r="P30" s="60">
        <v>1969308</v>
      </c>
      <c r="Q30" s="60">
        <v>2158894</v>
      </c>
      <c r="R30" s="60">
        <v>6037450</v>
      </c>
      <c r="S30" s="60">
        <v>1528592</v>
      </c>
      <c r="T30" s="60">
        <v>1834890</v>
      </c>
      <c r="U30" s="60">
        <v>2008113</v>
      </c>
      <c r="V30" s="60">
        <v>5371595</v>
      </c>
      <c r="W30" s="60">
        <v>25245691</v>
      </c>
      <c r="X30" s="60">
        <v>34915000</v>
      </c>
      <c r="Y30" s="60">
        <v>-9669309</v>
      </c>
      <c r="Z30" s="140">
        <v>-27.69</v>
      </c>
      <c r="AA30" s="155">
        <v>34915000</v>
      </c>
    </row>
    <row r="31" spans="1:27" ht="13.5">
      <c r="A31" s="183" t="s">
        <v>120</v>
      </c>
      <c r="B31" s="182"/>
      <c r="C31" s="155">
        <v>1584739</v>
      </c>
      <c r="D31" s="155"/>
      <c r="E31" s="156">
        <v>1024875</v>
      </c>
      <c r="F31" s="60">
        <v>1978875</v>
      </c>
      <c r="G31" s="60">
        <v>70679</v>
      </c>
      <c r="H31" s="60">
        <v>171832</v>
      </c>
      <c r="I31" s="60">
        <v>53972</v>
      </c>
      <c r="J31" s="60">
        <v>296483</v>
      </c>
      <c r="K31" s="60">
        <v>136493</v>
      </c>
      <c r="L31" s="60">
        <v>937874</v>
      </c>
      <c r="M31" s="60">
        <v>6140</v>
      </c>
      <c r="N31" s="60">
        <v>1080507</v>
      </c>
      <c r="O31" s="60">
        <v>283950</v>
      </c>
      <c r="P31" s="60">
        <v>16544</v>
      </c>
      <c r="Q31" s="60">
        <v>155900</v>
      </c>
      <c r="R31" s="60">
        <v>456394</v>
      </c>
      <c r="S31" s="60">
        <v>861204</v>
      </c>
      <c r="T31" s="60">
        <v>77012</v>
      </c>
      <c r="U31" s="60">
        <v>214617</v>
      </c>
      <c r="V31" s="60">
        <v>1152833</v>
      </c>
      <c r="W31" s="60">
        <v>2986217</v>
      </c>
      <c r="X31" s="60">
        <v>1978875</v>
      </c>
      <c r="Y31" s="60">
        <v>1007342</v>
      </c>
      <c r="Z31" s="140">
        <v>50.9</v>
      </c>
      <c r="AA31" s="155">
        <v>1978875</v>
      </c>
    </row>
    <row r="32" spans="1:27" ht="13.5">
      <c r="A32" s="183" t="s">
        <v>121</v>
      </c>
      <c r="B32" s="182"/>
      <c r="C32" s="155">
        <v>0</v>
      </c>
      <c r="D32" s="155"/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1250000</v>
      </c>
      <c r="D33" s="155"/>
      <c r="E33" s="156">
        <v>1330000</v>
      </c>
      <c r="F33" s="60">
        <v>1330000</v>
      </c>
      <c r="G33" s="60">
        <v>80000</v>
      </c>
      <c r="H33" s="60">
        <v>80000</v>
      </c>
      <c r="I33" s="60">
        <v>0</v>
      </c>
      <c r="J33" s="60">
        <v>160000</v>
      </c>
      <c r="K33" s="60">
        <v>162500</v>
      </c>
      <c r="L33" s="60">
        <v>80000</v>
      </c>
      <c r="M33" s="60">
        <v>84390</v>
      </c>
      <c r="N33" s="60">
        <v>326890</v>
      </c>
      <c r="O33" s="60">
        <v>-5000</v>
      </c>
      <c r="P33" s="60">
        <v>160000</v>
      </c>
      <c r="Q33" s="60">
        <v>212500</v>
      </c>
      <c r="R33" s="60">
        <v>367500</v>
      </c>
      <c r="S33" s="60">
        <v>162500</v>
      </c>
      <c r="T33" s="60">
        <v>80000</v>
      </c>
      <c r="U33" s="60">
        <v>80000</v>
      </c>
      <c r="V33" s="60">
        <v>322500</v>
      </c>
      <c r="W33" s="60">
        <v>1176890</v>
      </c>
      <c r="X33" s="60">
        <v>1330000</v>
      </c>
      <c r="Y33" s="60">
        <v>-153110</v>
      </c>
      <c r="Z33" s="140">
        <v>-11.51</v>
      </c>
      <c r="AA33" s="155">
        <v>1330000</v>
      </c>
    </row>
    <row r="34" spans="1:27" ht="13.5">
      <c r="A34" s="183" t="s">
        <v>43</v>
      </c>
      <c r="B34" s="182"/>
      <c r="C34" s="155">
        <v>61023222</v>
      </c>
      <c r="D34" s="155"/>
      <c r="E34" s="156">
        <v>35824401</v>
      </c>
      <c r="F34" s="60">
        <v>35733171</v>
      </c>
      <c r="G34" s="60">
        <v>918236</v>
      </c>
      <c r="H34" s="60">
        <v>1199327</v>
      </c>
      <c r="I34" s="60">
        <v>2333011</v>
      </c>
      <c r="J34" s="60">
        <v>4450574</v>
      </c>
      <c r="K34" s="60">
        <v>1964558</v>
      </c>
      <c r="L34" s="60">
        <v>3412083</v>
      </c>
      <c r="M34" s="60">
        <v>1310019</v>
      </c>
      <c r="N34" s="60">
        <v>6686660</v>
      </c>
      <c r="O34" s="60">
        <v>2492680</v>
      </c>
      <c r="P34" s="60">
        <v>1346955</v>
      </c>
      <c r="Q34" s="60">
        <v>1526925</v>
      </c>
      <c r="R34" s="60">
        <v>5366560</v>
      </c>
      <c r="S34" s="60">
        <v>2533456</v>
      </c>
      <c r="T34" s="60">
        <v>2858364</v>
      </c>
      <c r="U34" s="60">
        <v>3182551</v>
      </c>
      <c r="V34" s="60">
        <v>8574371</v>
      </c>
      <c r="W34" s="60">
        <v>25078165</v>
      </c>
      <c r="X34" s="60">
        <v>35733171</v>
      </c>
      <c r="Y34" s="60">
        <v>-10655006</v>
      </c>
      <c r="Z34" s="140">
        <v>-29.82</v>
      </c>
      <c r="AA34" s="155">
        <v>35733171</v>
      </c>
    </row>
    <row r="35" spans="1:27" ht="13.5">
      <c r="A35" s="181" t="s">
        <v>122</v>
      </c>
      <c r="B35" s="185"/>
      <c r="C35" s="155">
        <v>37253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118427261</v>
      </c>
      <c r="D36" s="188">
        <f>SUM(D25:D35)</f>
        <v>0</v>
      </c>
      <c r="E36" s="189">
        <f t="shared" si="1"/>
        <v>159313215</v>
      </c>
      <c r="F36" s="190">
        <f t="shared" si="1"/>
        <v>155590044</v>
      </c>
      <c r="G36" s="190">
        <f t="shared" si="1"/>
        <v>5659293</v>
      </c>
      <c r="H36" s="190">
        <f t="shared" si="1"/>
        <v>6046603</v>
      </c>
      <c r="I36" s="190">
        <f t="shared" si="1"/>
        <v>13826454</v>
      </c>
      <c r="J36" s="190">
        <f t="shared" si="1"/>
        <v>25532350</v>
      </c>
      <c r="K36" s="190">
        <f t="shared" si="1"/>
        <v>13871305</v>
      </c>
      <c r="L36" s="190">
        <f t="shared" si="1"/>
        <v>11721775</v>
      </c>
      <c r="M36" s="190">
        <f t="shared" si="1"/>
        <v>9181066</v>
      </c>
      <c r="N36" s="190">
        <f t="shared" si="1"/>
        <v>34774146</v>
      </c>
      <c r="O36" s="190">
        <f t="shared" si="1"/>
        <v>9026878</v>
      </c>
      <c r="P36" s="190">
        <f t="shared" si="1"/>
        <v>7650983</v>
      </c>
      <c r="Q36" s="190">
        <f t="shared" si="1"/>
        <v>8051162</v>
      </c>
      <c r="R36" s="190">
        <f t="shared" si="1"/>
        <v>24729023</v>
      </c>
      <c r="S36" s="190">
        <f t="shared" si="1"/>
        <v>15027698</v>
      </c>
      <c r="T36" s="190">
        <f t="shared" si="1"/>
        <v>8974375</v>
      </c>
      <c r="U36" s="190">
        <f t="shared" si="1"/>
        <v>9846871</v>
      </c>
      <c r="V36" s="190">
        <f t="shared" si="1"/>
        <v>33848944</v>
      </c>
      <c r="W36" s="190">
        <f t="shared" si="1"/>
        <v>118884463</v>
      </c>
      <c r="X36" s="190">
        <f t="shared" si="1"/>
        <v>155590044</v>
      </c>
      <c r="Y36" s="190">
        <f t="shared" si="1"/>
        <v>-36705581</v>
      </c>
      <c r="Z36" s="191">
        <f>+IF(X36&lt;&gt;0,+(Y36/X36)*100,0)</f>
        <v>-23.591214486705848</v>
      </c>
      <c r="AA36" s="188">
        <f>SUM(AA25:AA35)</f>
        <v>155590044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3605942</v>
      </c>
      <c r="D38" s="199">
        <f>+D22-D36</f>
        <v>0</v>
      </c>
      <c r="E38" s="200">
        <f t="shared" si="2"/>
        <v>-12198182</v>
      </c>
      <c r="F38" s="106">
        <f t="shared" si="2"/>
        <v>-17065884</v>
      </c>
      <c r="G38" s="106">
        <f t="shared" si="2"/>
        <v>26291746</v>
      </c>
      <c r="H38" s="106">
        <f t="shared" si="2"/>
        <v>-1552418</v>
      </c>
      <c r="I38" s="106">
        <f t="shared" si="2"/>
        <v>-7982523</v>
      </c>
      <c r="J38" s="106">
        <f t="shared" si="2"/>
        <v>16756805</v>
      </c>
      <c r="K38" s="106">
        <f t="shared" si="2"/>
        <v>2855661</v>
      </c>
      <c r="L38" s="106">
        <f t="shared" si="2"/>
        <v>-4634056</v>
      </c>
      <c r="M38" s="106">
        <f t="shared" si="2"/>
        <v>-2885366</v>
      </c>
      <c r="N38" s="106">
        <f t="shared" si="2"/>
        <v>-4663761</v>
      </c>
      <c r="O38" s="106">
        <f t="shared" si="2"/>
        <v>2129373</v>
      </c>
      <c r="P38" s="106">
        <f t="shared" si="2"/>
        <v>-855354</v>
      </c>
      <c r="Q38" s="106">
        <f t="shared" si="2"/>
        <v>422834</v>
      </c>
      <c r="R38" s="106">
        <f t="shared" si="2"/>
        <v>1696853</v>
      </c>
      <c r="S38" s="106">
        <f t="shared" si="2"/>
        <v>-9424667</v>
      </c>
      <c r="T38" s="106">
        <f t="shared" si="2"/>
        <v>-891966</v>
      </c>
      <c r="U38" s="106">
        <f t="shared" si="2"/>
        <v>-3369822</v>
      </c>
      <c r="V38" s="106">
        <f t="shared" si="2"/>
        <v>-13686455</v>
      </c>
      <c r="W38" s="106">
        <f t="shared" si="2"/>
        <v>103442</v>
      </c>
      <c r="X38" s="106">
        <f>IF(F22=F36,0,X22-X36)</f>
        <v>-17065884</v>
      </c>
      <c r="Y38" s="106">
        <f t="shared" si="2"/>
        <v>17169326</v>
      </c>
      <c r="Z38" s="201">
        <f>+IF(X38&lt;&gt;0,+(Y38/X38)*100,0)</f>
        <v>-100.60613326564274</v>
      </c>
      <c r="AA38" s="199">
        <f>+AA22-AA36</f>
        <v>-17065884</v>
      </c>
    </row>
    <row r="39" spans="1:27" ht="13.5">
      <c r="A39" s="181" t="s">
        <v>46</v>
      </c>
      <c r="B39" s="185"/>
      <c r="C39" s="155">
        <v>570274</v>
      </c>
      <c r="D39" s="155"/>
      <c r="E39" s="156">
        <v>24520000</v>
      </c>
      <c r="F39" s="60">
        <v>33843041</v>
      </c>
      <c r="G39" s="60">
        <v>0</v>
      </c>
      <c r="H39" s="60">
        <v>0</v>
      </c>
      <c r="I39" s="60">
        <v>0</v>
      </c>
      <c r="J39" s="60">
        <v>0</v>
      </c>
      <c r="K39" s="60">
        <v>3285091</v>
      </c>
      <c r="L39" s="60">
        <v>1831697</v>
      </c>
      <c r="M39" s="60">
        <v>4080028</v>
      </c>
      <c r="N39" s="60">
        <v>9196816</v>
      </c>
      <c r="O39" s="60">
        <v>2224146</v>
      </c>
      <c r="P39" s="60">
        <v>3036957</v>
      </c>
      <c r="Q39" s="60">
        <v>12376604</v>
      </c>
      <c r="R39" s="60">
        <v>17637707</v>
      </c>
      <c r="S39" s="60">
        <v>-694797</v>
      </c>
      <c r="T39" s="60">
        <v>0</v>
      </c>
      <c r="U39" s="60">
        <v>0</v>
      </c>
      <c r="V39" s="60">
        <v>-694797</v>
      </c>
      <c r="W39" s="60">
        <v>26139726</v>
      </c>
      <c r="X39" s="60">
        <v>33843041</v>
      </c>
      <c r="Y39" s="60">
        <v>-7703315</v>
      </c>
      <c r="Z39" s="140">
        <v>-22.76</v>
      </c>
      <c r="AA39" s="155">
        <v>33843041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4176216</v>
      </c>
      <c r="D42" s="206">
        <f>SUM(D38:D41)</f>
        <v>0</v>
      </c>
      <c r="E42" s="207">
        <f t="shared" si="3"/>
        <v>12321818</v>
      </c>
      <c r="F42" s="88">
        <f t="shared" si="3"/>
        <v>16777157</v>
      </c>
      <c r="G42" s="88">
        <f t="shared" si="3"/>
        <v>26291746</v>
      </c>
      <c r="H42" s="88">
        <f t="shared" si="3"/>
        <v>-1552418</v>
      </c>
      <c r="I42" s="88">
        <f t="shared" si="3"/>
        <v>-7982523</v>
      </c>
      <c r="J42" s="88">
        <f t="shared" si="3"/>
        <v>16756805</v>
      </c>
      <c r="K42" s="88">
        <f t="shared" si="3"/>
        <v>6140752</v>
      </c>
      <c r="L42" s="88">
        <f t="shared" si="3"/>
        <v>-2802359</v>
      </c>
      <c r="M42" s="88">
        <f t="shared" si="3"/>
        <v>1194662</v>
      </c>
      <c r="N42" s="88">
        <f t="shared" si="3"/>
        <v>4533055</v>
      </c>
      <c r="O42" s="88">
        <f t="shared" si="3"/>
        <v>4353519</v>
      </c>
      <c r="P42" s="88">
        <f t="shared" si="3"/>
        <v>2181603</v>
      </c>
      <c r="Q42" s="88">
        <f t="shared" si="3"/>
        <v>12799438</v>
      </c>
      <c r="R42" s="88">
        <f t="shared" si="3"/>
        <v>19334560</v>
      </c>
      <c r="S42" s="88">
        <f t="shared" si="3"/>
        <v>-10119464</v>
      </c>
      <c r="T42" s="88">
        <f t="shared" si="3"/>
        <v>-891966</v>
      </c>
      <c r="U42" s="88">
        <f t="shared" si="3"/>
        <v>-3369822</v>
      </c>
      <c r="V42" s="88">
        <f t="shared" si="3"/>
        <v>-14381252</v>
      </c>
      <c r="W42" s="88">
        <f t="shared" si="3"/>
        <v>26243168</v>
      </c>
      <c r="X42" s="88">
        <f t="shared" si="3"/>
        <v>16777157</v>
      </c>
      <c r="Y42" s="88">
        <f t="shared" si="3"/>
        <v>9466011</v>
      </c>
      <c r="Z42" s="208">
        <f>+IF(X42&lt;&gt;0,+(Y42/X42)*100,0)</f>
        <v>56.4220207273497</v>
      </c>
      <c r="AA42" s="206">
        <f>SUM(AA38:AA41)</f>
        <v>16777157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4176216</v>
      </c>
      <c r="D44" s="210">
        <f>+D42-D43</f>
        <v>0</v>
      </c>
      <c r="E44" s="211">
        <f t="shared" si="4"/>
        <v>12321818</v>
      </c>
      <c r="F44" s="77">
        <f t="shared" si="4"/>
        <v>16777157</v>
      </c>
      <c r="G44" s="77">
        <f t="shared" si="4"/>
        <v>26291746</v>
      </c>
      <c r="H44" s="77">
        <f t="shared" si="4"/>
        <v>-1552418</v>
      </c>
      <c r="I44" s="77">
        <f t="shared" si="4"/>
        <v>-7982523</v>
      </c>
      <c r="J44" s="77">
        <f t="shared" si="4"/>
        <v>16756805</v>
      </c>
      <c r="K44" s="77">
        <f t="shared" si="4"/>
        <v>6140752</v>
      </c>
      <c r="L44" s="77">
        <f t="shared" si="4"/>
        <v>-2802359</v>
      </c>
      <c r="M44" s="77">
        <f t="shared" si="4"/>
        <v>1194662</v>
      </c>
      <c r="N44" s="77">
        <f t="shared" si="4"/>
        <v>4533055</v>
      </c>
      <c r="O44" s="77">
        <f t="shared" si="4"/>
        <v>4353519</v>
      </c>
      <c r="P44" s="77">
        <f t="shared" si="4"/>
        <v>2181603</v>
      </c>
      <c r="Q44" s="77">
        <f t="shared" si="4"/>
        <v>12799438</v>
      </c>
      <c r="R44" s="77">
        <f t="shared" si="4"/>
        <v>19334560</v>
      </c>
      <c r="S44" s="77">
        <f t="shared" si="4"/>
        <v>-10119464</v>
      </c>
      <c r="T44" s="77">
        <f t="shared" si="4"/>
        <v>-891966</v>
      </c>
      <c r="U44" s="77">
        <f t="shared" si="4"/>
        <v>-3369822</v>
      </c>
      <c r="V44" s="77">
        <f t="shared" si="4"/>
        <v>-14381252</v>
      </c>
      <c r="W44" s="77">
        <f t="shared" si="4"/>
        <v>26243168</v>
      </c>
      <c r="X44" s="77">
        <f t="shared" si="4"/>
        <v>16777157</v>
      </c>
      <c r="Y44" s="77">
        <f t="shared" si="4"/>
        <v>9466011</v>
      </c>
      <c r="Z44" s="212">
        <f>+IF(X44&lt;&gt;0,+(Y44/X44)*100,0)</f>
        <v>56.4220207273497</v>
      </c>
      <c r="AA44" s="210">
        <f>+AA42-AA43</f>
        <v>16777157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4176216</v>
      </c>
      <c r="D46" s="206">
        <f>SUM(D44:D45)</f>
        <v>0</v>
      </c>
      <c r="E46" s="207">
        <f t="shared" si="5"/>
        <v>12321818</v>
      </c>
      <c r="F46" s="88">
        <f t="shared" si="5"/>
        <v>16777157</v>
      </c>
      <c r="G46" s="88">
        <f t="shared" si="5"/>
        <v>26291746</v>
      </c>
      <c r="H46" s="88">
        <f t="shared" si="5"/>
        <v>-1552418</v>
      </c>
      <c r="I46" s="88">
        <f t="shared" si="5"/>
        <v>-7982523</v>
      </c>
      <c r="J46" s="88">
        <f t="shared" si="5"/>
        <v>16756805</v>
      </c>
      <c r="K46" s="88">
        <f t="shared" si="5"/>
        <v>6140752</v>
      </c>
      <c r="L46" s="88">
        <f t="shared" si="5"/>
        <v>-2802359</v>
      </c>
      <c r="M46" s="88">
        <f t="shared" si="5"/>
        <v>1194662</v>
      </c>
      <c r="N46" s="88">
        <f t="shared" si="5"/>
        <v>4533055</v>
      </c>
      <c r="O46" s="88">
        <f t="shared" si="5"/>
        <v>4353519</v>
      </c>
      <c r="P46" s="88">
        <f t="shared" si="5"/>
        <v>2181603</v>
      </c>
      <c r="Q46" s="88">
        <f t="shared" si="5"/>
        <v>12799438</v>
      </c>
      <c r="R46" s="88">
        <f t="shared" si="5"/>
        <v>19334560</v>
      </c>
      <c r="S46" s="88">
        <f t="shared" si="5"/>
        <v>-10119464</v>
      </c>
      <c r="T46" s="88">
        <f t="shared" si="5"/>
        <v>-891966</v>
      </c>
      <c r="U46" s="88">
        <f t="shared" si="5"/>
        <v>-3369822</v>
      </c>
      <c r="V46" s="88">
        <f t="shared" si="5"/>
        <v>-14381252</v>
      </c>
      <c r="W46" s="88">
        <f t="shared" si="5"/>
        <v>26243168</v>
      </c>
      <c r="X46" s="88">
        <f t="shared" si="5"/>
        <v>16777157</v>
      </c>
      <c r="Y46" s="88">
        <f t="shared" si="5"/>
        <v>9466011</v>
      </c>
      <c r="Z46" s="208">
        <f>+IF(X46&lt;&gt;0,+(Y46/X46)*100,0)</f>
        <v>56.4220207273497</v>
      </c>
      <c r="AA46" s="206">
        <f>SUM(AA44:AA45)</f>
        <v>16777157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4176216</v>
      </c>
      <c r="D48" s="217">
        <f>SUM(D46:D47)</f>
        <v>0</v>
      </c>
      <c r="E48" s="218">
        <f t="shared" si="6"/>
        <v>12321818</v>
      </c>
      <c r="F48" s="219">
        <f t="shared" si="6"/>
        <v>16777157</v>
      </c>
      <c r="G48" s="219">
        <f t="shared" si="6"/>
        <v>26291746</v>
      </c>
      <c r="H48" s="220">
        <f t="shared" si="6"/>
        <v>-1552418</v>
      </c>
      <c r="I48" s="220">
        <f t="shared" si="6"/>
        <v>-7982523</v>
      </c>
      <c r="J48" s="220">
        <f t="shared" si="6"/>
        <v>16756805</v>
      </c>
      <c r="K48" s="220">
        <f t="shared" si="6"/>
        <v>6140752</v>
      </c>
      <c r="L48" s="220">
        <f t="shared" si="6"/>
        <v>-2802359</v>
      </c>
      <c r="M48" s="219">
        <f t="shared" si="6"/>
        <v>1194662</v>
      </c>
      <c r="N48" s="219">
        <f t="shared" si="6"/>
        <v>4533055</v>
      </c>
      <c r="O48" s="220">
        <f t="shared" si="6"/>
        <v>4353519</v>
      </c>
      <c r="P48" s="220">
        <f t="shared" si="6"/>
        <v>2181603</v>
      </c>
      <c r="Q48" s="220">
        <f t="shared" si="6"/>
        <v>12799438</v>
      </c>
      <c r="R48" s="220">
        <f t="shared" si="6"/>
        <v>19334560</v>
      </c>
      <c r="S48" s="220">
        <f t="shared" si="6"/>
        <v>-10119464</v>
      </c>
      <c r="T48" s="219">
        <f t="shared" si="6"/>
        <v>-891966</v>
      </c>
      <c r="U48" s="219">
        <f t="shared" si="6"/>
        <v>-3369822</v>
      </c>
      <c r="V48" s="220">
        <f t="shared" si="6"/>
        <v>-14381252</v>
      </c>
      <c r="W48" s="220">
        <f t="shared" si="6"/>
        <v>26243168</v>
      </c>
      <c r="X48" s="220">
        <f t="shared" si="6"/>
        <v>16777157</v>
      </c>
      <c r="Y48" s="220">
        <f t="shared" si="6"/>
        <v>9466011</v>
      </c>
      <c r="Z48" s="221">
        <f>+IF(X48&lt;&gt;0,+(Y48/X48)*100,0)</f>
        <v>56.4220207273497</v>
      </c>
      <c r="AA48" s="222">
        <f>SUM(AA46:AA47)</f>
        <v>16777157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1370549</v>
      </c>
      <c r="D5" s="153">
        <f>SUM(D6:D8)</f>
        <v>0</v>
      </c>
      <c r="E5" s="154">
        <f t="shared" si="0"/>
        <v>3900000</v>
      </c>
      <c r="F5" s="100">
        <f t="shared" si="0"/>
        <v>2204000</v>
      </c>
      <c r="G5" s="100">
        <f t="shared" si="0"/>
        <v>2235</v>
      </c>
      <c r="H5" s="100">
        <f t="shared" si="0"/>
        <v>85861</v>
      </c>
      <c r="I5" s="100">
        <f t="shared" si="0"/>
        <v>659</v>
      </c>
      <c r="J5" s="100">
        <f t="shared" si="0"/>
        <v>88755</v>
      </c>
      <c r="K5" s="100">
        <f t="shared" si="0"/>
        <v>456580</v>
      </c>
      <c r="L5" s="100">
        <f t="shared" si="0"/>
        <v>18459</v>
      </c>
      <c r="M5" s="100">
        <f t="shared" si="0"/>
        <v>7845</v>
      </c>
      <c r="N5" s="100">
        <f t="shared" si="0"/>
        <v>482884</v>
      </c>
      <c r="O5" s="100">
        <f t="shared" si="0"/>
        <v>6569</v>
      </c>
      <c r="P5" s="100">
        <f t="shared" si="0"/>
        <v>526589</v>
      </c>
      <c r="Q5" s="100">
        <f t="shared" si="0"/>
        <v>585580</v>
      </c>
      <c r="R5" s="100">
        <f t="shared" si="0"/>
        <v>1118738</v>
      </c>
      <c r="S5" s="100">
        <f t="shared" si="0"/>
        <v>68047</v>
      </c>
      <c r="T5" s="100">
        <f t="shared" si="0"/>
        <v>106258</v>
      </c>
      <c r="U5" s="100">
        <f t="shared" si="0"/>
        <v>47116</v>
      </c>
      <c r="V5" s="100">
        <f t="shared" si="0"/>
        <v>221421</v>
      </c>
      <c r="W5" s="100">
        <f t="shared" si="0"/>
        <v>1911798</v>
      </c>
      <c r="X5" s="100">
        <f t="shared" si="0"/>
        <v>2204000</v>
      </c>
      <c r="Y5" s="100">
        <f t="shared" si="0"/>
        <v>-292202</v>
      </c>
      <c r="Z5" s="137">
        <f>+IF(X5&lt;&gt;0,+(Y5/X5)*100,0)</f>
        <v>-13.257803992740472</v>
      </c>
      <c r="AA5" s="153">
        <f>SUM(AA6:AA8)</f>
        <v>2204000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550000</v>
      </c>
      <c r="F7" s="159">
        <v>204000</v>
      </c>
      <c r="G7" s="159">
        <v>2235</v>
      </c>
      <c r="H7" s="159"/>
      <c r="I7" s="159">
        <v>659</v>
      </c>
      <c r="J7" s="159">
        <v>2894</v>
      </c>
      <c r="K7" s="159">
        <v>65778</v>
      </c>
      <c r="L7" s="159">
        <v>2699</v>
      </c>
      <c r="M7" s="159">
        <v>6010</v>
      </c>
      <c r="N7" s="159">
        <v>74487</v>
      </c>
      <c r="O7" s="159">
        <v>5707</v>
      </c>
      <c r="P7" s="159"/>
      <c r="Q7" s="159"/>
      <c r="R7" s="159">
        <v>5707</v>
      </c>
      <c r="S7" s="159">
        <v>37625</v>
      </c>
      <c r="T7" s="159"/>
      <c r="U7" s="159">
        <v>47116</v>
      </c>
      <c r="V7" s="159">
        <v>84741</v>
      </c>
      <c r="W7" s="159">
        <v>167829</v>
      </c>
      <c r="X7" s="159">
        <v>204000</v>
      </c>
      <c r="Y7" s="159">
        <v>-36171</v>
      </c>
      <c r="Z7" s="141">
        <v>-17.73</v>
      </c>
      <c r="AA7" s="225">
        <v>204000</v>
      </c>
    </row>
    <row r="8" spans="1:27" ht="13.5">
      <c r="A8" s="138" t="s">
        <v>77</v>
      </c>
      <c r="B8" s="136"/>
      <c r="C8" s="155">
        <v>1370549</v>
      </c>
      <c r="D8" s="155"/>
      <c r="E8" s="156">
        <v>3350000</v>
      </c>
      <c r="F8" s="60">
        <v>2000000</v>
      </c>
      <c r="G8" s="60"/>
      <c r="H8" s="60">
        <v>85861</v>
      </c>
      <c r="I8" s="60"/>
      <c r="J8" s="60">
        <v>85861</v>
      </c>
      <c r="K8" s="60">
        <v>390802</v>
      </c>
      <c r="L8" s="60">
        <v>15760</v>
      </c>
      <c r="M8" s="60">
        <v>1835</v>
      </c>
      <c r="N8" s="60">
        <v>408397</v>
      </c>
      <c r="O8" s="60">
        <v>862</v>
      </c>
      <c r="P8" s="60">
        <v>526589</v>
      </c>
      <c r="Q8" s="60">
        <v>585580</v>
      </c>
      <c r="R8" s="60">
        <v>1113031</v>
      </c>
      <c r="S8" s="60">
        <v>30422</v>
      </c>
      <c r="T8" s="60">
        <v>106258</v>
      </c>
      <c r="U8" s="60"/>
      <c r="V8" s="60">
        <v>136680</v>
      </c>
      <c r="W8" s="60">
        <v>1743969</v>
      </c>
      <c r="X8" s="60">
        <v>2000000</v>
      </c>
      <c r="Y8" s="60">
        <v>-256031</v>
      </c>
      <c r="Z8" s="140">
        <v>-12.8</v>
      </c>
      <c r="AA8" s="62">
        <v>2000000</v>
      </c>
    </row>
    <row r="9" spans="1:27" ht="13.5">
      <c r="A9" s="135" t="s">
        <v>78</v>
      </c>
      <c r="B9" s="136"/>
      <c r="C9" s="153">
        <f aca="true" t="shared" si="1" ref="C9:Y9">SUM(C10:C14)</f>
        <v>42320</v>
      </c>
      <c r="D9" s="153">
        <f>SUM(D10:D14)</f>
        <v>0</v>
      </c>
      <c r="E9" s="154">
        <f t="shared" si="1"/>
        <v>4015000</v>
      </c>
      <c r="F9" s="100">
        <f t="shared" si="1"/>
        <v>3800000</v>
      </c>
      <c r="G9" s="100">
        <f t="shared" si="1"/>
        <v>134618</v>
      </c>
      <c r="H9" s="100">
        <f t="shared" si="1"/>
        <v>337698</v>
      </c>
      <c r="I9" s="100">
        <f t="shared" si="1"/>
        <v>83257</v>
      </c>
      <c r="J9" s="100">
        <f t="shared" si="1"/>
        <v>555573</v>
      </c>
      <c r="K9" s="100">
        <f t="shared" si="1"/>
        <v>44834</v>
      </c>
      <c r="L9" s="100">
        <f t="shared" si="1"/>
        <v>-46785</v>
      </c>
      <c r="M9" s="100">
        <f t="shared" si="1"/>
        <v>64420</v>
      </c>
      <c r="N9" s="100">
        <f t="shared" si="1"/>
        <v>62469</v>
      </c>
      <c r="O9" s="100">
        <f t="shared" si="1"/>
        <v>0</v>
      </c>
      <c r="P9" s="100">
        <f t="shared" si="1"/>
        <v>1282571</v>
      </c>
      <c r="Q9" s="100">
        <f t="shared" si="1"/>
        <v>1757982</v>
      </c>
      <c r="R9" s="100">
        <f t="shared" si="1"/>
        <v>3040553</v>
      </c>
      <c r="S9" s="100">
        <f t="shared" si="1"/>
        <v>1754385</v>
      </c>
      <c r="T9" s="100">
        <f t="shared" si="1"/>
        <v>1670787</v>
      </c>
      <c r="U9" s="100">
        <f t="shared" si="1"/>
        <v>512722</v>
      </c>
      <c r="V9" s="100">
        <f t="shared" si="1"/>
        <v>3937894</v>
      </c>
      <c r="W9" s="100">
        <f t="shared" si="1"/>
        <v>7596489</v>
      </c>
      <c r="X9" s="100">
        <f t="shared" si="1"/>
        <v>3800000</v>
      </c>
      <c r="Y9" s="100">
        <f t="shared" si="1"/>
        <v>3796489</v>
      </c>
      <c r="Z9" s="137">
        <f>+IF(X9&lt;&gt;0,+(Y9/X9)*100,0)</f>
        <v>99.90760526315789</v>
      </c>
      <c r="AA9" s="102">
        <f>SUM(AA10:AA14)</f>
        <v>3800000</v>
      </c>
    </row>
    <row r="10" spans="1:27" ht="13.5">
      <c r="A10" s="138" t="s">
        <v>79</v>
      </c>
      <c r="B10" s="136"/>
      <c r="C10" s="155">
        <v>42320</v>
      </c>
      <c r="D10" s="155"/>
      <c r="E10" s="156">
        <v>3095000</v>
      </c>
      <c r="F10" s="60">
        <v>3800000</v>
      </c>
      <c r="G10" s="60">
        <v>134618</v>
      </c>
      <c r="H10" s="60">
        <v>337698</v>
      </c>
      <c r="I10" s="60">
        <v>83257</v>
      </c>
      <c r="J10" s="60">
        <v>555573</v>
      </c>
      <c r="K10" s="60">
        <v>44834</v>
      </c>
      <c r="L10" s="60">
        <v>-46785</v>
      </c>
      <c r="M10" s="60">
        <v>-2109</v>
      </c>
      <c r="N10" s="60">
        <v>-4060</v>
      </c>
      <c r="O10" s="60"/>
      <c r="P10" s="60">
        <v>1282571</v>
      </c>
      <c r="Q10" s="60">
        <v>1757982</v>
      </c>
      <c r="R10" s="60">
        <v>3040553</v>
      </c>
      <c r="S10" s="60">
        <v>1754385</v>
      </c>
      <c r="T10" s="60">
        <v>1670787</v>
      </c>
      <c r="U10" s="60">
        <v>512722</v>
      </c>
      <c r="V10" s="60">
        <v>3937894</v>
      </c>
      <c r="W10" s="60">
        <v>7529960</v>
      </c>
      <c r="X10" s="60">
        <v>3800000</v>
      </c>
      <c r="Y10" s="60">
        <v>3729960</v>
      </c>
      <c r="Z10" s="140">
        <v>98.16</v>
      </c>
      <c r="AA10" s="62">
        <v>3800000</v>
      </c>
    </row>
    <row r="11" spans="1:27" ht="13.5">
      <c r="A11" s="138" t="s">
        <v>80</v>
      </c>
      <c r="B11" s="136"/>
      <c r="C11" s="155"/>
      <c r="D11" s="155"/>
      <c r="E11" s="156">
        <v>750000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170000</v>
      </c>
      <c r="F12" s="60"/>
      <c r="G12" s="60"/>
      <c r="H12" s="60"/>
      <c r="I12" s="60"/>
      <c r="J12" s="60"/>
      <c r="K12" s="60"/>
      <c r="L12" s="60"/>
      <c r="M12" s="60">
        <v>66529</v>
      </c>
      <c r="N12" s="60">
        <v>66529</v>
      </c>
      <c r="O12" s="60"/>
      <c r="P12" s="60"/>
      <c r="Q12" s="60"/>
      <c r="R12" s="60"/>
      <c r="S12" s="60"/>
      <c r="T12" s="60"/>
      <c r="U12" s="60"/>
      <c r="V12" s="60"/>
      <c r="W12" s="60">
        <v>66529</v>
      </c>
      <c r="X12" s="60"/>
      <c r="Y12" s="60">
        <v>66529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14003000</v>
      </c>
      <c r="F15" s="100">
        <f t="shared" si="2"/>
        <v>9593000</v>
      </c>
      <c r="G15" s="100">
        <f t="shared" si="2"/>
        <v>0</v>
      </c>
      <c r="H15" s="100">
        <f t="shared" si="2"/>
        <v>3546</v>
      </c>
      <c r="I15" s="100">
        <f t="shared" si="2"/>
        <v>297323</v>
      </c>
      <c r="J15" s="100">
        <f t="shared" si="2"/>
        <v>300869</v>
      </c>
      <c r="K15" s="100">
        <f t="shared" si="2"/>
        <v>347804</v>
      </c>
      <c r="L15" s="100">
        <f t="shared" si="2"/>
        <v>849499</v>
      </c>
      <c r="M15" s="100">
        <f t="shared" si="2"/>
        <v>368652</v>
      </c>
      <c r="N15" s="100">
        <f t="shared" si="2"/>
        <v>1565955</v>
      </c>
      <c r="O15" s="100">
        <f t="shared" si="2"/>
        <v>1006811</v>
      </c>
      <c r="P15" s="100">
        <f t="shared" si="2"/>
        <v>0</v>
      </c>
      <c r="Q15" s="100">
        <f t="shared" si="2"/>
        <v>2071689</v>
      </c>
      <c r="R15" s="100">
        <f t="shared" si="2"/>
        <v>3078500</v>
      </c>
      <c r="S15" s="100">
        <f t="shared" si="2"/>
        <v>1153401</v>
      </c>
      <c r="T15" s="100">
        <f t="shared" si="2"/>
        <v>1370962</v>
      </c>
      <c r="U15" s="100">
        <f t="shared" si="2"/>
        <v>-51999</v>
      </c>
      <c r="V15" s="100">
        <f t="shared" si="2"/>
        <v>2472364</v>
      </c>
      <c r="W15" s="100">
        <f t="shared" si="2"/>
        <v>7417688</v>
      </c>
      <c r="X15" s="100">
        <f t="shared" si="2"/>
        <v>9593000</v>
      </c>
      <c r="Y15" s="100">
        <f t="shared" si="2"/>
        <v>-2175312</v>
      </c>
      <c r="Z15" s="137">
        <f>+IF(X15&lt;&gt;0,+(Y15/X15)*100,0)</f>
        <v>-22.67603460856875</v>
      </c>
      <c r="AA15" s="102">
        <f>SUM(AA16:AA18)</f>
        <v>9593000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14003000</v>
      </c>
      <c r="F17" s="60">
        <v>9593000</v>
      </c>
      <c r="G17" s="60"/>
      <c r="H17" s="60">
        <v>3546</v>
      </c>
      <c r="I17" s="60">
        <v>297323</v>
      </c>
      <c r="J17" s="60">
        <v>300869</v>
      </c>
      <c r="K17" s="60">
        <v>347804</v>
      </c>
      <c r="L17" s="60">
        <v>849499</v>
      </c>
      <c r="M17" s="60">
        <v>368652</v>
      </c>
      <c r="N17" s="60">
        <v>1565955</v>
      </c>
      <c r="O17" s="60">
        <v>1006811</v>
      </c>
      <c r="P17" s="60"/>
      <c r="Q17" s="60">
        <v>2071689</v>
      </c>
      <c r="R17" s="60">
        <v>3078500</v>
      </c>
      <c r="S17" s="60">
        <v>1153401</v>
      </c>
      <c r="T17" s="60">
        <v>1370962</v>
      </c>
      <c r="U17" s="60">
        <v>-51999</v>
      </c>
      <c r="V17" s="60">
        <v>2472364</v>
      </c>
      <c r="W17" s="60">
        <v>7417688</v>
      </c>
      <c r="X17" s="60">
        <v>9593000</v>
      </c>
      <c r="Y17" s="60">
        <v>-2175312</v>
      </c>
      <c r="Z17" s="140">
        <v>-22.68</v>
      </c>
      <c r="AA17" s="62">
        <v>9593000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18638890</v>
      </c>
      <c r="D19" s="153">
        <f>SUM(D20:D23)</f>
        <v>0</v>
      </c>
      <c r="E19" s="154">
        <f t="shared" si="3"/>
        <v>36767000</v>
      </c>
      <c r="F19" s="100">
        <f t="shared" si="3"/>
        <v>22282041</v>
      </c>
      <c r="G19" s="100">
        <f t="shared" si="3"/>
        <v>679163</v>
      </c>
      <c r="H19" s="100">
        <f t="shared" si="3"/>
        <v>723099</v>
      </c>
      <c r="I19" s="100">
        <f t="shared" si="3"/>
        <v>1375628</v>
      </c>
      <c r="J19" s="100">
        <f t="shared" si="3"/>
        <v>2777890</v>
      </c>
      <c r="K19" s="100">
        <f t="shared" si="3"/>
        <v>573237</v>
      </c>
      <c r="L19" s="100">
        <f t="shared" si="3"/>
        <v>3209899</v>
      </c>
      <c r="M19" s="100">
        <f t="shared" si="3"/>
        <v>1583687</v>
      </c>
      <c r="N19" s="100">
        <f t="shared" si="3"/>
        <v>5366823</v>
      </c>
      <c r="O19" s="100">
        <f t="shared" si="3"/>
        <v>1224005</v>
      </c>
      <c r="P19" s="100">
        <f t="shared" si="3"/>
        <v>0</v>
      </c>
      <c r="Q19" s="100">
        <f t="shared" si="3"/>
        <v>8875882</v>
      </c>
      <c r="R19" s="100">
        <f t="shared" si="3"/>
        <v>10099887</v>
      </c>
      <c r="S19" s="100">
        <f t="shared" si="3"/>
        <v>306289</v>
      </c>
      <c r="T19" s="100">
        <f t="shared" si="3"/>
        <v>1815997</v>
      </c>
      <c r="U19" s="100">
        <f t="shared" si="3"/>
        <v>315502</v>
      </c>
      <c r="V19" s="100">
        <f t="shared" si="3"/>
        <v>2437788</v>
      </c>
      <c r="W19" s="100">
        <f t="shared" si="3"/>
        <v>20682388</v>
      </c>
      <c r="X19" s="100">
        <f t="shared" si="3"/>
        <v>22282041</v>
      </c>
      <c r="Y19" s="100">
        <f t="shared" si="3"/>
        <v>-1599653</v>
      </c>
      <c r="Z19" s="137">
        <f>+IF(X19&lt;&gt;0,+(Y19/X19)*100,0)</f>
        <v>-7.179113439383762</v>
      </c>
      <c r="AA19" s="102">
        <f>SUM(AA20:AA23)</f>
        <v>22282041</v>
      </c>
    </row>
    <row r="20" spans="1:27" ht="13.5">
      <c r="A20" s="138" t="s">
        <v>89</v>
      </c>
      <c r="B20" s="136"/>
      <c r="C20" s="155"/>
      <c r="D20" s="155"/>
      <c r="E20" s="156">
        <v>4440000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1272000</v>
      </c>
      <c r="F21" s="60">
        <v>769000</v>
      </c>
      <c r="G21" s="60">
        <v>57173</v>
      </c>
      <c r="H21" s="60">
        <v>96929</v>
      </c>
      <c r="I21" s="60"/>
      <c r="J21" s="60">
        <v>154102</v>
      </c>
      <c r="K21" s="60">
        <v>39321</v>
      </c>
      <c r="L21" s="60">
        <v>70000</v>
      </c>
      <c r="M21" s="60"/>
      <c r="N21" s="60">
        <v>109321</v>
      </c>
      <c r="O21" s="60"/>
      <c r="P21" s="60"/>
      <c r="Q21" s="60"/>
      <c r="R21" s="60"/>
      <c r="S21" s="60"/>
      <c r="T21" s="60"/>
      <c r="U21" s="60"/>
      <c r="V21" s="60"/>
      <c r="W21" s="60">
        <v>263423</v>
      </c>
      <c r="X21" s="60">
        <v>769000</v>
      </c>
      <c r="Y21" s="60">
        <v>-505577</v>
      </c>
      <c r="Z21" s="140">
        <v>-65.74</v>
      </c>
      <c r="AA21" s="62">
        <v>769000</v>
      </c>
    </row>
    <row r="22" spans="1:27" ht="13.5">
      <c r="A22" s="138" t="s">
        <v>91</v>
      </c>
      <c r="B22" s="136"/>
      <c r="C22" s="157">
        <v>18638890</v>
      </c>
      <c r="D22" s="157"/>
      <c r="E22" s="158">
        <v>29530000</v>
      </c>
      <c r="F22" s="159">
        <v>21513041</v>
      </c>
      <c r="G22" s="159">
        <v>621990</v>
      </c>
      <c r="H22" s="159">
        <v>626170</v>
      </c>
      <c r="I22" s="159">
        <v>1375628</v>
      </c>
      <c r="J22" s="159">
        <v>2623788</v>
      </c>
      <c r="K22" s="159">
        <v>533916</v>
      </c>
      <c r="L22" s="159">
        <v>3139899</v>
      </c>
      <c r="M22" s="159">
        <v>1583687</v>
      </c>
      <c r="N22" s="159">
        <v>5257502</v>
      </c>
      <c r="O22" s="159">
        <v>1224005</v>
      </c>
      <c r="P22" s="159"/>
      <c r="Q22" s="159">
        <v>8875882</v>
      </c>
      <c r="R22" s="159">
        <v>10099887</v>
      </c>
      <c r="S22" s="159">
        <v>306289</v>
      </c>
      <c r="T22" s="159">
        <v>1815997</v>
      </c>
      <c r="U22" s="159">
        <v>315502</v>
      </c>
      <c r="V22" s="159">
        <v>2437788</v>
      </c>
      <c r="W22" s="159">
        <v>20418965</v>
      </c>
      <c r="X22" s="159">
        <v>21513041</v>
      </c>
      <c r="Y22" s="159">
        <v>-1094076</v>
      </c>
      <c r="Z22" s="141">
        <v>-5.09</v>
      </c>
      <c r="AA22" s="225">
        <v>21513041</v>
      </c>
    </row>
    <row r="23" spans="1:27" ht="13.5">
      <c r="A23" s="138" t="s">
        <v>92</v>
      </c>
      <c r="B23" s="136"/>
      <c r="C23" s="155"/>
      <c r="D23" s="155"/>
      <c r="E23" s="156">
        <v>1525000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20051759</v>
      </c>
      <c r="D25" s="217">
        <f>+D5+D9+D15+D19+D24</f>
        <v>0</v>
      </c>
      <c r="E25" s="230">
        <f t="shared" si="4"/>
        <v>58685000</v>
      </c>
      <c r="F25" s="219">
        <f t="shared" si="4"/>
        <v>37879041</v>
      </c>
      <c r="G25" s="219">
        <f t="shared" si="4"/>
        <v>816016</v>
      </c>
      <c r="H25" s="219">
        <f t="shared" si="4"/>
        <v>1150204</v>
      </c>
      <c r="I25" s="219">
        <f t="shared" si="4"/>
        <v>1756867</v>
      </c>
      <c r="J25" s="219">
        <f t="shared" si="4"/>
        <v>3723087</v>
      </c>
      <c r="K25" s="219">
        <f t="shared" si="4"/>
        <v>1422455</v>
      </c>
      <c r="L25" s="219">
        <f t="shared" si="4"/>
        <v>4031072</v>
      </c>
      <c r="M25" s="219">
        <f t="shared" si="4"/>
        <v>2024604</v>
      </c>
      <c r="N25" s="219">
        <f t="shared" si="4"/>
        <v>7478131</v>
      </c>
      <c r="O25" s="219">
        <f t="shared" si="4"/>
        <v>2237385</v>
      </c>
      <c r="P25" s="219">
        <f t="shared" si="4"/>
        <v>1809160</v>
      </c>
      <c r="Q25" s="219">
        <f t="shared" si="4"/>
        <v>13291133</v>
      </c>
      <c r="R25" s="219">
        <f t="shared" si="4"/>
        <v>17337678</v>
      </c>
      <c r="S25" s="219">
        <f t="shared" si="4"/>
        <v>3282122</v>
      </c>
      <c r="T25" s="219">
        <f t="shared" si="4"/>
        <v>4964004</v>
      </c>
      <c r="U25" s="219">
        <f t="shared" si="4"/>
        <v>823341</v>
      </c>
      <c r="V25" s="219">
        <f t="shared" si="4"/>
        <v>9069467</v>
      </c>
      <c r="W25" s="219">
        <f t="shared" si="4"/>
        <v>37608363</v>
      </c>
      <c r="X25" s="219">
        <f t="shared" si="4"/>
        <v>37879041</v>
      </c>
      <c r="Y25" s="219">
        <f t="shared" si="4"/>
        <v>-270678</v>
      </c>
      <c r="Z25" s="231">
        <f>+IF(X25&lt;&gt;0,+(Y25/X25)*100,0)</f>
        <v>-0.714585144856228</v>
      </c>
      <c r="AA25" s="232">
        <f>+AA5+AA9+AA15+AA19+AA24</f>
        <v>37879041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9172000</v>
      </c>
      <c r="D28" s="155"/>
      <c r="E28" s="156">
        <v>22725000</v>
      </c>
      <c r="F28" s="60">
        <v>22725000</v>
      </c>
      <c r="G28" s="60">
        <v>679163</v>
      </c>
      <c r="H28" s="60">
        <v>629716</v>
      </c>
      <c r="I28" s="60">
        <v>1375628</v>
      </c>
      <c r="J28" s="60">
        <v>2684507</v>
      </c>
      <c r="K28" s="60">
        <v>654748</v>
      </c>
      <c r="L28" s="60">
        <v>3989398</v>
      </c>
      <c r="M28" s="60">
        <v>1583687</v>
      </c>
      <c r="N28" s="60">
        <v>6227833</v>
      </c>
      <c r="O28" s="60">
        <v>2230816</v>
      </c>
      <c r="P28" s="60">
        <v>39082</v>
      </c>
      <c r="Q28" s="60">
        <v>6212661</v>
      </c>
      <c r="R28" s="60">
        <v>8482559</v>
      </c>
      <c r="S28" s="60">
        <v>2907786</v>
      </c>
      <c r="T28" s="60">
        <v>3041749</v>
      </c>
      <c r="U28" s="60">
        <v>460723</v>
      </c>
      <c r="V28" s="60">
        <v>6410258</v>
      </c>
      <c r="W28" s="60">
        <v>23805157</v>
      </c>
      <c r="X28" s="60">
        <v>22725000</v>
      </c>
      <c r="Y28" s="60">
        <v>1080157</v>
      </c>
      <c r="Z28" s="140">
        <v>4.75</v>
      </c>
      <c r="AA28" s="155">
        <v>22725000</v>
      </c>
    </row>
    <row r="29" spans="1:27" ht="13.5">
      <c r="A29" s="234" t="s">
        <v>134</v>
      </c>
      <c r="B29" s="136"/>
      <c r="C29" s="155"/>
      <c r="D29" s="155"/>
      <c r="E29" s="156">
        <v>2795000</v>
      </c>
      <c r="F29" s="60">
        <v>2795000</v>
      </c>
      <c r="G29" s="60">
        <v>134618</v>
      </c>
      <c r="H29" s="60">
        <v>337698</v>
      </c>
      <c r="I29" s="60">
        <v>380580</v>
      </c>
      <c r="J29" s="60">
        <v>852896</v>
      </c>
      <c r="K29" s="60">
        <v>246045</v>
      </c>
      <c r="L29" s="60">
        <v>-46785</v>
      </c>
      <c r="M29" s="60">
        <v>366543</v>
      </c>
      <c r="N29" s="60">
        <v>565803</v>
      </c>
      <c r="O29" s="60"/>
      <c r="P29" s="60">
        <v>1243489</v>
      </c>
      <c r="Q29" s="60"/>
      <c r="R29" s="60">
        <v>1243489</v>
      </c>
      <c r="S29" s="60"/>
      <c r="T29" s="60"/>
      <c r="U29" s="60"/>
      <c r="V29" s="60"/>
      <c r="W29" s="60">
        <v>2662188</v>
      </c>
      <c r="X29" s="60">
        <v>2795000</v>
      </c>
      <c r="Y29" s="60">
        <v>-132812</v>
      </c>
      <c r="Z29" s="140">
        <v>-4.75</v>
      </c>
      <c r="AA29" s="62">
        <v>2795000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9172000</v>
      </c>
      <c r="D32" s="210">
        <f>SUM(D28:D31)</f>
        <v>0</v>
      </c>
      <c r="E32" s="211">
        <f t="shared" si="5"/>
        <v>25520000</v>
      </c>
      <c r="F32" s="77">
        <f t="shared" si="5"/>
        <v>25520000</v>
      </c>
      <c r="G32" s="77">
        <f t="shared" si="5"/>
        <v>813781</v>
      </c>
      <c r="H32" s="77">
        <f t="shared" si="5"/>
        <v>967414</v>
      </c>
      <c r="I32" s="77">
        <f t="shared" si="5"/>
        <v>1756208</v>
      </c>
      <c r="J32" s="77">
        <f t="shared" si="5"/>
        <v>3537403</v>
      </c>
      <c r="K32" s="77">
        <f t="shared" si="5"/>
        <v>900793</v>
      </c>
      <c r="L32" s="77">
        <f t="shared" si="5"/>
        <v>3942613</v>
      </c>
      <c r="M32" s="77">
        <f t="shared" si="5"/>
        <v>1950230</v>
      </c>
      <c r="N32" s="77">
        <f t="shared" si="5"/>
        <v>6793636</v>
      </c>
      <c r="O32" s="77">
        <f t="shared" si="5"/>
        <v>2230816</v>
      </c>
      <c r="P32" s="77">
        <f t="shared" si="5"/>
        <v>1282571</v>
      </c>
      <c r="Q32" s="77">
        <f t="shared" si="5"/>
        <v>6212661</v>
      </c>
      <c r="R32" s="77">
        <f t="shared" si="5"/>
        <v>9726048</v>
      </c>
      <c r="S32" s="77">
        <f t="shared" si="5"/>
        <v>2907786</v>
      </c>
      <c r="T32" s="77">
        <f t="shared" si="5"/>
        <v>3041749</v>
      </c>
      <c r="U32" s="77">
        <f t="shared" si="5"/>
        <v>460723</v>
      </c>
      <c r="V32" s="77">
        <f t="shared" si="5"/>
        <v>6410258</v>
      </c>
      <c r="W32" s="77">
        <f t="shared" si="5"/>
        <v>26467345</v>
      </c>
      <c r="X32" s="77">
        <f t="shared" si="5"/>
        <v>25520000</v>
      </c>
      <c r="Y32" s="77">
        <f t="shared" si="5"/>
        <v>947345</v>
      </c>
      <c r="Z32" s="212">
        <f>+IF(X32&lt;&gt;0,+(Y32/X32)*100,0)</f>
        <v>3.7121669278996863</v>
      </c>
      <c r="AA32" s="79">
        <f>SUM(AA28:AA31)</f>
        <v>25520000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-20040959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-20040959</v>
      </c>
      <c r="Y33" s="60">
        <v>20040959</v>
      </c>
      <c r="Z33" s="140">
        <v>-100</v>
      </c>
      <c r="AA33" s="62">
        <v>-20040959</v>
      </c>
    </row>
    <row r="34" spans="1:27" ht="13.5">
      <c r="A34" s="237" t="s">
        <v>52</v>
      </c>
      <c r="B34" s="136" t="s">
        <v>138</v>
      </c>
      <c r="C34" s="155">
        <v>10879759</v>
      </c>
      <c r="D34" s="155"/>
      <c r="E34" s="156">
        <v>33040000</v>
      </c>
      <c r="F34" s="60">
        <v>31775000</v>
      </c>
      <c r="G34" s="60">
        <v>2235</v>
      </c>
      <c r="H34" s="60">
        <v>182790</v>
      </c>
      <c r="I34" s="60">
        <v>659</v>
      </c>
      <c r="J34" s="60">
        <v>185684</v>
      </c>
      <c r="K34" s="60">
        <v>521662</v>
      </c>
      <c r="L34" s="60">
        <v>88459</v>
      </c>
      <c r="M34" s="60">
        <v>74374</v>
      </c>
      <c r="N34" s="60">
        <v>684495</v>
      </c>
      <c r="O34" s="60">
        <v>6569</v>
      </c>
      <c r="P34" s="60">
        <v>526589</v>
      </c>
      <c r="Q34" s="60">
        <v>7078472</v>
      </c>
      <c r="R34" s="60">
        <v>7611630</v>
      </c>
      <c r="S34" s="60">
        <v>374336</v>
      </c>
      <c r="T34" s="60">
        <v>1922255</v>
      </c>
      <c r="U34" s="60">
        <v>362618</v>
      </c>
      <c r="V34" s="60">
        <v>2659209</v>
      </c>
      <c r="W34" s="60">
        <v>11141018</v>
      </c>
      <c r="X34" s="60">
        <v>31775000</v>
      </c>
      <c r="Y34" s="60">
        <v>-20633982</v>
      </c>
      <c r="Z34" s="140">
        <v>-64.94</v>
      </c>
      <c r="AA34" s="62">
        <v>31775000</v>
      </c>
    </row>
    <row r="35" spans="1:27" ht="13.5">
      <c r="A35" s="237" t="s">
        <v>53</v>
      </c>
      <c r="B35" s="136"/>
      <c r="C35" s="155"/>
      <c r="D35" s="155"/>
      <c r="E35" s="156">
        <v>125000</v>
      </c>
      <c r="F35" s="60">
        <v>625000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625000</v>
      </c>
      <c r="Y35" s="60">
        <v>-625000</v>
      </c>
      <c r="Z35" s="140">
        <v>-100</v>
      </c>
      <c r="AA35" s="62">
        <v>625000</v>
      </c>
    </row>
    <row r="36" spans="1:27" ht="13.5">
      <c r="A36" s="238" t="s">
        <v>139</v>
      </c>
      <c r="B36" s="149"/>
      <c r="C36" s="222">
        <f aca="true" t="shared" si="6" ref="C36:Y36">SUM(C32:C35)</f>
        <v>20051759</v>
      </c>
      <c r="D36" s="222">
        <f>SUM(D32:D35)</f>
        <v>0</v>
      </c>
      <c r="E36" s="218">
        <f t="shared" si="6"/>
        <v>58685000</v>
      </c>
      <c r="F36" s="220">
        <f t="shared" si="6"/>
        <v>37879041</v>
      </c>
      <c r="G36" s="220">
        <f t="shared" si="6"/>
        <v>816016</v>
      </c>
      <c r="H36" s="220">
        <f t="shared" si="6"/>
        <v>1150204</v>
      </c>
      <c r="I36" s="220">
        <f t="shared" si="6"/>
        <v>1756867</v>
      </c>
      <c r="J36" s="220">
        <f t="shared" si="6"/>
        <v>3723087</v>
      </c>
      <c r="K36" s="220">
        <f t="shared" si="6"/>
        <v>1422455</v>
      </c>
      <c r="L36" s="220">
        <f t="shared" si="6"/>
        <v>4031072</v>
      </c>
      <c r="M36" s="220">
        <f t="shared" si="6"/>
        <v>2024604</v>
      </c>
      <c r="N36" s="220">
        <f t="shared" si="6"/>
        <v>7478131</v>
      </c>
      <c r="O36" s="220">
        <f t="shared" si="6"/>
        <v>2237385</v>
      </c>
      <c r="P36" s="220">
        <f t="shared" si="6"/>
        <v>1809160</v>
      </c>
      <c r="Q36" s="220">
        <f t="shared" si="6"/>
        <v>13291133</v>
      </c>
      <c r="R36" s="220">
        <f t="shared" si="6"/>
        <v>17337678</v>
      </c>
      <c r="S36" s="220">
        <f t="shared" si="6"/>
        <v>3282122</v>
      </c>
      <c r="T36" s="220">
        <f t="shared" si="6"/>
        <v>4964004</v>
      </c>
      <c r="U36" s="220">
        <f t="shared" si="6"/>
        <v>823341</v>
      </c>
      <c r="V36" s="220">
        <f t="shared" si="6"/>
        <v>9069467</v>
      </c>
      <c r="W36" s="220">
        <f t="shared" si="6"/>
        <v>37608363</v>
      </c>
      <c r="X36" s="220">
        <f t="shared" si="6"/>
        <v>37879041</v>
      </c>
      <c r="Y36" s="220">
        <f t="shared" si="6"/>
        <v>-270678</v>
      </c>
      <c r="Z36" s="221">
        <f>+IF(X36&lt;&gt;0,+(Y36/X36)*100,0)</f>
        <v>-0.714585144856228</v>
      </c>
      <c r="AA36" s="239">
        <f>SUM(AA32:AA35)</f>
        <v>37879041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5670357</v>
      </c>
      <c r="D6" s="155"/>
      <c r="E6" s="59">
        <v>370549</v>
      </c>
      <c r="F6" s="60">
        <v>22650</v>
      </c>
      <c r="G6" s="60">
        <v>1346990</v>
      </c>
      <c r="H6" s="60">
        <v>9122190</v>
      </c>
      <c r="I6" s="60">
        <v>7453186</v>
      </c>
      <c r="J6" s="60">
        <v>7453186</v>
      </c>
      <c r="K6" s="60">
        <v>7453186</v>
      </c>
      <c r="L6" s="60">
        <v>6584690</v>
      </c>
      <c r="M6" s="60">
        <v>5927359</v>
      </c>
      <c r="N6" s="60">
        <v>5927359</v>
      </c>
      <c r="O6" s="60">
        <v>13613435</v>
      </c>
      <c r="P6" s="60">
        <v>5015867</v>
      </c>
      <c r="Q6" s="60">
        <v>23979520</v>
      </c>
      <c r="R6" s="60">
        <v>23979520</v>
      </c>
      <c r="S6" s="60">
        <v>6154129</v>
      </c>
      <c r="T6" s="60">
        <v>5969974</v>
      </c>
      <c r="U6" s="60">
        <v>1900</v>
      </c>
      <c r="V6" s="60">
        <v>1900</v>
      </c>
      <c r="W6" s="60">
        <v>1900</v>
      </c>
      <c r="X6" s="60">
        <v>22650</v>
      </c>
      <c r="Y6" s="60">
        <v>-20750</v>
      </c>
      <c r="Z6" s="140">
        <v>-91.61</v>
      </c>
      <c r="AA6" s="62">
        <v>22650</v>
      </c>
    </row>
    <row r="7" spans="1:27" ht="13.5">
      <c r="A7" s="249" t="s">
        <v>144</v>
      </c>
      <c r="B7" s="182"/>
      <c r="C7" s="155"/>
      <c r="D7" s="155"/>
      <c r="E7" s="59">
        <v>18063793</v>
      </c>
      <c r="F7" s="60">
        <v>1016739</v>
      </c>
      <c r="G7" s="60">
        <v>20250925</v>
      </c>
      <c r="H7" s="60">
        <v>7982049</v>
      </c>
      <c r="I7" s="60">
        <v>5982049</v>
      </c>
      <c r="J7" s="60">
        <v>5982049</v>
      </c>
      <c r="K7" s="60">
        <v>5982049</v>
      </c>
      <c r="L7" s="60">
        <v>1982049</v>
      </c>
      <c r="M7" s="60">
        <v>-17951</v>
      </c>
      <c r="N7" s="60">
        <v>-17951</v>
      </c>
      <c r="O7" s="60">
        <v>-17951</v>
      </c>
      <c r="P7" s="60">
        <v>-17951</v>
      </c>
      <c r="Q7" s="60">
        <v>-17951</v>
      </c>
      <c r="R7" s="60">
        <v>-17951</v>
      </c>
      <c r="S7" s="60">
        <v>11470169</v>
      </c>
      <c r="T7" s="60">
        <v>8770169</v>
      </c>
      <c r="U7" s="60">
        <v>8770169</v>
      </c>
      <c r="V7" s="60">
        <v>8770169</v>
      </c>
      <c r="W7" s="60">
        <v>8770169</v>
      </c>
      <c r="X7" s="60">
        <v>1016739</v>
      </c>
      <c r="Y7" s="60">
        <v>7753430</v>
      </c>
      <c r="Z7" s="140">
        <v>762.58</v>
      </c>
      <c r="AA7" s="62">
        <v>1016739</v>
      </c>
    </row>
    <row r="8" spans="1:27" ht="13.5">
      <c r="A8" s="249" t="s">
        <v>145</v>
      </c>
      <c r="B8" s="182"/>
      <c r="C8" s="155">
        <v>16337435</v>
      </c>
      <c r="D8" s="155"/>
      <c r="E8" s="59">
        <v>8194170</v>
      </c>
      <c r="F8" s="60">
        <v>8194170</v>
      </c>
      <c r="G8" s="60">
        <v>30400869</v>
      </c>
      <c r="H8" s="60">
        <v>24809422</v>
      </c>
      <c r="I8" s="60">
        <v>21791751</v>
      </c>
      <c r="J8" s="60">
        <v>21791751</v>
      </c>
      <c r="K8" s="60">
        <v>21791751</v>
      </c>
      <c r="L8" s="60">
        <v>11690980</v>
      </c>
      <c r="M8" s="60">
        <v>12337610</v>
      </c>
      <c r="N8" s="60">
        <v>12337610</v>
      </c>
      <c r="O8" s="60">
        <v>6638614</v>
      </c>
      <c r="P8" s="60">
        <v>8474151</v>
      </c>
      <c r="Q8" s="60">
        <v>2551715</v>
      </c>
      <c r="R8" s="60">
        <v>2551715</v>
      </c>
      <c r="S8" s="60">
        <v>545375</v>
      </c>
      <c r="T8" s="60">
        <v>12671128</v>
      </c>
      <c r="U8" s="60">
        <v>12842463</v>
      </c>
      <c r="V8" s="60">
        <v>12842463</v>
      </c>
      <c r="W8" s="60">
        <v>12842463</v>
      </c>
      <c r="X8" s="60">
        <v>8194170</v>
      </c>
      <c r="Y8" s="60">
        <v>4648293</v>
      </c>
      <c r="Z8" s="140">
        <v>56.73</v>
      </c>
      <c r="AA8" s="62">
        <v>8194170</v>
      </c>
    </row>
    <row r="9" spans="1:27" ht="13.5">
      <c r="A9" s="249" t="s">
        <v>146</v>
      </c>
      <c r="B9" s="182"/>
      <c r="C9" s="155">
        <v>4044176</v>
      </c>
      <c r="D9" s="155"/>
      <c r="E9" s="59">
        <v>11187500</v>
      </c>
      <c r="F9" s="60">
        <v>11187500</v>
      </c>
      <c r="G9" s="60">
        <v>14280105</v>
      </c>
      <c r="H9" s="60">
        <v>9519885</v>
      </c>
      <c r="I9" s="60">
        <v>10917482</v>
      </c>
      <c r="J9" s="60">
        <v>10917482</v>
      </c>
      <c r="K9" s="60">
        <v>10917482</v>
      </c>
      <c r="L9" s="60">
        <v>8933658</v>
      </c>
      <c r="M9" s="60">
        <v>7616438</v>
      </c>
      <c r="N9" s="60">
        <v>7616438</v>
      </c>
      <c r="O9" s="60">
        <v>6963148</v>
      </c>
      <c r="P9" s="60">
        <v>9509507</v>
      </c>
      <c r="Q9" s="60">
        <v>10592012</v>
      </c>
      <c r="R9" s="60">
        <v>10592012</v>
      </c>
      <c r="S9" s="60">
        <v>9268525</v>
      </c>
      <c r="T9" s="60">
        <v>6363949</v>
      </c>
      <c r="U9" s="60">
        <v>9380594</v>
      </c>
      <c r="V9" s="60">
        <v>9380594</v>
      </c>
      <c r="W9" s="60">
        <v>9380594</v>
      </c>
      <c r="X9" s="60">
        <v>11187500</v>
      </c>
      <c r="Y9" s="60">
        <v>-1806906</v>
      </c>
      <c r="Z9" s="140">
        <v>-16.15</v>
      </c>
      <c r="AA9" s="62">
        <v>11187500</v>
      </c>
    </row>
    <row r="10" spans="1:27" ht="13.5">
      <c r="A10" s="249" t="s">
        <v>147</v>
      </c>
      <c r="B10" s="182"/>
      <c r="C10" s="155">
        <v>45199</v>
      </c>
      <c r="D10" s="155"/>
      <c r="E10" s="59">
        <v>65126</v>
      </c>
      <c r="F10" s="60">
        <v>65126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65126</v>
      </c>
      <c r="Y10" s="159">
        <v>-65126</v>
      </c>
      <c r="Z10" s="141">
        <v>-100</v>
      </c>
      <c r="AA10" s="225">
        <v>65126</v>
      </c>
    </row>
    <row r="11" spans="1:27" ht="13.5">
      <c r="A11" s="249" t="s">
        <v>148</v>
      </c>
      <c r="B11" s="182"/>
      <c r="C11" s="155">
        <v>9155299</v>
      </c>
      <c r="D11" s="155"/>
      <c r="E11" s="59">
        <v>1096287</v>
      </c>
      <c r="F11" s="60">
        <v>1096287</v>
      </c>
      <c r="G11" s="60">
        <v>1137113</v>
      </c>
      <c r="H11" s="60">
        <v>1215554</v>
      </c>
      <c r="I11" s="60">
        <v>1104850</v>
      </c>
      <c r="J11" s="60">
        <v>1104850</v>
      </c>
      <c r="K11" s="60">
        <v>1104850</v>
      </c>
      <c r="L11" s="60">
        <v>1138642</v>
      </c>
      <c r="M11" s="60">
        <v>1132764</v>
      </c>
      <c r="N11" s="60">
        <v>1132764</v>
      </c>
      <c r="O11" s="60">
        <v>1078776</v>
      </c>
      <c r="P11" s="60">
        <v>1054961</v>
      </c>
      <c r="Q11" s="60">
        <v>1011142</v>
      </c>
      <c r="R11" s="60">
        <v>1011142</v>
      </c>
      <c r="S11" s="60">
        <v>998317</v>
      </c>
      <c r="T11" s="60">
        <v>949525</v>
      </c>
      <c r="U11" s="60">
        <v>1244257</v>
      </c>
      <c r="V11" s="60">
        <v>1244257</v>
      </c>
      <c r="W11" s="60">
        <v>1244257</v>
      </c>
      <c r="X11" s="60">
        <v>1096287</v>
      </c>
      <c r="Y11" s="60">
        <v>147970</v>
      </c>
      <c r="Z11" s="140">
        <v>13.5</v>
      </c>
      <c r="AA11" s="62">
        <v>1096287</v>
      </c>
    </row>
    <row r="12" spans="1:27" ht="13.5">
      <c r="A12" s="250" t="s">
        <v>56</v>
      </c>
      <c r="B12" s="251"/>
      <c r="C12" s="168">
        <f aca="true" t="shared" si="0" ref="C12:Y12">SUM(C6:C11)</f>
        <v>35252466</v>
      </c>
      <c r="D12" s="168">
        <f>SUM(D6:D11)</f>
        <v>0</v>
      </c>
      <c r="E12" s="72">
        <f t="shared" si="0"/>
        <v>38977425</v>
      </c>
      <c r="F12" s="73">
        <f t="shared" si="0"/>
        <v>21582472</v>
      </c>
      <c r="G12" s="73">
        <f t="shared" si="0"/>
        <v>67416002</v>
      </c>
      <c r="H12" s="73">
        <f t="shared" si="0"/>
        <v>52649100</v>
      </c>
      <c r="I12" s="73">
        <f t="shared" si="0"/>
        <v>47249318</v>
      </c>
      <c r="J12" s="73">
        <f t="shared" si="0"/>
        <v>47249318</v>
      </c>
      <c r="K12" s="73">
        <f t="shared" si="0"/>
        <v>47249318</v>
      </c>
      <c r="L12" s="73">
        <f t="shared" si="0"/>
        <v>30330019</v>
      </c>
      <c r="M12" s="73">
        <f t="shared" si="0"/>
        <v>26996220</v>
      </c>
      <c r="N12" s="73">
        <f t="shared" si="0"/>
        <v>26996220</v>
      </c>
      <c r="O12" s="73">
        <f t="shared" si="0"/>
        <v>28276022</v>
      </c>
      <c r="P12" s="73">
        <f t="shared" si="0"/>
        <v>24036535</v>
      </c>
      <c r="Q12" s="73">
        <f t="shared" si="0"/>
        <v>38116438</v>
      </c>
      <c r="R12" s="73">
        <f t="shared" si="0"/>
        <v>38116438</v>
      </c>
      <c r="S12" s="73">
        <f t="shared" si="0"/>
        <v>28436515</v>
      </c>
      <c r="T12" s="73">
        <f t="shared" si="0"/>
        <v>34724745</v>
      </c>
      <c r="U12" s="73">
        <f t="shared" si="0"/>
        <v>32239383</v>
      </c>
      <c r="V12" s="73">
        <f t="shared" si="0"/>
        <v>32239383</v>
      </c>
      <c r="W12" s="73">
        <f t="shared" si="0"/>
        <v>32239383</v>
      </c>
      <c r="X12" s="73">
        <f t="shared" si="0"/>
        <v>21582472</v>
      </c>
      <c r="Y12" s="73">
        <f t="shared" si="0"/>
        <v>10656911</v>
      </c>
      <c r="Z12" s="170">
        <f>+IF(X12&lt;&gt;0,+(Y12/X12)*100,0)</f>
        <v>49.377619950115076</v>
      </c>
      <c r="AA12" s="74">
        <f>SUM(AA6:AA11)</f>
        <v>21582472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413428</v>
      </c>
      <c r="D15" s="155"/>
      <c r="E15" s="59">
        <v>575448</v>
      </c>
      <c r="F15" s="60">
        <v>575448</v>
      </c>
      <c r="G15" s="60">
        <v>640574</v>
      </c>
      <c r="H15" s="60">
        <v>639180</v>
      </c>
      <c r="I15" s="60">
        <v>458627</v>
      </c>
      <c r="J15" s="60">
        <v>458627</v>
      </c>
      <c r="K15" s="60">
        <v>458627</v>
      </c>
      <c r="L15" s="60">
        <v>403589</v>
      </c>
      <c r="M15" s="60">
        <v>403589</v>
      </c>
      <c r="N15" s="60">
        <v>403589</v>
      </c>
      <c r="O15" s="60">
        <v>403589</v>
      </c>
      <c r="P15" s="60">
        <v>403589</v>
      </c>
      <c r="Q15" s="60">
        <v>403589</v>
      </c>
      <c r="R15" s="60">
        <v>403589</v>
      </c>
      <c r="S15" s="60">
        <v>403589</v>
      </c>
      <c r="T15" s="60">
        <v>403589</v>
      </c>
      <c r="U15" s="60">
        <v>403589</v>
      </c>
      <c r="V15" s="60">
        <v>403589</v>
      </c>
      <c r="W15" s="60">
        <v>403589</v>
      </c>
      <c r="X15" s="60">
        <v>575448</v>
      </c>
      <c r="Y15" s="60">
        <v>-171859</v>
      </c>
      <c r="Z15" s="140">
        <v>-29.87</v>
      </c>
      <c r="AA15" s="62">
        <v>575448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17508904</v>
      </c>
      <c r="D17" s="155"/>
      <c r="E17" s="59">
        <v>2234968</v>
      </c>
      <c r="F17" s="60">
        <v>2218428</v>
      </c>
      <c r="G17" s="60">
        <v>2508635</v>
      </c>
      <c r="H17" s="60">
        <v>2508635</v>
      </c>
      <c r="I17" s="60">
        <v>2508635</v>
      </c>
      <c r="J17" s="60">
        <v>2508635</v>
      </c>
      <c r="K17" s="60">
        <v>2508635</v>
      </c>
      <c r="L17" s="60">
        <v>2508635</v>
      </c>
      <c r="M17" s="60">
        <v>2508635</v>
      </c>
      <c r="N17" s="60">
        <v>2508635</v>
      </c>
      <c r="O17" s="60">
        <v>2508635</v>
      </c>
      <c r="P17" s="60">
        <v>17692320</v>
      </c>
      <c r="Q17" s="60">
        <v>17692320</v>
      </c>
      <c r="R17" s="60">
        <v>17692320</v>
      </c>
      <c r="S17" s="60">
        <v>17692320</v>
      </c>
      <c r="T17" s="60">
        <v>17692320</v>
      </c>
      <c r="U17" s="60">
        <v>21288324</v>
      </c>
      <c r="V17" s="60">
        <v>21288324</v>
      </c>
      <c r="W17" s="60">
        <v>21288324</v>
      </c>
      <c r="X17" s="60">
        <v>2218428</v>
      </c>
      <c r="Y17" s="60">
        <v>19069896</v>
      </c>
      <c r="Z17" s="140">
        <v>859.61</v>
      </c>
      <c r="AA17" s="62">
        <v>2218428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210905515</v>
      </c>
      <c r="D19" s="155"/>
      <c r="E19" s="59">
        <v>212449436</v>
      </c>
      <c r="F19" s="60">
        <v>209800917</v>
      </c>
      <c r="G19" s="60">
        <v>137477785</v>
      </c>
      <c r="H19" s="60">
        <v>139893820</v>
      </c>
      <c r="I19" s="60">
        <v>152126052</v>
      </c>
      <c r="J19" s="60">
        <v>152126052</v>
      </c>
      <c r="K19" s="60">
        <v>152126052</v>
      </c>
      <c r="L19" s="60">
        <v>160689790</v>
      </c>
      <c r="M19" s="60">
        <v>156497721</v>
      </c>
      <c r="N19" s="60">
        <v>156497721</v>
      </c>
      <c r="O19" s="60">
        <v>163053167</v>
      </c>
      <c r="P19" s="60">
        <v>218625258</v>
      </c>
      <c r="Q19" s="60">
        <v>231175273</v>
      </c>
      <c r="R19" s="60">
        <v>231175273</v>
      </c>
      <c r="S19" s="60">
        <v>230286710</v>
      </c>
      <c r="T19" s="60">
        <v>235250716</v>
      </c>
      <c r="U19" s="60">
        <v>214031610</v>
      </c>
      <c r="V19" s="60">
        <v>214031610</v>
      </c>
      <c r="W19" s="60">
        <v>214031610</v>
      </c>
      <c r="X19" s="60">
        <v>209800917</v>
      </c>
      <c r="Y19" s="60">
        <v>4230693</v>
      </c>
      <c r="Z19" s="140">
        <v>2.02</v>
      </c>
      <c r="AA19" s="62">
        <v>209800917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81441</v>
      </c>
      <c r="D22" s="155"/>
      <c r="E22" s="59">
        <v>757328</v>
      </c>
      <c r="F22" s="60">
        <v>752413</v>
      </c>
      <c r="G22" s="60">
        <v>572827</v>
      </c>
      <c r="H22" s="60">
        <v>572827</v>
      </c>
      <c r="I22" s="60">
        <v>572827</v>
      </c>
      <c r="J22" s="60">
        <v>572827</v>
      </c>
      <c r="K22" s="60">
        <v>572827</v>
      </c>
      <c r="L22" s="60">
        <v>572827</v>
      </c>
      <c r="M22" s="60">
        <v>572827</v>
      </c>
      <c r="N22" s="60">
        <v>572827</v>
      </c>
      <c r="O22" s="60">
        <v>572827</v>
      </c>
      <c r="P22" s="60">
        <v>81441</v>
      </c>
      <c r="Q22" s="60">
        <v>81441</v>
      </c>
      <c r="R22" s="60">
        <v>81441</v>
      </c>
      <c r="S22" s="60">
        <v>81441</v>
      </c>
      <c r="T22" s="60">
        <v>81441</v>
      </c>
      <c r="U22" s="60">
        <v>81441</v>
      </c>
      <c r="V22" s="60">
        <v>81441</v>
      </c>
      <c r="W22" s="60">
        <v>81441</v>
      </c>
      <c r="X22" s="60">
        <v>752413</v>
      </c>
      <c r="Y22" s="60">
        <v>-670972</v>
      </c>
      <c r="Z22" s="140">
        <v>-89.18</v>
      </c>
      <c r="AA22" s="62">
        <v>752413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228909288</v>
      </c>
      <c r="D24" s="168">
        <f>SUM(D15:D23)</f>
        <v>0</v>
      </c>
      <c r="E24" s="76">
        <f t="shared" si="1"/>
        <v>216017180</v>
      </c>
      <c r="F24" s="77">
        <f t="shared" si="1"/>
        <v>213347206</v>
      </c>
      <c r="G24" s="77">
        <f t="shared" si="1"/>
        <v>141199821</v>
      </c>
      <c r="H24" s="77">
        <f t="shared" si="1"/>
        <v>143614462</v>
      </c>
      <c r="I24" s="77">
        <f t="shared" si="1"/>
        <v>155666141</v>
      </c>
      <c r="J24" s="77">
        <f t="shared" si="1"/>
        <v>155666141</v>
      </c>
      <c r="K24" s="77">
        <f t="shared" si="1"/>
        <v>155666141</v>
      </c>
      <c r="L24" s="77">
        <f t="shared" si="1"/>
        <v>164174841</v>
      </c>
      <c r="M24" s="77">
        <f t="shared" si="1"/>
        <v>159982772</v>
      </c>
      <c r="N24" s="77">
        <f t="shared" si="1"/>
        <v>159982772</v>
      </c>
      <c r="O24" s="77">
        <f t="shared" si="1"/>
        <v>166538218</v>
      </c>
      <c r="P24" s="77">
        <f t="shared" si="1"/>
        <v>236802608</v>
      </c>
      <c r="Q24" s="77">
        <f t="shared" si="1"/>
        <v>249352623</v>
      </c>
      <c r="R24" s="77">
        <f t="shared" si="1"/>
        <v>249352623</v>
      </c>
      <c r="S24" s="77">
        <f t="shared" si="1"/>
        <v>248464060</v>
      </c>
      <c r="T24" s="77">
        <f t="shared" si="1"/>
        <v>253428066</v>
      </c>
      <c r="U24" s="77">
        <f t="shared" si="1"/>
        <v>235804964</v>
      </c>
      <c r="V24" s="77">
        <f t="shared" si="1"/>
        <v>235804964</v>
      </c>
      <c r="W24" s="77">
        <f t="shared" si="1"/>
        <v>235804964</v>
      </c>
      <c r="X24" s="77">
        <f t="shared" si="1"/>
        <v>213347206</v>
      </c>
      <c r="Y24" s="77">
        <f t="shared" si="1"/>
        <v>22457758</v>
      </c>
      <c r="Z24" s="212">
        <f>+IF(X24&lt;&gt;0,+(Y24/X24)*100,0)</f>
        <v>10.52638955112447</v>
      </c>
      <c r="AA24" s="79">
        <f>SUM(AA15:AA23)</f>
        <v>213347206</v>
      </c>
    </row>
    <row r="25" spans="1:27" ht="13.5">
      <c r="A25" s="250" t="s">
        <v>159</v>
      </c>
      <c r="B25" s="251"/>
      <c r="C25" s="168">
        <f aca="true" t="shared" si="2" ref="C25:Y25">+C12+C24</f>
        <v>264161754</v>
      </c>
      <c r="D25" s="168">
        <f>+D12+D24</f>
        <v>0</v>
      </c>
      <c r="E25" s="72">
        <f t="shared" si="2"/>
        <v>254994605</v>
      </c>
      <c r="F25" s="73">
        <f t="shared" si="2"/>
        <v>234929678</v>
      </c>
      <c r="G25" s="73">
        <f t="shared" si="2"/>
        <v>208615823</v>
      </c>
      <c r="H25" s="73">
        <f t="shared" si="2"/>
        <v>196263562</v>
      </c>
      <c r="I25" s="73">
        <f t="shared" si="2"/>
        <v>202915459</v>
      </c>
      <c r="J25" s="73">
        <f t="shared" si="2"/>
        <v>202915459</v>
      </c>
      <c r="K25" s="73">
        <f t="shared" si="2"/>
        <v>202915459</v>
      </c>
      <c r="L25" s="73">
        <f t="shared" si="2"/>
        <v>194504860</v>
      </c>
      <c r="M25" s="73">
        <f t="shared" si="2"/>
        <v>186978992</v>
      </c>
      <c r="N25" s="73">
        <f t="shared" si="2"/>
        <v>186978992</v>
      </c>
      <c r="O25" s="73">
        <f t="shared" si="2"/>
        <v>194814240</v>
      </c>
      <c r="P25" s="73">
        <f t="shared" si="2"/>
        <v>260839143</v>
      </c>
      <c r="Q25" s="73">
        <f t="shared" si="2"/>
        <v>287469061</v>
      </c>
      <c r="R25" s="73">
        <f t="shared" si="2"/>
        <v>287469061</v>
      </c>
      <c r="S25" s="73">
        <f t="shared" si="2"/>
        <v>276900575</v>
      </c>
      <c r="T25" s="73">
        <f t="shared" si="2"/>
        <v>288152811</v>
      </c>
      <c r="U25" s="73">
        <f t="shared" si="2"/>
        <v>268044347</v>
      </c>
      <c r="V25" s="73">
        <f t="shared" si="2"/>
        <v>268044347</v>
      </c>
      <c r="W25" s="73">
        <f t="shared" si="2"/>
        <v>268044347</v>
      </c>
      <c r="X25" s="73">
        <f t="shared" si="2"/>
        <v>234929678</v>
      </c>
      <c r="Y25" s="73">
        <f t="shared" si="2"/>
        <v>33114669</v>
      </c>
      <c r="Z25" s="170">
        <f>+IF(X25&lt;&gt;0,+(Y25/X25)*100,0)</f>
        <v>14.095566503947621</v>
      </c>
      <c r="AA25" s="74">
        <f>+AA12+AA24</f>
        <v>234929678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2899415</v>
      </c>
      <c r="V29" s="60">
        <v>2899415</v>
      </c>
      <c r="W29" s="60">
        <v>2899415</v>
      </c>
      <c r="X29" s="60"/>
      <c r="Y29" s="60">
        <v>2899415</v>
      </c>
      <c r="Z29" s="140"/>
      <c r="AA29" s="62"/>
    </row>
    <row r="30" spans="1:27" ht="13.5">
      <c r="A30" s="249" t="s">
        <v>52</v>
      </c>
      <c r="B30" s="182"/>
      <c r="C30" s="155">
        <v>1578766</v>
      </c>
      <c r="D30" s="155"/>
      <c r="E30" s="59">
        <v>2958328</v>
      </c>
      <c r="F30" s="60">
        <v>4151301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4151301</v>
      </c>
      <c r="Y30" s="60">
        <v>-4151301</v>
      </c>
      <c r="Z30" s="140">
        <v>-100</v>
      </c>
      <c r="AA30" s="62">
        <v>4151301</v>
      </c>
    </row>
    <row r="31" spans="1:27" ht="13.5">
      <c r="A31" s="249" t="s">
        <v>163</v>
      </c>
      <c r="B31" s="182"/>
      <c r="C31" s="155">
        <v>1101659</v>
      </c>
      <c r="D31" s="155"/>
      <c r="E31" s="59">
        <v>1161344</v>
      </c>
      <c r="F31" s="60">
        <v>1161344</v>
      </c>
      <c r="G31" s="60">
        <v>1108204</v>
      </c>
      <c r="H31" s="60">
        <v>1110069</v>
      </c>
      <c r="I31" s="60">
        <v>1115333</v>
      </c>
      <c r="J31" s="60">
        <v>1115333</v>
      </c>
      <c r="K31" s="60">
        <v>1115333</v>
      </c>
      <c r="L31" s="60">
        <v>1126341</v>
      </c>
      <c r="M31" s="60">
        <v>1114611</v>
      </c>
      <c r="N31" s="60">
        <v>1114611</v>
      </c>
      <c r="O31" s="60">
        <v>1130249</v>
      </c>
      <c r="P31" s="60">
        <v>1140766</v>
      </c>
      <c r="Q31" s="60">
        <v>1150516</v>
      </c>
      <c r="R31" s="60">
        <v>1150516</v>
      </c>
      <c r="S31" s="60">
        <v>1145407</v>
      </c>
      <c r="T31" s="60">
        <v>1152760</v>
      </c>
      <c r="U31" s="60">
        <v>1154083</v>
      </c>
      <c r="V31" s="60">
        <v>1154083</v>
      </c>
      <c r="W31" s="60">
        <v>1154083</v>
      </c>
      <c r="X31" s="60">
        <v>1161344</v>
      </c>
      <c r="Y31" s="60">
        <v>-7261</v>
      </c>
      <c r="Z31" s="140">
        <v>-0.63</v>
      </c>
      <c r="AA31" s="62">
        <v>1161344</v>
      </c>
    </row>
    <row r="32" spans="1:27" ht="13.5">
      <c r="A32" s="249" t="s">
        <v>164</v>
      </c>
      <c r="B32" s="182"/>
      <c r="C32" s="155">
        <v>26930271</v>
      </c>
      <c r="D32" s="155"/>
      <c r="E32" s="59">
        <v>12509975</v>
      </c>
      <c r="F32" s="60">
        <v>12509975</v>
      </c>
      <c r="G32" s="60">
        <v>29442513</v>
      </c>
      <c r="H32" s="60">
        <v>26289167</v>
      </c>
      <c r="I32" s="60">
        <v>25099726</v>
      </c>
      <c r="J32" s="60">
        <v>25099726</v>
      </c>
      <c r="K32" s="60">
        <v>25099726</v>
      </c>
      <c r="L32" s="60">
        <v>23143084</v>
      </c>
      <c r="M32" s="60">
        <v>1068789</v>
      </c>
      <c r="N32" s="60">
        <v>1068789</v>
      </c>
      <c r="O32" s="60">
        <v>5786169</v>
      </c>
      <c r="P32" s="60">
        <v>2692348</v>
      </c>
      <c r="Q32" s="60">
        <v>7543385</v>
      </c>
      <c r="R32" s="60">
        <v>7543385</v>
      </c>
      <c r="S32" s="60">
        <v>11392174</v>
      </c>
      <c r="T32" s="60">
        <v>16899377</v>
      </c>
      <c r="U32" s="60">
        <v>13907735</v>
      </c>
      <c r="V32" s="60">
        <v>13907735</v>
      </c>
      <c r="W32" s="60">
        <v>13907735</v>
      </c>
      <c r="X32" s="60">
        <v>12509975</v>
      </c>
      <c r="Y32" s="60">
        <v>1397760</v>
      </c>
      <c r="Z32" s="140">
        <v>11.17</v>
      </c>
      <c r="AA32" s="62">
        <v>12509975</v>
      </c>
    </row>
    <row r="33" spans="1:27" ht="13.5">
      <c r="A33" s="249" t="s">
        <v>165</v>
      </c>
      <c r="B33" s="182"/>
      <c r="C33" s="155">
        <v>8468035</v>
      </c>
      <c r="D33" s="155"/>
      <c r="E33" s="59">
        <v>3108447</v>
      </c>
      <c r="F33" s="60">
        <v>3108447</v>
      </c>
      <c r="G33" s="60">
        <v>8993728</v>
      </c>
      <c r="H33" s="60">
        <v>8993728</v>
      </c>
      <c r="I33" s="60">
        <v>9495649</v>
      </c>
      <c r="J33" s="60">
        <v>9495649</v>
      </c>
      <c r="K33" s="60">
        <v>9495649</v>
      </c>
      <c r="L33" s="60">
        <v>-4154844</v>
      </c>
      <c r="M33" s="60">
        <v>9495649</v>
      </c>
      <c r="N33" s="60">
        <v>9495649</v>
      </c>
      <c r="O33" s="60">
        <v>9495649</v>
      </c>
      <c r="P33" s="60">
        <v>9495649</v>
      </c>
      <c r="Q33" s="60">
        <v>9495649</v>
      </c>
      <c r="R33" s="60">
        <v>9495649</v>
      </c>
      <c r="S33" s="60">
        <v>9495649</v>
      </c>
      <c r="T33" s="60">
        <v>9495649</v>
      </c>
      <c r="U33" s="60">
        <v>9495649</v>
      </c>
      <c r="V33" s="60">
        <v>9495649</v>
      </c>
      <c r="W33" s="60">
        <v>9495649</v>
      </c>
      <c r="X33" s="60">
        <v>3108447</v>
      </c>
      <c r="Y33" s="60">
        <v>6387202</v>
      </c>
      <c r="Z33" s="140">
        <v>205.48</v>
      </c>
      <c r="AA33" s="62">
        <v>3108447</v>
      </c>
    </row>
    <row r="34" spans="1:27" ht="13.5">
      <c r="A34" s="250" t="s">
        <v>58</v>
      </c>
      <c r="B34" s="251"/>
      <c r="C34" s="168">
        <f aca="true" t="shared" si="3" ref="C34:Y34">SUM(C29:C33)</f>
        <v>38078731</v>
      </c>
      <c r="D34" s="168">
        <f>SUM(D29:D33)</f>
        <v>0</v>
      </c>
      <c r="E34" s="72">
        <f t="shared" si="3"/>
        <v>19738094</v>
      </c>
      <c r="F34" s="73">
        <f t="shared" si="3"/>
        <v>20931067</v>
      </c>
      <c r="G34" s="73">
        <f t="shared" si="3"/>
        <v>39544445</v>
      </c>
      <c r="H34" s="73">
        <f t="shared" si="3"/>
        <v>36392964</v>
      </c>
      <c r="I34" s="73">
        <f t="shared" si="3"/>
        <v>35710708</v>
      </c>
      <c r="J34" s="73">
        <f t="shared" si="3"/>
        <v>35710708</v>
      </c>
      <c r="K34" s="73">
        <f t="shared" si="3"/>
        <v>35710708</v>
      </c>
      <c r="L34" s="73">
        <f t="shared" si="3"/>
        <v>20114581</v>
      </c>
      <c r="M34" s="73">
        <f t="shared" si="3"/>
        <v>11679049</v>
      </c>
      <c r="N34" s="73">
        <f t="shared" si="3"/>
        <v>11679049</v>
      </c>
      <c r="O34" s="73">
        <f t="shared" si="3"/>
        <v>16412067</v>
      </c>
      <c r="P34" s="73">
        <f t="shared" si="3"/>
        <v>13328763</v>
      </c>
      <c r="Q34" s="73">
        <f t="shared" si="3"/>
        <v>18189550</v>
      </c>
      <c r="R34" s="73">
        <f t="shared" si="3"/>
        <v>18189550</v>
      </c>
      <c r="S34" s="73">
        <f t="shared" si="3"/>
        <v>22033230</v>
      </c>
      <c r="T34" s="73">
        <f t="shared" si="3"/>
        <v>27547786</v>
      </c>
      <c r="U34" s="73">
        <f t="shared" si="3"/>
        <v>27456882</v>
      </c>
      <c r="V34" s="73">
        <f t="shared" si="3"/>
        <v>27456882</v>
      </c>
      <c r="W34" s="73">
        <f t="shared" si="3"/>
        <v>27456882</v>
      </c>
      <c r="X34" s="73">
        <f t="shared" si="3"/>
        <v>20931067</v>
      </c>
      <c r="Y34" s="73">
        <f t="shared" si="3"/>
        <v>6525815</v>
      </c>
      <c r="Z34" s="170">
        <f>+IF(X34&lt;&gt;0,+(Y34/X34)*100,0)</f>
        <v>31.177650905230962</v>
      </c>
      <c r="AA34" s="74">
        <f>SUM(AA29:AA33)</f>
        <v>20931067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35669724</v>
      </c>
      <c r="D37" s="155"/>
      <c r="E37" s="59">
        <v>72584690</v>
      </c>
      <c r="F37" s="60">
        <v>38692706</v>
      </c>
      <c r="G37" s="60">
        <v>37290164</v>
      </c>
      <c r="H37" s="60">
        <v>37290164</v>
      </c>
      <c r="I37" s="60">
        <v>37248490</v>
      </c>
      <c r="J37" s="60">
        <v>37248490</v>
      </c>
      <c r="K37" s="60">
        <v>37248490</v>
      </c>
      <c r="L37" s="60">
        <v>37058465</v>
      </c>
      <c r="M37" s="60">
        <v>37058465</v>
      </c>
      <c r="N37" s="60">
        <v>37058465</v>
      </c>
      <c r="O37" s="60">
        <v>36486537</v>
      </c>
      <c r="P37" s="60">
        <v>36486537</v>
      </c>
      <c r="Q37" s="60">
        <v>36486537</v>
      </c>
      <c r="R37" s="60">
        <v>36486537</v>
      </c>
      <c r="S37" s="60">
        <v>36276858</v>
      </c>
      <c r="T37" s="60">
        <v>36276858</v>
      </c>
      <c r="U37" s="60">
        <v>36276858</v>
      </c>
      <c r="V37" s="60">
        <v>36276858</v>
      </c>
      <c r="W37" s="60">
        <v>36276858</v>
      </c>
      <c r="X37" s="60">
        <v>38692706</v>
      </c>
      <c r="Y37" s="60">
        <v>-2415848</v>
      </c>
      <c r="Z37" s="140">
        <v>-6.24</v>
      </c>
      <c r="AA37" s="62">
        <v>38692706</v>
      </c>
    </row>
    <row r="38" spans="1:27" ht="13.5">
      <c r="A38" s="249" t="s">
        <v>165</v>
      </c>
      <c r="B38" s="182"/>
      <c r="C38" s="155">
        <v>25869396</v>
      </c>
      <c r="D38" s="155"/>
      <c r="E38" s="59">
        <v>9918002</v>
      </c>
      <c r="F38" s="60">
        <v>9918002</v>
      </c>
      <c r="G38" s="60">
        <v>1639367</v>
      </c>
      <c r="H38" s="60">
        <v>1639367</v>
      </c>
      <c r="I38" s="60">
        <v>1636016</v>
      </c>
      <c r="J38" s="60">
        <v>1636016</v>
      </c>
      <c r="K38" s="60">
        <v>1636016</v>
      </c>
      <c r="L38" s="60">
        <v>1636016</v>
      </c>
      <c r="M38" s="60">
        <v>1636016</v>
      </c>
      <c r="N38" s="60">
        <v>1636016</v>
      </c>
      <c r="O38" s="60">
        <v>1636016</v>
      </c>
      <c r="P38" s="60">
        <v>1636016</v>
      </c>
      <c r="Q38" s="60">
        <v>1636016</v>
      </c>
      <c r="R38" s="60">
        <v>1636016</v>
      </c>
      <c r="S38" s="60">
        <v>1636016</v>
      </c>
      <c r="T38" s="60">
        <v>1636016</v>
      </c>
      <c r="U38" s="60">
        <v>1636016</v>
      </c>
      <c r="V38" s="60">
        <v>1636016</v>
      </c>
      <c r="W38" s="60">
        <v>1636016</v>
      </c>
      <c r="X38" s="60">
        <v>9918002</v>
      </c>
      <c r="Y38" s="60">
        <v>-8281986</v>
      </c>
      <c r="Z38" s="140">
        <v>-83.5</v>
      </c>
      <c r="AA38" s="62">
        <v>9918002</v>
      </c>
    </row>
    <row r="39" spans="1:27" ht="13.5">
      <c r="A39" s="250" t="s">
        <v>59</v>
      </c>
      <c r="B39" s="253"/>
      <c r="C39" s="168">
        <f aca="true" t="shared" si="4" ref="C39:Y39">SUM(C37:C38)</f>
        <v>61539120</v>
      </c>
      <c r="D39" s="168">
        <f>SUM(D37:D38)</f>
        <v>0</v>
      </c>
      <c r="E39" s="76">
        <f t="shared" si="4"/>
        <v>82502692</v>
      </c>
      <c r="F39" s="77">
        <f t="shared" si="4"/>
        <v>48610708</v>
      </c>
      <c r="G39" s="77">
        <f t="shared" si="4"/>
        <v>38929531</v>
      </c>
      <c r="H39" s="77">
        <f t="shared" si="4"/>
        <v>38929531</v>
      </c>
      <c r="I39" s="77">
        <f t="shared" si="4"/>
        <v>38884506</v>
      </c>
      <c r="J39" s="77">
        <f t="shared" si="4"/>
        <v>38884506</v>
      </c>
      <c r="K39" s="77">
        <f t="shared" si="4"/>
        <v>38884506</v>
      </c>
      <c r="L39" s="77">
        <f t="shared" si="4"/>
        <v>38694481</v>
      </c>
      <c r="M39" s="77">
        <f t="shared" si="4"/>
        <v>38694481</v>
      </c>
      <c r="N39" s="77">
        <f t="shared" si="4"/>
        <v>38694481</v>
      </c>
      <c r="O39" s="77">
        <f t="shared" si="4"/>
        <v>38122553</v>
      </c>
      <c r="P39" s="77">
        <f t="shared" si="4"/>
        <v>38122553</v>
      </c>
      <c r="Q39" s="77">
        <f t="shared" si="4"/>
        <v>38122553</v>
      </c>
      <c r="R39" s="77">
        <f t="shared" si="4"/>
        <v>38122553</v>
      </c>
      <c r="S39" s="77">
        <f t="shared" si="4"/>
        <v>37912874</v>
      </c>
      <c r="T39" s="77">
        <f t="shared" si="4"/>
        <v>37912874</v>
      </c>
      <c r="U39" s="77">
        <f t="shared" si="4"/>
        <v>37912874</v>
      </c>
      <c r="V39" s="77">
        <f t="shared" si="4"/>
        <v>37912874</v>
      </c>
      <c r="W39" s="77">
        <f t="shared" si="4"/>
        <v>37912874</v>
      </c>
      <c r="X39" s="77">
        <f t="shared" si="4"/>
        <v>48610708</v>
      </c>
      <c r="Y39" s="77">
        <f t="shared" si="4"/>
        <v>-10697834</v>
      </c>
      <c r="Z39" s="212">
        <f>+IF(X39&lt;&gt;0,+(Y39/X39)*100,0)</f>
        <v>-22.00715529590723</v>
      </c>
      <c r="AA39" s="79">
        <f>SUM(AA37:AA38)</f>
        <v>48610708</v>
      </c>
    </row>
    <row r="40" spans="1:27" ht="13.5">
      <c r="A40" s="250" t="s">
        <v>167</v>
      </c>
      <c r="B40" s="251"/>
      <c r="C40" s="168">
        <f aca="true" t="shared" si="5" ref="C40:Y40">+C34+C39</f>
        <v>99617851</v>
      </c>
      <c r="D40" s="168">
        <f>+D34+D39</f>
        <v>0</v>
      </c>
      <c r="E40" s="72">
        <f t="shared" si="5"/>
        <v>102240786</v>
      </c>
      <c r="F40" s="73">
        <f t="shared" si="5"/>
        <v>69541775</v>
      </c>
      <c r="G40" s="73">
        <f t="shared" si="5"/>
        <v>78473976</v>
      </c>
      <c r="H40" s="73">
        <f t="shared" si="5"/>
        <v>75322495</v>
      </c>
      <c r="I40" s="73">
        <f t="shared" si="5"/>
        <v>74595214</v>
      </c>
      <c r="J40" s="73">
        <f t="shared" si="5"/>
        <v>74595214</v>
      </c>
      <c r="K40" s="73">
        <f t="shared" si="5"/>
        <v>74595214</v>
      </c>
      <c r="L40" s="73">
        <f t="shared" si="5"/>
        <v>58809062</v>
      </c>
      <c r="M40" s="73">
        <f t="shared" si="5"/>
        <v>50373530</v>
      </c>
      <c r="N40" s="73">
        <f t="shared" si="5"/>
        <v>50373530</v>
      </c>
      <c r="O40" s="73">
        <f t="shared" si="5"/>
        <v>54534620</v>
      </c>
      <c r="P40" s="73">
        <f t="shared" si="5"/>
        <v>51451316</v>
      </c>
      <c r="Q40" s="73">
        <f t="shared" si="5"/>
        <v>56312103</v>
      </c>
      <c r="R40" s="73">
        <f t="shared" si="5"/>
        <v>56312103</v>
      </c>
      <c r="S40" s="73">
        <f t="shared" si="5"/>
        <v>59946104</v>
      </c>
      <c r="T40" s="73">
        <f t="shared" si="5"/>
        <v>65460660</v>
      </c>
      <c r="U40" s="73">
        <f t="shared" si="5"/>
        <v>65369756</v>
      </c>
      <c r="V40" s="73">
        <f t="shared" si="5"/>
        <v>65369756</v>
      </c>
      <c r="W40" s="73">
        <f t="shared" si="5"/>
        <v>65369756</v>
      </c>
      <c r="X40" s="73">
        <f t="shared" si="5"/>
        <v>69541775</v>
      </c>
      <c r="Y40" s="73">
        <f t="shared" si="5"/>
        <v>-4172019</v>
      </c>
      <c r="Z40" s="170">
        <f>+IF(X40&lt;&gt;0,+(Y40/X40)*100,0)</f>
        <v>-5.999298982518062</v>
      </c>
      <c r="AA40" s="74">
        <f>+AA34+AA39</f>
        <v>69541775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164543903</v>
      </c>
      <c r="D42" s="257">
        <f>+D25-D40</f>
        <v>0</v>
      </c>
      <c r="E42" s="258">
        <f t="shared" si="6"/>
        <v>152753819</v>
      </c>
      <c r="F42" s="259">
        <f t="shared" si="6"/>
        <v>165387903</v>
      </c>
      <c r="G42" s="259">
        <f t="shared" si="6"/>
        <v>130141847</v>
      </c>
      <c r="H42" s="259">
        <f t="shared" si="6"/>
        <v>120941067</v>
      </c>
      <c r="I42" s="259">
        <f t="shared" si="6"/>
        <v>128320245</v>
      </c>
      <c r="J42" s="259">
        <f t="shared" si="6"/>
        <v>128320245</v>
      </c>
      <c r="K42" s="259">
        <f t="shared" si="6"/>
        <v>128320245</v>
      </c>
      <c r="L42" s="259">
        <f t="shared" si="6"/>
        <v>135695798</v>
      </c>
      <c r="M42" s="259">
        <f t="shared" si="6"/>
        <v>136605462</v>
      </c>
      <c r="N42" s="259">
        <f t="shared" si="6"/>
        <v>136605462</v>
      </c>
      <c r="O42" s="259">
        <f t="shared" si="6"/>
        <v>140279620</v>
      </c>
      <c r="P42" s="259">
        <f t="shared" si="6"/>
        <v>209387827</v>
      </c>
      <c r="Q42" s="259">
        <f t="shared" si="6"/>
        <v>231156958</v>
      </c>
      <c r="R42" s="259">
        <f t="shared" si="6"/>
        <v>231156958</v>
      </c>
      <c r="S42" s="259">
        <f t="shared" si="6"/>
        <v>216954471</v>
      </c>
      <c r="T42" s="259">
        <f t="shared" si="6"/>
        <v>222692151</v>
      </c>
      <c r="U42" s="259">
        <f t="shared" si="6"/>
        <v>202674591</v>
      </c>
      <c r="V42" s="259">
        <f t="shared" si="6"/>
        <v>202674591</v>
      </c>
      <c r="W42" s="259">
        <f t="shared" si="6"/>
        <v>202674591</v>
      </c>
      <c r="X42" s="259">
        <f t="shared" si="6"/>
        <v>165387903</v>
      </c>
      <c r="Y42" s="259">
        <f t="shared" si="6"/>
        <v>37286688</v>
      </c>
      <c r="Z42" s="260">
        <f>+IF(X42&lt;&gt;0,+(Y42/X42)*100,0)</f>
        <v>22.544991092849152</v>
      </c>
      <c r="AA42" s="261">
        <f>+AA25-AA40</f>
        <v>165387903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160419476</v>
      </c>
      <c r="D45" s="155"/>
      <c r="E45" s="59">
        <v>148739001</v>
      </c>
      <c r="F45" s="60">
        <v>161373085</v>
      </c>
      <c r="G45" s="60">
        <v>126127029</v>
      </c>
      <c r="H45" s="60">
        <v>116926249</v>
      </c>
      <c r="I45" s="60">
        <v>124195818</v>
      </c>
      <c r="J45" s="60">
        <v>124195818</v>
      </c>
      <c r="K45" s="60">
        <v>124195818</v>
      </c>
      <c r="L45" s="60">
        <v>131571372</v>
      </c>
      <c r="M45" s="60">
        <v>132481036</v>
      </c>
      <c r="N45" s="60">
        <v>132481036</v>
      </c>
      <c r="O45" s="60">
        <v>136155194</v>
      </c>
      <c r="P45" s="60">
        <v>205263401</v>
      </c>
      <c r="Q45" s="60">
        <v>227032531</v>
      </c>
      <c r="R45" s="60">
        <v>227032531</v>
      </c>
      <c r="S45" s="60">
        <v>212830044</v>
      </c>
      <c r="T45" s="60">
        <v>218567724</v>
      </c>
      <c r="U45" s="60">
        <v>198550164</v>
      </c>
      <c r="V45" s="60">
        <v>198550164</v>
      </c>
      <c r="W45" s="60">
        <v>198550164</v>
      </c>
      <c r="X45" s="60">
        <v>161373085</v>
      </c>
      <c r="Y45" s="60">
        <v>37177079</v>
      </c>
      <c r="Z45" s="139">
        <v>23.04</v>
      </c>
      <c r="AA45" s="62">
        <v>161373085</v>
      </c>
    </row>
    <row r="46" spans="1:27" ht="13.5">
      <c r="A46" s="249" t="s">
        <v>171</v>
      </c>
      <c r="B46" s="182"/>
      <c r="C46" s="155">
        <v>4124427</v>
      </c>
      <c r="D46" s="155"/>
      <c r="E46" s="59">
        <v>4014818</v>
      </c>
      <c r="F46" s="60">
        <v>4014818</v>
      </c>
      <c r="G46" s="60">
        <v>4014818</v>
      </c>
      <c r="H46" s="60">
        <v>4014818</v>
      </c>
      <c r="I46" s="60">
        <v>4124427</v>
      </c>
      <c r="J46" s="60">
        <v>4124427</v>
      </c>
      <c r="K46" s="60">
        <v>4124427</v>
      </c>
      <c r="L46" s="60">
        <v>4124427</v>
      </c>
      <c r="M46" s="60">
        <v>4124427</v>
      </c>
      <c r="N46" s="60">
        <v>4124427</v>
      </c>
      <c r="O46" s="60">
        <v>4124427</v>
      </c>
      <c r="P46" s="60">
        <v>4124427</v>
      </c>
      <c r="Q46" s="60">
        <v>4124427</v>
      </c>
      <c r="R46" s="60">
        <v>4124427</v>
      </c>
      <c r="S46" s="60">
        <v>4124427</v>
      </c>
      <c r="T46" s="60">
        <v>4124427</v>
      </c>
      <c r="U46" s="60">
        <v>4124427</v>
      </c>
      <c r="V46" s="60">
        <v>4124427</v>
      </c>
      <c r="W46" s="60">
        <v>4124427</v>
      </c>
      <c r="X46" s="60">
        <v>4014818</v>
      </c>
      <c r="Y46" s="60">
        <v>109609</v>
      </c>
      <c r="Z46" s="139">
        <v>2.73</v>
      </c>
      <c r="AA46" s="62">
        <v>4014818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164543903</v>
      </c>
      <c r="D48" s="217">
        <f>SUM(D45:D47)</f>
        <v>0</v>
      </c>
      <c r="E48" s="264">
        <f t="shared" si="7"/>
        <v>152753819</v>
      </c>
      <c r="F48" s="219">
        <f t="shared" si="7"/>
        <v>165387903</v>
      </c>
      <c r="G48" s="219">
        <f t="shared" si="7"/>
        <v>130141847</v>
      </c>
      <c r="H48" s="219">
        <f t="shared" si="7"/>
        <v>120941067</v>
      </c>
      <c r="I48" s="219">
        <f t="shared" si="7"/>
        <v>128320245</v>
      </c>
      <c r="J48" s="219">
        <f t="shared" si="7"/>
        <v>128320245</v>
      </c>
      <c r="K48" s="219">
        <f t="shared" si="7"/>
        <v>128320245</v>
      </c>
      <c r="L48" s="219">
        <f t="shared" si="7"/>
        <v>135695799</v>
      </c>
      <c r="M48" s="219">
        <f t="shared" si="7"/>
        <v>136605463</v>
      </c>
      <c r="N48" s="219">
        <f t="shared" si="7"/>
        <v>136605463</v>
      </c>
      <c r="O48" s="219">
        <f t="shared" si="7"/>
        <v>140279621</v>
      </c>
      <c r="P48" s="219">
        <f t="shared" si="7"/>
        <v>209387828</v>
      </c>
      <c r="Q48" s="219">
        <f t="shared" si="7"/>
        <v>231156958</v>
      </c>
      <c r="R48" s="219">
        <f t="shared" si="7"/>
        <v>231156958</v>
      </c>
      <c r="S48" s="219">
        <f t="shared" si="7"/>
        <v>216954471</v>
      </c>
      <c r="T48" s="219">
        <f t="shared" si="7"/>
        <v>222692151</v>
      </c>
      <c r="U48" s="219">
        <f t="shared" si="7"/>
        <v>202674591</v>
      </c>
      <c r="V48" s="219">
        <f t="shared" si="7"/>
        <v>202674591</v>
      </c>
      <c r="W48" s="219">
        <f t="shared" si="7"/>
        <v>202674591</v>
      </c>
      <c r="X48" s="219">
        <f t="shared" si="7"/>
        <v>165387903</v>
      </c>
      <c r="Y48" s="219">
        <f t="shared" si="7"/>
        <v>37286688</v>
      </c>
      <c r="Z48" s="265">
        <f>+IF(X48&lt;&gt;0,+(Y48/X48)*100,0)</f>
        <v>22.544991092849152</v>
      </c>
      <c r="AA48" s="232">
        <f>SUM(AA45:AA47)</f>
        <v>165387903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91153718</v>
      </c>
      <c r="D6" s="155"/>
      <c r="E6" s="59">
        <v>106564234</v>
      </c>
      <c r="F6" s="60">
        <v>99224928</v>
      </c>
      <c r="G6" s="60">
        <v>21442113</v>
      </c>
      <c r="H6" s="60">
        <v>11385795</v>
      </c>
      <c r="I6" s="60">
        <v>14256737</v>
      </c>
      <c r="J6" s="60">
        <v>47084645</v>
      </c>
      <c r="K6" s="60">
        <v>26478770</v>
      </c>
      <c r="L6" s="60">
        <v>17586391</v>
      </c>
      <c r="M6" s="60">
        <v>15626241</v>
      </c>
      <c r="N6" s="60">
        <v>59691402</v>
      </c>
      <c r="O6" s="60">
        <v>9366355</v>
      </c>
      <c r="P6" s="60">
        <v>5683426</v>
      </c>
      <c r="Q6" s="60">
        <v>36010387</v>
      </c>
      <c r="R6" s="60">
        <v>51060168</v>
      </c>
      <c r="S6" s="60">
        <v>8184414</v>
      </c>
      <c r="T6" s="60">
        <v>12242861</v>
      </c>
      <c r="U6" s="60">
        <v>16368425</v>
      </c>
      <c r="V6" s="60">
        <v>36795700</v>
      </c>
      <c r="W6" s="60">
        <v>194631915</v>
      </c>
      <c r="X6" s="60">
        <v>99224928</v>
      </c>
      <c r="Y6" s="60">
        <v>95406987</v>
      </c>
      <c r="Z6" s="140">
        <v>96.15</v>
      </c>
      <c r="AA6" s="62">
        <v>99224928</v>
      </c>
    </row>
    <row r="7" spans="1:27" ht="13.5">
      <c r="A7" s="249" t="s">
        <v>178</v>
      </c>
      <c r="B7" s="182"/>
      <c r="C7" s="155">
        <v>35374397</v>
      </c>
      <c r="D7" s="155"/>
      <c r="E7" s="59">
        <v>30515499</v>
      </c>
      <c r="F7" s="60">
        <v>30815500</v>
      </c>
      <c r="G7" s="60"/>
      <c r="H7" s="60">
        <v>1150877</v>
      </c>
      <c r="I7" s="60"/>
      <c r="J7" s="60">
        <v>1150877</v>
      </c>
      <c r="K7" s="60">
        <v>7421496</v>
      </c>
      <c r="L7" s="60"/>
      <c r="M7" s="60"/>
      <c r="N7" s="60">
        <v>7421496</v>
      </c>
      <c r="O7" s="60">
        <v>71889</v>
      </c>
      <c r="P7" s="60"/>
      <c r="Q7" s="60"/>
      <c r="R7" s="60">
        <v>71889</v>
      </c>
      <c r="S7" s="60">
        <v>18717</v>
      </c>
      <c r="T7" s="60"/>
      <c r="U7" s="60"/>
      <c r="V7" s="60">
        <v>18717</v>
      </c>
      <c r="W7" s="60">
        <v>8662979</v>
      </c>
      <c r="X7" s="60">
        <v>30815500</v>
      </c>
      <c r="Y7" s="60">
        <v>-22152521</v>
      </c>
      <c r="Z7" s="140">
        <v>-71.89</v>
      </c>
      <c r="AA7" s="62">
        <v>30815500</v>
      </c>
    </row>
    <row r="8" spans="1:27" ht="13.5">
      <c r="A8" s="249" t="s">
        <v>179</v>
      </c>
      <c r="B8" s="182"/>
      <c r="C8" s="155"/>
      <c r="D8" s="155"/>
      <c r="E8" s="59">
        <v>22763499</v>
      </c>
      <c r="F8" s="60">
        <v>24363492</v>
      </c>
      <c r="G8" s="60"/>
      <c r="H8" s="60"/>
      <c r="I8" s="60"/>
      <c r="J8" s="60"/>
      <c r="K8" s="60">
        <v>3285092</v>
      </c>
      <c r="L8" s="60"/>
      <c r="M8" s="60"/>
      <c r="N8" s="60">
        <v>3285092</v>
      </c>
      <c r="O8" s="60"/>
      <c r="P8" s="60"/>
      <c r="Q8" s="60"/>
      <c r="R8" s="60"/>
      <c r="S8" s="60"/>
      <c r="T8" s="60"/>
      <c r="U8" s="60"/>
      <c r="V8" s="60"/>
      <c r="W8" s="60">
        <v>3285092</v>
      </c>
      <c r="X8" s="60">
        <v>24363492</v>
      </c>
      <c r="Y8" s="60">
        <v>-21078400</v>
      </c>
      <c r="Z8" s="140">
        <v>-86.52</v>
      </c>
      <c r="AA8" s="62">
        <v>24363492</v>
      </c>
    </row>
    <row r="9" spans="1:27" ht="13.5">
      <c r="A9" s="249" t="s">
        <v>180</v>
      </c>
      <c r="B9" s="182"/>
      <c r="C9" s="155">
        <v>2045401</v>
      </c>
      <c r="D9" s="155"/>
      <c r="E9" s="59">
        <v>3200004</v>
      </c>
      <c r="F9" s="60">
        <v>1949432</v>
      </c>
      <c r="G9" s="60">
        <v>96729</v>
      </c>
      <c r="H9" s="60">
        <v>81871</v>
      </c>
      <c r="I9" s="60">
        <v>20064</v>
      </c>
      <c r="J9" s="60">
        <v>198664</v>
      </c>
      <c r="K9" s="60">
        <v>162946</v>
      </c>
      <c r="L9" s="60">
        <v>29565</v>
      </c>
      <c r="M9" s="60">
        <v>117396</v>
      </c>
      <c r="N9" s="60">
        <v>309907</v>
      </c>
      <c r="O9" s="60">
        <v>117081</v>
      </c>
      <c r="P9" s="60">
        <v>98547</v>
      </c>
      <c r="Q9" s="60">
        <v>82279</v>
      </c>
      <c r="R9" s="60">
        <v>297907</v>
      </c>
      <c r="S9" s="60">
        <v>67750</v>
      </c>
      <c r="T9" s="60">
        <v>83641</v>
      </c>
      <c r="U9" s="60">
        <v>127900</v>
      </c>
      <c r="V9" s="60">
        <v>279291</v>
      </c>
      <c r="W9" s="60">
        <v>1085769</v>
      </c>
      <c r="X9" s="60">
        <v>1949432</v>
      </c>
      <c r="Y9" s="60">
        <v>-863663</v>
      </c>
      <c r="Z9" s="140">
        <v>-44.3</v>
      </c>
      <c r="AA9" s="62">
        <v>1949432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-110406824</v>
      </c>
      <c r="D12" s="155"/>
      <c r="E12" s="59">
        <v>-69827675</v>
      </c>
      <c r="F12" s="60">
        <v>-128390868</v>
      </c>
      <c r="G12" s="60">
        <v>-22117957</v>
      </c>
      <c r="H12" s="60">
        <v>-7358141</v>
      </c>
      <c r="I12" s="60">
        <v>-15028205</v>
      </c>
      <c r="J12" s="60">
        <v>-44504303</v>
      </c>
      <c r="K12" s="60">
        <v>-36083562</v>
      </c>
      <c r="L12" s="60">
        <v>-11737258</v>
      </c>
      <c r="M12" s="60">
        <v>-8267055</v>
      </c>
      <c r="N12" s="60">
        <v>-56087875</v>
      </c>
      <c r="O12" s="60">
        <v>-5785839</v>
      </c>
      <c r="P12" s="60">
        <v>-11695042</v>
      </c>
      <c r="Q12" s="60">
        <v>-14656468</v>
      </c>
      <c r="R12" s="60">
        <v>-32137349</v>
      </c>
      <c r="S12" s="60">
        <v>-18347731</v>
      </c>
      <c r="T12" s="60">
        <v>-11466151</v>
      </c>
      <c r="U12" s="60">
        <v>-16538706</v>
      </c>
      <c r="V12" s="60">
        <v>-46352588</v>
      </c>
      <c r="W12" s="60">
        <v>-179082115</v>
      </c>
      <c r="X12" s="60">
        <v>-128390868</v>
      </c>
      <c r="Y12" s="60">
        <v>-50691247</v>
      </c>
      <c r="Z12" s="140">
        <v>39.48</v>
      </c>
      <c r="AA12" s="62">
        <v>-128390868</v>
      </c>
    </row>
    <row r="13" spans="1:27" ht="13.5">
      <c r="A13" s="249" t="s">
        <v>40</v>
      </c>
      <c r="B13" s="182"/>
      <c r="C13" s="155">
        <v>-5964757</v>
      </c>
      <c r="D13" s="155"/>
      <c r="E13" s="59">
        <v>-32914999</v>
      </c>
      <c r="F13" s="60">
        <v>-4774560</v>
      </c>
      <c r="G13" s="60"/>
      <c r="H13" s="60"/>
      <c r="I13" s="60"/>
      <c r="J13" s="60"/>
      <c r="K13" s="60">
        <v>-1427872</v>
      </c>
      <c r="L13" s="60"/>
      <c r="M13" s="60"/>
      <c r="N13" s="60">
        <v>-1427872</v>
      </c>
      <c r="O13" s="60"/>
      <c r="P13" s="60"/>
      <c r="Q13" s="60"/>
      <c r="R13" s="60"/>
      <c r="S13" s="60"/>
      <c r="T13" s="60"/>
      <c r="U13" s="60"/>
      <c r="V13" s="60"/>
      <c r="W13" s="60">
        <v>-1427872</v>
      </c>
      <c r="X13" s="60">
        <v>-4774560</v>
      </c>
      <c r="Y13" s="60">
        <v>3346688</v>
      </c>
      <c r="Z13" s="140">
        <v>-70.09</v>
      </c>
      <c r="AA13" s="62">
        <v>-4774560</v>
      </c>
    </row>
    <row r="14" spans="1:27" ht="13.5">
      <c r="A14" s="249" t="s">
        <v>42</v>
      </c>
      <c r="B14" s="182"/>
      <c r="C14" s="155">
        <v>-1250000</v>
      </c>
      <c r="D14" s="155"/>
      <c r="E14" s="59">
        <v>-35886456</v>
      </c>
      <c r="F14" s="60">
        <v>-1329996</v>
      </c>
      <c r="G14" s="60">
        <v>-80000</v>
      </c>
      <c r="H14" s="60">
        <v>-80000</v>
      </c>
      <c r="I14" s="60"/>
      <c r="J14" s="60">
        <v>-160000</v>
      </c>
      <c r="K14" s="60">
        <v>-162500</v>
      </c>
      <c r="L14" s="60">
        <v>-80000</v>
      </c>
      <c r="M14" s="60">
        <v>-80000</v>
      </c>
      <c r="N14" s="60">
        <v>-322500</v>
      </c>
      <c r="O14" s="60">
        <v>-4390</v>
      </c>
      <c r="P14" s="60">
        <v>-160000</v>
      </c>
      <c r="Q14" s="60">
        <v>-212500</v>
      </c>
      <c r="R14" s="60">
        <v>-376890</v>
      </c>
      <c r="S14" s="60">
        <v>-162500</v>
      </c>
      <c r="T14" s="60">
        <v>-80000</v>
      </c>
      <c r="U14" s="60">
        <v>-80000</v>
      </c>
      <c r="V14" s="60">
        <v>-322500</v>
      </c>
      <c r="W14" s="60">
        <v>-1181890</v>
      </c>
      <c r="X14" s="60">
        <v>-1329996</v>
      </c>
      <c r="Y14" s="60">
        <v>148106</v>
      </c>
      <c r="Z14" s="140">
        <v>-11.14</v>
      </c>
      <c r="AA14" s="62">
        <v>-1329996</v>
      </c>
    </row>
    <row r="15" spans="1:27" ht="13.5">
      <c r="A15" s="250" t="s">
        <v>184</v>
      </c>
      <c r="B15" s="251"/>
      <c r="C15" s="168">
        <f aca="true" t="shared" si="0" ref="C15:Y15">SUM(C6:C14)</f>
        <v>10951935</v>
      </c>
      <c r="D15" s="168">
        <f>SUM(D6:D14)</f>
        <v>0</v>
      </c>
      <c r="E15" s="72">
        <f t="shared" si="0"/>
        <v>24414106</v>
      </c>
      <c r="F15" s="73">
        <f t="shared" si="0"/>
        <v>21857928</v>
      </c>
      <c r="G15" s="73">
        <f t="shared" si="0"/>
        <v>-659115</v>
      </c>
      <c r="H15" s="73">
        <f t="shared" si="0"/>
        <v>5180402</v>
      </c>
      <c r="I15" s="73">
        <f t="shared" si="0"/>
        <v>-751404</v>
      </c>
      <c r="J15" s="73">
        <f t="shared" si="0"/>
        <v>3769883</v>
      </c>
      <c r="K15" s="73">
        <f t="shared" si="0"/>
        <v>-325630</v>
      </c>
      <c r="L15" s="73">
        <f t="shared" si="0"/>
        <v>5798698</v>
      </c>
      <c r="M15" s="73">
        <f t="shared" si="0"/>
        <v>7396582</v>
      </c>
      <c r="N15" s="73">
        <f t="shared" si="0"/>
        <v>12869650</v>
      </c>
      <c r="O15" s="73">
        <f t="shared" si="0"/>
        <v>3765096</v>
      </c>
      <c r="P15" s="73">
        <f t="shared" si="0"/>
        <v>-6073069</v>
      </c>
      <c r="Q15" s="73">
        <f t="shared" si="0"/>
        <v>21223698</v>
      </c>
      <c r="R15" s="73">
        <f t="shared" si="0"/>
        <v>18915725</v>
      </c>
      <c r="S15" s="73">
        <f t="shared" si="0"/>
        <v>-10239350</v>
      </c>
      <c r="T15" s="73">
        <f t="shared" si="0"/>
        <v>780351</v>
      </c>
      <c r="U15" s="73">
        <f t="shared" si="0"/>
        <v>-122381</v>
      </c>
      <c r="V15" s="73">
        <f t="shared" si="0"/>
        <v>-9581380</v>
      </c>
      <c r="W15" s="73">
        <f t="shared" si="0"/>
        <v>25973878</v>
      </c>
      <c r="X15" s="73">
        <f t="shared" si="0"/>
        <v>21857928</v>
      </c>
      <c r="Y15" s="73">
        <f t="shared" si="0"/>
        <v>4115950</v>
      </c>
      <c r="Z15" s="170">
        <f>+IF(X15&lt;&gt;0,+(Y15/X15)*100,0)</f>
        <v>18.83046737092372</v>
      </c>
      <c r="AA15" s="74">
        <f>SUM(AA6:AA14)</f>
        <v>21857928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181947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-20058753</v>
      </c>
      <c r="D24" s="155"/>
      <c r="E24" s="59">
        <v>-58685000</v>
      </c>
      <c r="F24" s="60">
        <v>-37675032</v>
      </c>
      <c r="G24" s="60">
        <v>-710791</v>
      </c>
      <c r="H24" s="60">
        <v>-427295</v>
      </c>
      <c r="I24" s="60">
        <v>-1004543</v>
      </c>
      <c r="J24" s="60">
        <v>-2142629</v>
      </c>
      <c r="K24" s="60">
        <v>-1349360</v>
      </c>
      <c r="L24" s="60">
        <v>-4760364</v>
      </c>
      <c r="M24" s="60">
        <v>-1679092</v>
      </c>
      <c r="N24" s="60">
        <v>-7788816</v>
      </c>
      <c r="O24" s="60">
        <v>-4172538</v>
      </c>
      <c r="P24" s="60">
        <v>-1809161</v>
      </c>
      <c r="Q24" s="60">
        <v>-11536748</v>
      </c>
      <c r="R24" s="60">
        <v>-17518447</v>
      </c>
      <c r="S24" s="60">
        <v>-3881412</v>
      </c>
      <c r="T24" s="60">
        <v>-3134065</v>
      </c>
      <c r="U24" s="60">
        <v>4884</v>
      </c>
      <c r="V24" s="60">
        <v>-7010593</v>
      </c>
      <c r="W24" s="60">
        <v>-34460485</v>
      </c>
      <c r="X24" s="60">
        <v>-37675032</v>
      </c>
      <c r="Y24" s="60">
        <v>3214547</v>
      </c>
      <c r="Z24" s="140">
        <v>-8.53</v>
      </c>
      <c r="AA24" s="62">
        <v>-37675032</v>
      </c>
    </row>
    <row r="25" spans="1:27" ht="13.5">
      <c r="A25" s="250" t="s">
        <v>191</v>
      </c>
      <c r="B25" s="251"/>
      <c r="C25" s="168">
        <f aca="true" t="shared" si="1" ref="C25:Y25">SUM(C19:C24)</f>
        <v>-19876806</v>
      </c>
      <c r="D25" s="168">
        <f>SUM(D19:D24)</f>
        <v>0</v>
      </c>
      <c r="E25" s="72">
        <f t="shared" si="1"/>
        <v>-58685000</v>
      </c>
      <c r="F25" s="73">
        <f t="shared" si="1"/>
        <v>-37675032</v>
      </c>
      <c r="G25" s="73">
        <f t="shared" si="1"/>
        <v>-710791</v>
      </c>
      <c r="H25" s="73">
        <f t="shared" si="1"/>
        <v>-427295</v>
      </c>
      <c r="I25" s="73">
        <f t="shared" si="1"/>
        <v>-1004543</v>
      </c>
      <c r="J25" s="73">
        <f t="shared" si="1"/>
        <v>-2142629</v>
      </c>
      <c r="K25" s="73">
        <f t="shared" si="1"/>
        <v>-1349360</v>
      </c>
      <c r="L25" s="73">
        <f t="shared" si="1"/>
        <v>-4760364</v>
      </c>
      <c r="M25" s="73">
        <f t="shared" si="1"/>
        <v>-1679092</v>
      </c>
      <c r="N25" s="73">
        <f t="shared" si="1"/>
        <v>-7788816</v>
      </c>
      <c r="O25" s="73">
        <f t="shared" si="1"/>
        <v>-4172538</v>
      </c>
      <c r="P25" s="73">
        <f t="shared" si="1"/>
        <v>-1809161</v>
      </c>
      <c r="Q25" s="73">
        <f t="shared" si="1"/>
        <v>-11536748</v>
      </c>
      <c r="R25" s="73">
        <f t="shared" si="1"/>
        <v>-17518447</v>
      </c>
      <c r="S25" s="73">
        <f t="shared" si="1"/>
        <v>-3881412</v>
      </c>
      <c r="T25" s="73">
        <f t="shared" si="1"/>
        <v>-3134065</v>
      </c>
      <c r="U25" s="73">
        <f t="shared" si="1"/>
        <v>4884</v>
      </c>
      <c r="V25" s="73">
        <f t="shared" si="1"/>
        <v>-7010593</v>
      </c>
      <c r="W25" s="73">
        <f t="shared" si="1"/>
        <v>-34460485</v>
      </c>
      <c r="X25" s="73">
        <f t="shared" si="1"/>
        <v>-37675032</v>
      </c>
      <c r="Y25" s="73">
        <f t="shared" si="1"/>
        <v>3214547</v>
      </c>
      <c r="Z25" s="170">
        <f>+IF(X25&lt;&gt;0,+(Y25/X25)*100,0)</f>
        <v>-8.532300649406217</v>
      </c>
      <c r="AA25" s="74">
        <f>SUM(AA19:AA24)</f>
        <v>-37675032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33039996</v>
      </c>
      <c r="F30" s="60">
        <v>1805688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1805688</v>
      </c>
      <c r="Y30" s="60">
        <v>-1805688</v>
      </c>
      <c r="Z30" s="140">
        <v>-100</v>
      </c>
      <c r="AA30" s="62">
        <v>1805688</v>
      </c>
    </row>
    <row r="31" spans="1:27" ht="13.5">
      <c r="A31" s="249" t="s">
        <v>195</v>
      </c>
      <c r="B31" s="182"/>
      <c r="C31" s="155">
        <v>87296</v>
      </c>
      <c r="D31" s="155"/>
      <c r="E31" s="59">
        <v>75972</v>
      </c>
      <c r="F31" s="60">
        <v>75972</v>
      </c>
      <c r="G31" s="60">
        <v>36459</v>
      </c>
      <c r="H31" s="159">
        <v>14012</v>
      </c>
      <c r="I31" s="159">
        <v>28319</v>
      </c>
      <c r="J31" s="159">
        <v>78790</v>
      </c>
      <c r="K31" s="60">
        <v>23885</v>
      </c>
      <c r="L31" s="60">
        <v>24363</v>
      </c>
      <c r="M31" s="60">
        <v>3623</v>
      </c>
      <c r="N31" s="60">
        <v>51871</v>
      </c>
      <c r="O31" s="159">
        <v>14666</v>
      </c>
      <c r="P31" s="159">
        <v>24497</v>
      </c>
      <c r="Q31" s="159">
        <v>16084</v>
      </c>
      <c r="R31" s="60">
        <v>55247</v>
      </c>
      <c r="S31" s="60">
        <v>9005</v>
      </c>
      <c r="T31" s="60">
        <v>17511</v>
      </c>
      <c r="U31" s="60">
        <v>19613</v>
      </c>
      <c r="V31" s="159">
        <v>46129</v>
      </c>
      <c r="W31" s="159">
        <v>232037</v>
      </c>
      <c r="X31" s="159">
        <v>75972</v>
      </c>
      <c r="Y31" s="60">
        <v>156065</v>
      </c>
      <c r="Z31" s="140">
        <v>205.42</v>
      </c>
      <c r="AA31" s="62">
        <v>75972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-1480227</v>
      </c>
      <c r="D33" s="155"/>
      <c r="E33" s="59">
        <v>-1995469</v>
      </c>
      <c r="F33" s="60">
        <v>-2990172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-2990172</v>
      </c>
      <c r="Y33" s="60">
        <v>2990172</v>
      </c>
      <c r="Z33" s="140">
        <v>-100</v>
      </c>
      <c r="AA33" s="62">
        <v>-2990172</v>
      </c>
    </row>
    <row r="34" spans="1:27" ht="13.5">
      <c r="A34" s="250" t="s">
        <v>197</v>
      </c>
      <c r="B34" s="251"/>
      <c r="C34" s="168">
        <f aca="true" t="shared" si="2" ref="C34:Y34">SUM(C29:C33)</f>
        <v>-1392931</v>
      </c>
      <c r="D34" s="168">
        <f>SUM(D29:D33)</f>
        <v>0</v>
      </c>
      <c r="E34" s="72">
        <f t="shared" si="2"/>
        <v>31120499</v>
      </c>
      <c r="F34" s="73">
        <f t="shared" si="2"/>
        <v>-1108512</v>
      </c>
      <c r="G34" s="73">
        <f t="shared" si="2"/>
        <v>36459</v>
      </c>
      <c r="H34" s="73">
        <f t="shared" si="2"/>
        <v>14012</v>
      </c>
      <c r="I34" s="73">
        <f t="shared" si="2"/>
        <v>28319</v>
      </c>
      <c r="J34" s="73">
        <f t="shared" si="2"/>
        <v>78790</v>
      </c>
      <c r="K34" s="73">
        <f t="shared" si="2"/>
        <v>23885</v>
      </c>
      <c r="L34" s="73">
        <f t="shared" si="2"/>
        <v>24363</v>
      </c>
      <c r="M34" s="73">
        <f t="shared" si="2"/>
        <v>3623</v>
      </c>
      <c r="N34" s="73">
        <f t="shared" si="2"/>
        <v>51871</v>
      </c>
      <c r="O34" s="73">
        <f t="shared" si="2"/>
        <v>14666</v>
      </c>
      <c r="P34" s="73">
        <f t="shared" si="2"/>
        <v>24497</v>
      </c>
      <c r="Q34" s="73">
        <f t="shared" si="2"/>
        <v>16084</v>
      </c>
      <c r="R34" s="73">
        <f t="shared" si="2"/>
        <v>55247</v>
      </c>
      <c r="S34" s="73">
        <f t="shared" si="2"/>
        <v>9005</v>
      </c>
      <c r="T34" s="73">
        <f t="shared" si="2"/>
        <v>17511</v>
      </c>
      <c r="U34" s="73">
        <f t="shared" si="2"/>
        <v>19613</v>
      </c>
      <c r="V34" s="73">
        <f t="shared" si="2"/>
        <v>46129</v>
      </c>
      <c r="W34" s="73">
        <f t="shared" si="2"/>
        <v>232037</v>
      </c>
      <c r="X34" s="73">
        <f t="shared" si="2"/>
        <v>-1108512</v>
      </c>
      <c r="Y34" s="73">
        <f t="shared" si="2"/>
        <v>1340549</v>
      </c>
      <c r="Z34" s="170">
        <f>+IF(X34&lt;&gt;0,+(Y34/X34)*100,0)</f>
        <v>-120.93229482405243</v>
      </c>
      <c r="AA34" s="74">
        <f>SUM(AA29:AA33)</f>
        <v>-1108512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-10317802</v>
      </c>
      <c r="D36" s="153">
        <f>+D15+D25+D34</f>
        <v>0</v>
      </c>
      <c r="E36" s="99">
        <f t="shared" si="3"/>
        <v>-3150395</v>
      </c>
      <c r="F36" s="100">
        <f t="shared" si="3"/>
        <v>-16925616</v>
      </c>
      <c r="G36" s="100">
        <f t="shared" si="3"/>
        <v>-1333447</v>
      </c>
      <c r="H36" s="100">
        <f t="shared" si="3"/>
        <v>4767119</v>
      </c>
      <c r="I36" s="100">
        <f t="shared" si="3"/>
        <v>-1727628</v>
      </c>
      <c r="J36" s="100">
        <f t="shared" si="3"/>
        <v>1706044</v>
      </c>
      <c r="K36" s="100">
        <f t="shared" si="3"/>
        <v>-1651105</v>
      </c>
      <c r="L36" s="100">
        <f t="shared" si="3"/>
        <v>1062697</v>
      </c>
      <c r="M36" s="100">
        <f t="shared" si="3"/>
        <v>5721113</v>
      </c>
      <c r="N36" s="100">
        <f t="shared" si="3"/>
        <v>5132705</v>
      </c>
      <c r="O36" s="100">
        <f t="shared" si="3"/>
        <v>-392776</v>
      </c>
      <c r="P36" s="100">
        <f t="shared" si="3"/>
        <v>-7857733</v>
      </c>
      <c r="Q36" s="100">
        <f t="shared" si="3"/>
        <v>9703034</v>
      </c>
      <c r="R36" s="100">
        <f t="shared" si="3"/>
        <v>1452525</v>
      </c>
      <c r="S36" s="100">
        <f t="shared" si="3"/>
        <v>-14111757</v>
      </c>
      <c r="T36" s="100">
        <f t="shared" si="3"/>
        <v>-2336203</v>
      </c>
      <c r="U36" s="100">
        <f t="shared" si="3"/>
        <v>-97884</v>
      </c>
      <c r="V36" s="100">
        <f t="shared" si="3"/>
        <v>-16545844</v>
      </c>
      <c r="W36" s="100">
        <f t="shared" si="3"/>
        <v>-8254570</v>
      </c>
      <c r="X36" s="100">
        <f t="shared" si="3"/>
        <v>-16925616</v>
      </c>
      <c r="Y36" s="100">
        <f t="shared" si="3"/>
        <v>8671046</v>
      </c>
      <c r="Z36" s="137">
        <f>+IF(X36&lt;&gt;0,+(Y36/X36)*100,0)</f>
        <v>-51.23031268108647</v>
      </c>
      <c r="AA36" s="102">
        <f>+AA15+AA25+AA34</f>
        <v>-16925616</v>
      </c>
    </row>
    <row r="37" spans="1:27" ht="13.5">
      <c r="A37" s="249" t="s">
        <v>199</v>
      </c>
      <c r="B37" s="182"/>
      <c r="C37" s="153">
        <v>15988159</v>
      </c>
      <c r="D37" s="153"/>
      <c r="E37" s="99">
        <v>21584739</v>
      </c>
      <c r="F37" s="100">
        <v>17965042</v>
      </c>
      <c r="G37" s="100">
        <v>5668208</v>
      </c>
      <c r="H37" s="100">
        <v>4334761</v>
      </c>
      <c r="I37" s="100">
        <v>9101880</v>
      </c>
      <c r="J37" s="100">
        <v>5668208</v>
      </c>
      <c r="K37" s="100">
        <v>7374252</v>
      </c>
      <c r="L37" s="100">
        <v>5723147</v>
      </c>
      <c r="M37" s="100">
        <v>6785844</v>
      </c>
      <c r="N37" s="100">
        <v>7374252</v>
      </c>
      <c r="O37" s="100">
        <v>12506957</v>
      </c>
      <c r="P37" s="100">
        <v>12114181</v>
      </c>
      <c r="Q37" s="100">
        <v>4256448</v>
      </c>
      <c r="R37" s="100">
        <v>12506957</v>
      </c>
      <c r="S37" s="100">
        <v>13959482</v>
      </c>
      <c r="T37" s="100">
        <v>-152275</v>
      </c>
      <c r="U37" s="100">
        <v>-2488478</v>
      </c>
      <c r="V37" s="100">
        <v>13959482</v>
      </c>
      <c r="W37" s="100">
        <v>5668208</v>
      </c>
      <c r="X37" s="100">
        <v>17965042</v>
      </c>
      <c r="Y37" s="100">
        <v>-12296834</v>
      </c>
      <c r="Z37" s="137">
        <v>-68.45</v>
      </c>
      <c r="AA37" s="102">
        <v>17965042</v>
      </c>
    </row>
    <row r="38" spans="1:27" ht="13.5">
      <c r="A38" s="269" t="s">
        <v>200</v>
      </c>
      <c r="B38" s="256"/>
      <c r="C38" s="257">
        <v>5670357</v>
      </c>
      <c r="D38" s="257"/>
      <c r="E38" s="258">
        <v>18434345</v>
      </c>
      <c r="F38" s="259">
        <v>1039426</v>
      </c>
      <c r="G38" s="259">
        <v>4334761</v>
      </c>
      <c r="H38" s="259">
        <v>9101880</v>
      </c>
      <c r="I38" s="259">
        <v>7374252</v>
      </c>
      <c r="J38" s="259">
        <v>7374252</v>
      </c>
      <c r="K38" s="259">
        <v>5723147</v>
      </c>
      <c r="L38" s="259">
        <v>6785844</v>
      </c>
      <c r="M38" s="259">
        <v>12506957</v>
      </c>
      <c r="N38" s="259">
        <v>12506957</v>
      </c>
      <c r="O38" s="259">
        <v>12114181</v>
      </c>
      <c r="P38" s="259">
        <v>4256448</v>
      </c>
      <c r="Q38" s="259">
        <v>13959482</v>
      </c>
      <c r="R38" s="259">
        <v>12114181</v>
      </c>
      <c r="S38" s="259">
        <v>-152275</v>
      </c>
      <c r="T38" s="259">
        <v>-2488478</v>
      </c>
      <c r="U38" s="259">
        <v>-2586362</v>
      </c>
      <c r="V38" s="259">
        <v>-2586362</v>
      </c>
      <c r="W38" s="259">
        <v>-2586362</v>
      </c>
      <c r="X38" s="259">
        <v>1039426</v>
      </c>
      <c r="Y38" s="259">
        <v>-3625788</v>
      </c>
      <c r="Z38" s="260">
        <v>-348.83</v>
      </c>
      <c r="AA38" s="261">
        <v>1039426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20051759</v>
      </c>
      <c r="D5" s="200">
        <f t="shared" si="0"/>
        <v>0</v>
      </c>
      <c r="E5" s="106">
        <f t="shared" si="0"/>
        <v>55565000</v>
      </c>
      <c r="F5" s="106">
        <f t="shared" si="0"/>
        <v>37879041</v>
      </c>
      <c r="G5" s="106">
        <f t="shared" si="0"/>
        <v>816016</v>
      </c>
      <c r="H5" s="106">
        <f t="shared" si="0"/>
        <v>1150204</v>
      </c>
      <c r="I5" s="106">
        <f t="shared" si="0"/>
        <v>1756867</v>
      </c>
      <c r="J5" s="106">
        <f t="shared" si="0"/>
        <v>3723087</v>
      </c>
      <c r="K5" s="106">
        <f t="shared" si="0"/>
        <v>1422455</v>
      </c>
      <c r="L5" s="106">
        <f t="shared" si="0"/>
        <v>4031072</v>
      </c>
      <c r="M5" s="106">
        <f t="shared" si="0"/>
        <v>2024604</v>
      </c>
      <c r="N5" s="106">
        <f t="shared" si="0"/>
        <v>7478131</v>
      </c>
      <c r="O5" s="106">
        <f t="shared" si="0"/>
        <v>2237385</v>
      </c>
      <c r="P5" s="106">
        <f t="shared" si="0"/>
        <v>1809160</v>
      </c>
      <c r="Q5" s="106">
        <f t="shared" si="0"/>
        <v>13291133</v>
      </c>
      <c r="R5" s="106">
        <f t="shared" si="0"/>
        <v>17337678</v>
      </c>
      <c r="S5" s="106">
        <f t="shared" si="0"/>
        <v>3282122</v>
      </c>
      <c r="T5" s="106">
        <f t="shared" si="0"/>
        <v>4964004</v>
      </c>
      <c r="U5" s="106">
        <f t="shared" si="0"/>
        <v>823341</v>
      </c>
      <c r="V5" s="106">
        <f t="shared" si="0"/>
        <v>9069467</v>
      </c>
      <c r="W5" s="106">
        <f t="shared" si="0"/>
        <v>37608363</v>
      </c>
      <c r="X5" s="106">
        <f t="shared" si="0"/>
        <v>37879041</v>
      </c>
      <c r="Y5" s="106">
        <f t="shared" si="0"/>
        <v>-270678</v>
      </c>
      <c r="Z5" s="201">
        <f>+IF(X5&lt;&gt;0,+(Y5/X5)*100,0)</f>
        <v>-0.714585144856228</v>
      </c>
      <c r="AA5" s="199">
        <f>SUM(AA11:AA18)</f>
        <v>37879041</v>
      </c>
    </row>
    <row r="6" spans="1:27" ht="13.5">
      <c r="A6" s="291" t="s">
        <v>204</v>
      </c>
      <c r="B6" s="142"/>
      <c r="C6" s="62"/>
      <c r="D6" s="156"/>
      <c r="E6" s="60">
        <v>10208000</v>
      </c>
      <c r="F6" s="60">
        <v>8593000</v>
      </c>
      <c r="G6" s="60"/>
      <c r="H6" s="60">
        <v>3546</v>
      </c>
      <c r="I6" s="60"/>
      <c r="J6" s="60">
        <v>3546</v>
      </c>
      <c r="K6" s="60">
        <v>146593</v>
      </c>
      <c r="L6" s="60">
        <v>849499</v>
      </c>
      <c r="M6" s="60"/>
      <c r="N6" s="60">
        <v>996092</v>
      </c>
      <c r="O6" s="60">
        <v>1006811</v>
      </c>
      <c r="P6" s="60"/>
      <c r="Q6" s="60">
        <v>2071689</v>
      </c>
      <c r="R6" s="60">
        <v>3078500</v>
      </c>
      <c r="S6" s="60">
        <v>1153401</v>
      </c>
      <c r="T6" s="60">
        <v>1370962</v>
      </c>
      <c r="U6" s="60">
        <v>-51999</v>
      </c>
      <c r="V6" s="60">
        <v>2472364</v>
      </c>
      <c r="W6" s="60">
        <v>6550502</v>
      </c>
      <c r="X6" s="60">
        <v>8593000</v>
      </c>
      <c r="Y6" s="60">
        <v>-2042498</v>
      </c>
      <c r="Z6" s="140">
        <v>-23.77</v>
      </c>
      <c r="AA6" s="155">
        <v>8593000</v>
      </c>
    </row>
    <row r="7" spans="1:27" ht="13.5">
      <c r="A7" s="291" t="s">
        <v>205</v>
      </c>
      <c r="B7" s="142"/>
      <c r="C7" s="62"/>
      <c r="D7" s="156"/>
      <c r="E7" s="60">
        <v>5735000</v>
      </c>
      <c r="F7" s="60"/>
      <c r="G7" s="60"/>
      <c r="H7" s="60"/>
      <c r="I7" s="60"/>
      <c r="J7" s="60"/>
      <c r="K7" s="60"/>
      <c r="L7" s="60"/>
      <c r="M7" s="60">
        <v>66529</v>
      </c>
      <c r="N7" s="60">
        <v>66529</v>
      </c>
      <c r="O7" s="60"/>
      <c r="P7" s="60"/>
      <c r="Q7" s="60"/>
      <c r="R7" s="60"/>
      <c r="S7" s="60"/>
      <c r="T7" s="60"/>
      <c r="U7" s="60"/>
      <c r="V7" s="60"/>
      <c r="W7" s="60">
        <v>66529</v>
      </c>
      <c r="X7" s="60"/>
      <c r="Y7" s="60">
        <v>66529</v>
      </c>
      <c r="Z7" s="140"/>
      <c r="AA7" s="155"/>
    </row>
    <row r="8" spans="1:27" ht="13.5">
      <c r="A8" s="291" t="s">
        <v>206</v>
      </c>
      <c r="B8" s="142"/>
      <c r="C8" s="62"/>
      <c r="D8" s="156"/>
      <c r="E8" s="60">
        <v>27735000</v>
      </c>
      <c r="F8" s="60">
        <v>20500041</v>
      </c>
      <c r="G8" s="60">
        <v>576172</v>
      </c>
      <c r="H8" s="60">
        <v>96929</v>
      </c>
      <c r="I8" s="60">
        <v>921285</v>
      </c>
      <c r="J8" s="60">
        <v>1594386</v>
      </c>
      <c r="K8" s="60">
        <v>477155</v>
      </c>
      <c r="L8" s="60">
        <v>2974373</v>
      </c>
      <c r="M8" s="60">
        <v>1583687</v>
      </c>
      <c r="N8" s="60">
        <v>5035215</v>
      </c>
      <c r="O8" s="60">
        <v>1224005</v>
      </c>
      <c r="P8" s="60"/>
      <c r="Q8" s="60">
        <v>8875882</v>
      </c>
      <c r="R8" s="60">
        <v>10099887</v>
      </c>
      <c r="S8" s="60">
        <v>306289</v>
      </c>
      <c r="T8" s="60">
        <v>1815997</v>
      </c>
      <c r="U8" s="60">
        <v>315502</v>
      </c>
      <c r="V8" s="60">
        <v>2437788</v>
      </c>
      <c r="W8" s="60">
        <v>19167276</v>
      </c>
      <c r="X8" s="60">
        <v>20500041</v>
      </c>
      <c r="Y8" s="60">
        <v>-1332765</v>
      </c>
      <c r="Z8" s="140">
        <v>-6.5</v>
      </c>
      <c r="AA8" s="155">
        <v>20500041</v>
      </c>
    </row>
    <row r="9" spans="1:27" ht="13.5">
      <c r="A9" s="291" t="s">
        <v>207</v>
      </c>
      <c r="B9" s="142"/>
      <c r="C9" s="62">
        <v>18638890</v>
      </c>
      <c r="D9" s="156"/>
      <c r="E9" s="60">
        <v>1982000</v>
      </c>
      <c r="F9" s="60">
        <v>1782000</v>
      </c>
      <c r="G9" s="60">
        <v>102991</v>
      </c>
      <c r="H9" s="60">
        <v>626170</v>
      </c>
      <c r="I9" s="60">
        <v>454343</v>
      </c>
      <c r="J9" s="60">
        <v>1183504</v>
      </c>
      <c r="K9" s="60">
        <v>96082</v>
      </c>
      <c r="L9" s="60">
        <v>235526</v>
      </c>
      <c r="M9" s="60"/>
      <c r="N9" s="60">
        <v>331608</v>
      </c>
      <c r="O9" s="60"/>
      <c r="P9" s="60"/>
      <c r="Q9" s="60"/>
      <c r="R9" s="60"/>
      <c r="S9" s="60"/>
      <c r="T9" s="60"/>
      <c r="U9" s="60"/>
      <c r="V9" s="60"/>
      <c r="W9" s="60">
        <v>1515112</v>
      </c>
      <c r="X9" s="60">
        <v>1782000</v>
      </c>
      <c r="Y9" s="60">
        <v>-266888</v>
      </c>
      <c r="Z9" s="140">
        <v>-14.98</v>
      </c>
      <c r="AA9" s="155">
        <v>1782000</v>
      </c>
    </row>
    <row r="10" spans="1:27" ht="13.5">
      <c r="A10" s="291" t="s">
        <v>208</v>
      </c>
      <c r="B10" s="142"/>
      <c r="C10" s="62">
        <v>1370549</v>
      </c>
      <c r="D10" s="156"/>
      <c r="E10" s="60">
        <v>2810000</v>
      </c>
      <c r="F10" s="60">
        <v>4700000</v>
      </c>
      <c r="G10" s="60">
        <v>134618</v>
      </c>
      <c r="H10" s="60">
        <v>337698</v>
      </c>
      <c r="I10" s="60">
        <v>380580</v>
      </c>
      <c r="J10" s="60">
        <v>852896</v>
      </c>
      <c r="K10" s="60">
        <v>246045</v>
      </c>
      <c r="L10" s="60">
        <v>-46785</v>
      </c>
      <c r="M10" s="60">
        <v>366543</v>
      </c>
      <c r="N10" s="60">
        <v>565803</v>
      </c>
      <c r="O10" s="60"/>
      <c r="P10" s="60">
        <v>1282571</v>
      </c>
      <c r="Q10" s="60">
        <v>1757982</v>
      </c>
      <c r="R10" s="60">
        <v>3040553</v>
      </c>
      <c r="S10" s="60">
        <v>1754385</v>
      </c>
      <c r="T10" s="60">
        <v>1670787</v>
      </c>
      <c r="U10" s="60">
        <v>512722</v>
      </c>
      <c r="V10" s="60">
        <v>3937894</v>
      </c>
      <c r="W10" s="60">
        <v>8397146</v>
      </c>
      <c r="X10" s="60">
        <v>4700000</v>
      </c>
      <c r="Y10" s="60">
        <v>3697146</v>
      </c>
      <c r="Z10" s="140">
        <v>78.66</v>
      </c>
      <c r="AA10" s="155">
        <v>4700000</v>
      </c>
    </row>
    <row r="11" spans="1:27" ht="13.5">
      <c r="A11" s="292" t="s">
        <v>209</v>
      </c>
      <c r="B11" s="142"/>
      <c r="C11" s="293">
        <f aca="true" t="shared" si="1" ref="C11:Y11">SUM(C6:C10)</f>
        <v>20009439</v>
      </c>
      <c r="D11" s="294">
        <f t="shared" si="1"/>
        <v>0</v>
      </c>
      <c r="E11" s="295">
        <f t="shared" si="1"/>
        <v>48470000</v>
      </c>
      <c r="F11" s="295">
        <f t="shared" si="1"/>
        <v>35575041</v>
      </c>
      <c r="G11" s="295">
        <f t="shared" si="1"/>
        <v>813781</v>
      </c>
      <c r="H11" s="295">
        <f t="shared" si="1"/>
        <v>1064343</v>
      </c>
      <c r="I11" s="295">
        <f t="shared" si="1"/>
        <v>1756208</v>
      </c>
      <c r="J11" s="295">
        <f t="shared" si="1"/>
        <v>3634332</v>
      </c>
      <c r="K11" s="295">
        <f t="shared" si="1"/>
        <v>965875</v>
      </c>
      <c r="L11" s="295">
        <f t="shared" si="1"/>
        <v>4012613</v>
      </c>
      <c r="M11" s="295">
        <f t="shared" si="1"/>
        <v>2016759</v>
      </c>
      <c r="N11" s="295">
        <f t="shared" si="1"/>
        <v>6995247</v>
      </c>
      <c r="O11" s="295">
        <f t="shared" si="1"/>
        <v>2230816</v>
      </c>
      <c r="P11" s="295">
        <f t="shared" si="1"/>
        <v>1282571</v>
      </c>
      <c r="Q11" s="295">
        <f t="shared" si="1"/>
        <v>12705553</v>
      </c>
      <c r="R11" s="295">
        <f t="shared" si="1"/>
        <v>16218940</v>
      </c>
      <c r="S11" s="295">
        <f t="shared" si="1"/>
        <v>3214075</v>
      </c>
      <c r="T11" s="295">
        <f t="shared" si="1"/>
        <v>4857746</v>
      </c>
      <c r="U11" s="295">
        <f t="shared" si="1"/>
        <v>776225</v>
      </c>
      <c r="V11" s="295">
        <f t="shared" si="1"/>
        <v>8848046</v>
      </c>
      <c r="W11" s="295">
        <f t="shared" si="1"/>
        <v>35696565</v>
      </c>
      <c r="X11" s="295">
        <f t="shared" si="1"/>
        <v>35575041</v>
      </c>
      <c r="Y11" s="295">
        <f t="shared" si="1"/>
        <v>121524</v>
      </c>
      <c r="Z11" s="296">
        <f>+IF(X11&lt;&gt;0,+(Y11/X11)*100,0)</f>
        <v>0.3415990441163511</v>
      </c>
      <c r="AA11" s="297">
        <f>SUM(AA6:AA10)</f>
        <v>35575041</v>
      </c>
    </row>
    <row r="12" spans="1:27" ht="13.5">
      <c r="A12" s="298" t="s">
        <v>210</v>
      </c>
      <c r="B12" s="136"/>
      <c r="C12" s="62">
        <v>42320</v>
      </c>
      <c r="D12" s="156"/>
      <c r="E12" s="60">
        <v>1240000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</v>
      </c>
      <c r="Y12" s="60">
        <v>-100000</v>
      </c>
      <c r="Z12" s="140">
        <v>-100</v>
      </c>
      <c r="AA12" s="155">
        <v>100000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500000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5355000</v>
      </c>
      <c r="F15" s="60">
        <v>2204000</v>
      </c>
      <c r="G15" s="60">
        <v>2235</v>
      </c>
      <c r="H15" s="60">
        <v>85861</v>
      </c>
      <c r="I15" s="60">
        <v>659</v>
      </c>
      <c r="J15" s="60">
        <v>88755</v>
      </c>
      <c r="K15" s="60">
        <v>456580</v>
      </c>
      <c r="L15" s="60">
        <v>18459</v>
      </c>
      <c r="M15" s="60">
        <v>7845</v>
      </c>
      <c r="N15" s="60">
        <v>482884</v>
      </c>
      <c r="O15" s="60">
        <v>6569</v>
      </c>
      <c r="P15" s="60">
        <v>526589</v>
      </c>
      <c r="Q15" s="60">
        <v>585580</v>
      </c>
      <c r="R15" s="60">
        <v>1118738</v>
      </c>
      <c r="S15" s="60">
        <v>68047</v>
      </c>
      <c r="T15" s="60">
        <v>106258</v>
      </c>
      <c r="U15" s="60">
        <v>47116</v>
      </c>
      <c r="V15" s="60">
        <v>221421</v>
      </c>
      <c r="W15" s="60">
        <v>1911798</v>
      </c>
      <c r="X15" s="60">
        <v>2204000</v>
      </c>
      <c r="Y15" s="60">
        <v>-292202</v>
      </c>
      <c r="Z15" s="140">
        <v>-13.26</v>
      </c>
      <c r="AA15" s="155">
        <v>2204000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3120000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2695000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2695000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425000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12903000</v>
      </c>
      <c r="F36" s="60">
        <f t="shared" si="4"/>
        <v>8593000</v>
      </c>
      <c r="G36" s="60">
        <f t="shared" si="4"/>
        <v>0</v>
      </c>
      <c r="H36" s="60">
        <f t="shared" si="4"/>
        <v>3546</v>
      </c>
      <c r="I36" s="60">
        <f t="shared" si="4"/>
        <v>0</v>
      </c>
      <c r="J36" s="60">
        <f t="shared" si="4"/>
        <v>3546</v>
      </c>
      <c r="K36" s="60">
        <f t="shared" si="4"/>
        <v>146593</v>
      </c>
      <c r="L36" s="60">
        <f t="shared" si="4"/>
        <v>849499</v>
      </c>
      <c r="M36" s="60">
        <f t="shared" si="4"/>
        <v>0</v>
      </c>
      <c r="N36" s="60">
        <f t="shared" si="4"/>
        <v>996092</v>
      </c>
      <c r="O36" s="60">
        <f t="shared" si="4"/>
        <v>1006811</v>
      </c>
      <c r="P36" s="60">
        <f t="shared" si="4"/>
        <v>0</v>
      </c>
      <c r="Q36" s="60">
        <f t="shared" si="4"/>
        <v>2071689</v>
      </c>
      <c r="R36" s="60">
        <f t="shared" si="4"/>
        <v>3078500</v>
      </c>
      <c r="S36" s="60">
        <f t="shared" si="4"/>
        <v>1153401</v>
      </c>
      <c r="T36" s="60">
        <f t="shared" si="4"/>
        <v>1370962</v>
      </c>
      <c r="U36" s="60">
        <f t="shared" si="4"/>
        <v>-51999</v>
      </c>
      <c r="V36" s="60">
        <f t="shared" si="4"/>
        <v>2472364</v>
      </c>
      <c r="W36" s="60">
        <f t="shared" si="4"/>
        <v>6550502</v>
      </c>
      <c r="X36" s="60">
        <f t="shared" si="4"/>
        <v>8593000</v>
      </c>
      <c r="Y36" s="60">
        <f t="shared" si="4"/>
        <v>-2042498</v>
      </c>
      <c r="Z36" s="140">
        <f aca="true" t="shared" si="5" ref="Z36:Z49">+IF(X36&lt;&gt;0,+(Y36/X36)*100,0)</f>
        <v>-23.769323868264866</v>
      </c>
      <c r="AA36" s="155">
        <f>AA6+AA21</f>
        <v>8593000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5735000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66529</v>
      </c>
      <c r="N37" s="60">
        <f t="shared" si="4"/>
        <v>66529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66529</v>
      </c>
      <c r="X37" s="60">
        <f t="shared" si="4"/>
        <v>0</v>
      </c>
      <c r="Y37" s="60">
        <f t="shared" si="4"/>
        <v>66529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27735000</v>
      </c>
      <c r="F38" s="60">
        <f t="shared" si="4"/>
        <v>20500041</v>
      </c>
      <c r="G38" s="60">
        <f t="shared" si="4"/>
        <v>576172</v>
      </c>
      <c r="H38" s="60">
        <f t="shared" si="4"/>
        <v>96929</v>
      </c>
      <c r="I38" s="60">
        <f t="shared" si="4"/>
        <v>921285</v>
      </c>
      <c r="J38" s="60">
        <f t="shared" si="4"/>
        <v>1594386</v>
      </c>
      <c r="K38" s="60">
        <f t="shared" si="4"/>
        <v>477155</v>
      </c>
      <c r="L38" s="60">
        <f t="shared" si="4"/>
        <v>2974373</v>
      </c>
      <c r="M38" s="60">
        <f t="shared" si="4"/>
        <v>1583687</v>
      </c>
      <c r="N38" s="60">
        <f t="shared" si="4"/>
        <v>5035215</v>
      </c>
      <c r="O38" s="60">
        <f t="shared" si="4"/>
        <v>1224005</v>
      </c>
      <c r="P38" s="60">
        <f t="shared" si="4"/>
        <v>0</v>
      </c>
      <c r="Q38" s="60">
        <f t="shared" si="4"/>
        <v>8875882</v>
      </c>
      <c r="R38" s="60">
        <f t="shared" si="4"/>
        <v>10099887</v>
      </c>
      <c r="S38" s="60">
        <f t="shared" si="4"/>
        <v>306289</v>
      </c>
      <c r="T38" s="60">
        <f t="shared" si="4"/>
        <v>1815997</v>
      </c>
      <c r="U38" s="60">
        <f t="shared" si="4"/>
        <v>315502</v>
      </c>
      <c r="V38" s="60">
        <f t="shared" si="4"/>
        <v>2437788</v>
      </c>
      <c r="W38" s="60">
        <f t="shared" si="4"/>
        <v>19167276</v>
      </c>
      <c r="X38" s="60">
        <f t="shared" si="4"/>
        <v>20500041</v>
      </c>
      <c r="Y38" s="60">
        <f t="shared" si="4"/>
        <v>-1332765</v>
      </c>
      <c r="Z38" s="140">
        <f t="shared" si="5"/>
        <v>-6.501279680367468</v>
      </c>
      <c r="AA38" s="155">
        <f>AA8+AA23</f>
        <v>20500041</v>
      </c>
    </row>
    <row r="39" spans="1:27" ht="13.5">
      <c r="A39" s="291" t="s">
        <v>207</v>
      </c>
      <c r="B39" s="142"/>
      <c r="C39" s="62">
        <f t="shared" si="4"/>
        <v>18638890</v>
      </c>
      <c r="D39" s="156">
        <f t="shared" si="4"/>
        <v>0</v>
      </c>
      <c r="E39" s="60">
        <f t="shared" si="4"/>
        <v>1982000</v>
      </c>
      <c r="F39" s="60">
        <f t="shared" si="4"/>
        <v>1782000</v>
      </c>
      <c r="G39" s="60">
        <f t="shared" si="4"/>
        <v>102991</v>
      </c>
      <c r="H39" s="60">
        <f t="shared" si="4"/>
        <v>626170</v>
      </c>
      <c r="I39" s="60">
        <f t="shared" si="4"/>
        <v>454343</v>
      </c>
      <c r="J39" s="60">
        <f t="shared" si="4"/>
        <v>1183504</v>
      </c>
      <c r="K39" s="60">
        <f t="shared" si="4"/>
        <v>96082</v>
      </c>
      <c r="L39" s="60">
        <f t="shared" si="4"/>
        <v>235526</v>
      </c>
      <c r="M39" s="60">
        <f t="shared" si="4"/>
        <v>0</v>
      </c>
      <c r="N39" s="60">
        <f t="shared" si="4"/>
        <v>331608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1515112</v>
      </c>
      <c r="X39" s="60">
        <f t="shared" si="4"/>
        <v>1782000</v>
      </c>
      <c r="Y39" s="60">
        <f t="shared" si="4"/>
        <v>-266888</v>
      </c>
      <c r="Z39" s="140">
        <f t="shared" si="5"/>
        <v>-14.976879910213242</v>
      </c>
      <c r="AA39" s="155">
        <f>AA9+AA24</f>
        <v>1782000</v>
      </c>
    </row>
    <row r="40" spans="1:27" ht="13.5">
      <c r="A40" s="291" t="s">
        <v>208</v>
      </c>
      <c r="B40" s="142"/>
      <c r="C40" s="62">
        <f t="shared" si="4"/>
        <v>1370549</v>
      </c>
      <c r="D40" s="156">
        <f t="shared" si="4"/>
        <v>0</v>
      </c>
      <c r="E40" s="60">
        <f t="shared" si="4"/>
        <v>2810000</v>
      </c>
      <c r="F40" s="60">
        <f t="shared" si="4"/>
        <v>4700000</v>
      </c>
      <c r="G40" s="60">
        <f t="shared" si="4"/>
        <v>134618</v>
      </c>
      <c r="H40" s="60">
        <f t="shared" si="4"/>
        <v>337698</v>
      </c>
      <c r="I40" s="60">
        <f t="shared" si="4"/>
        <v>380580</v>
      </c>
      <c r="J40" s="60">
        <f t="shared" si="4"/>
        <v>852896</v>
      </c>
      <c r="K40" s="60">
        <f t="shared" si="4"/>
        <v>246045</v>
      </c>
      <c r="L40" s="60">
        <f t="shared" si="4"/>
        <v>-46785</v>
      </c>
      <c r="M40" s="60">
        <f t="shared" si="4"/>
        <v>366543</v>
      </c>
      <c r="N40" s="60">
        <f t="shared" si="4"/>
        <v>565803</v>
      </c>
      <c r="O40" s="60">
        <f t="shared" si="4"/>
        <v>0</v>
      </c>
      <c r="P40" s="60">
        <f t="shared" si="4"/>
        <v>1282571</v>
      </c>
      <c r="Q40" s="60">
        <f t="shared" si="4"/>
        <v>1757982</v>
      </c>
      <c r="R40" s="60">
        <f t="shared" si="4"/>
        <v>3040553</v>
      </c>
      <c r="S40" s="60">
        <f t="shared" si="4"/>
        <v>1754385</v>
      </c>
      <c r="T40" s="60">
        <f t="shared" si="4"/>
        <v>1670787</v>
      </c>
      <c r="U40" s="60">
        <f t="shared" si="4"/>
        <v>512722</v>
      </c>
      <c r="V40" s="60">
        <f t="shared" si="4"/>
        <v>3937894</v>
      </c>
      <c r="W40" s="60">
        <f t="shared" si="4"/>
        <v>8397146</v>
      </c>
      <c r="X40" s="60">
        <f t="shared" si="4"/>
        <v>4700000</v>
      </c>
      <c r="Y40" s="60">
        <f t="shared" si="4"/>
        <v>3697146</v>
      </c>
      <c r="Z40" s="140">
        <f t="shared" si="5"/>
        <v>78.66268085106383</v>
      </c>
      <c r="AA40" s="155">
        <f>AA10+AA25</f>
        <v>4700000</v>
      </c>
    </row>
    <row r="41" spans="1:27" ht="13.5">
      <c r="A41" s="292" t="s">
        <v>209</v>
      </c>
      <c r="B41" s="142"/>
      <c r="C41" s="293">
        <f aca="true" t="shared" si="6" ref="C41:Y41">SUM(C36:C40)</f>
        <v>20009439</v>
      </c>
      <c r="D41" s="294">
        <f t="shared" si="6"/>
        <v>0</v>
      </c>
      <c r="E41" s="295">
        <f t="shared" si="6"/>
        <v>51165000</v>
      </c>
      <c r="F41" s="295">
        <f t="shared" si="6"/>
        <v>35575041</v>
      </c>
      <c r="G41" s="295">
        <f t="shared" si="6"/>
        <v>813781</v>
      </c>
      <c r="H41" s="295">
        <f t="shared" si="6"/>
        <v>1064343</v>
      </c>
      <c r="I41" s="295">
        <f t="shared" si="6"/>
        <v>1756208</v>
      </c>
      <c r="J41" s="295">
        <f t="shared" si="6"/>
        <v>3634332</v>
      </c>
      <c r="K41" s="295">
        <f t="shared" si="6"/>
        <v>965875</v>
      </c>
      <c r="L41" s="295">
        <f t="shared" si="6"/>
        <v>4012613</v>
      </c>
      <c r="M41" s="295">
        <f t="shared" si="6"/>
        <v>2016759</v>
      </c>
      <c r="N41" s="295">
        <f t="shared" si="6"/>
        <v>6995247</v>
      </c>
      <c r="O41" s="295">
        <f t="shared" si="6"/>
        <v>2230816</v>
      </c>
      <c r="P41" s="295">
        <f t="shared" si="6"/>
        <v>1282571</v>
      </c>
      <c r="Q41" s="295">
        <f t="shared" si="6"/>
        <v>12705553</v>
      </c>
      <c r="R41" s="295">
        <f t="shared" si="6"/>
        <v>16218940</v>
      </c>
      <c r="S41" s="295">
        <f t="shared" si="6"/>
        <v>3214075</v>
      </c>
      <c r="T41" s="295">
        <f t="shared" si="6"/>
        <v>4857746</v>
      </c>
      <c r="U41" s="295">
        <f t="shared" si="6"/>
        <v>776225</v>
      </c>
      <c r="V41" s="295">
        <f t="shared" si="6"/>
        <v>8848046</v>
      </c>
      <c r="W41" s="295">
        <f t="shared" si="6"/>
        <v>35696565</v>
      </c>
      <c r="X41" s="295">
        <f t="shared" si="6"/>
        <v>35575041</v>
      </c>
      <c r="Y41" s="295">
        <f t="shared" si="6"/>
        <v>121524</v>
      </c>
      <c r="Z41" s="296">
        <f t="shared" si="5"/>
        <v>0.3415990441163511</v>
      </c>
      <c r="AA41" s="297">
        <f>SUM(AA36:AA40)</f>
        <v>35575041</v>
      </c>
    </row>
    <row r="42" spans="1:27" ht="13.5">
      <c r="A42" s="298" t="s">
        <v>210</v>
      </c>
      <c r="B42" s="136"/>
      <c r="C42" s="95">
        <f aca="true" t="shared" si="7" ref="C42:Y48">C12+C27</f>
        <v>42320</v>
      </c>
      <c r="D42" s="129">
        <f t="shared" si="7"/>
        <v>0</v>
      </c>
      <c r="E42" s="54">
        <f t="shared" si="7"/>
        <v>1240000</v>
      </c>
      <c r="F42" s="54">
        <f t="shared" si="7"/>
        <v>100000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100000</v>
      </c>
      <c r="Y42" s="54">
        <f t="shared" si="7"/>
        <v>-100000</v>
      </c>
      <c r="Z42" s="184">
        <f t="shared" si="5"/>
        <v>-100</v>
      </c>
      <c r="AA42" s="130">
        <f aca="true" t="shared" si="8" ref="AA42:AA48">AA12+AA27</f>
        <v>100000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500000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5780000</v>
      </c>
      <c r="F45" s="54">
        <f t="shared" si="7"/>
        <v>2204000</v>
      </c>
      <c r="G45" s="54">
        <f t="shared" si="7"/>
        <v>2235</v>
      </c>
      <c r="H45" s="54">
        <f t="shared" si="7"/>
        <v>85861</v>
      </c>
      <c r="I45" s="54">
        <f t="shared" si="7"/>
        <v>659</v>
      </c>
      <c r="J45" s="54">
        <f t="shared" si="7"/>
        <v>88755</v>
      </c>
      <c r="K45" s="54">
        <f t="shared" si="7"/>
        <v>456580</v>
      </c>
      <c r="L45" s="54">
        <f t="shared" si="7"/>
        <v>18459</v>
      </c>
      <c r="M45" s="54">
        <f t="shared" si="7"/>
        <v>7845</v>
      </c>
      <c r="N45" s="54">
        <f t="shared" si="7"/>
        <v>482884</v>
      </c>
      <c r="O45" s="54">
        <f t="shared" si="7"/>
        <v>6569</v>
      </c>
      <c r="P45" s="54">
        <f t="shared" si="7"/>
        <v>526589</v>
      </c>
      <c r="Q45" s="54">
        <f t="shared" si="7"/>
        <v>585580</v>
      </c>
      <c r="R45" s="54">
        <f t="shared" si="7"/>
        <v>1118738</v>
      </c>
      <c r="S45" s="54">
        <f t="shared" si="7"/>
        <v>68047</v>
      </c>
      <c r="T45" s="54">
        <f t="shared" si="7"/>
        <v>106258</v>
      </c>
      <c r="U45" s="54">
        <f t="shared" si="7"/>
        <v>47116</v>
      </c>
      <c r="V45" s="54">
        <f t="shared" si="7"/>
        <v>221421</v>
      </c>
      <c r="W45" s="54">
        <f t="shared" si="7"/>
        <v>1911798</v>
      </c>
      <c r="X45" s="54">
        <f t="shared" si="7"/>
        <v>2204000</v>
      </c>
      <c r="Y45" s="54">
        <f t="shared" si="7"/>
        <v>-292202</v>
      </c>
      <c r="Z45" s="184">
        <f t="shared" si="5"/>
        <v>-13.257803992740472</v>
      </c>
      <c r="AA45" s="130">
        <f t="shared" si="8"/>
        <v>2204000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20051759</v>
      </c>
      <c r="D49" s="218">
        <f t="shared" si="9"/>
        <v>0</v>
      </c>
      <c r="E49" s="220">
        <f t="shared" si="9"/>
        <v>58685000</v>
      </c>
      <c r="F49" s="220">
        <f t="shared" si="9"/>
        <v>37879041</v>
      </c>
      <c r="G49" s="220">
        <f t="shared" si="9"/>
        <v>816016</v>
      </c>
      <c r="H49" s="220">
        <f t="shared" si="9"/>
        <v>1150204</v>
      </c>
      <c r="I49" s="220">
        <f t="shared" si="9"/>
        <v>1756867</v>
      </c>
      <c r="J49" s="220">
        <f t="shared" si="9"/>
        <v>3723087</v>
      </c>
      <c r="K49" s="220">
        <f t="shared" si="9"/>
        <v>1422455</v>
      </c>
      <c r="L49" s="220">
        <f t="shared" si="9"/>
        <v>4031072</v>
      </c>
      <c r="M49" s="220">
        <f t="shared" si="9"/>
        <v>2024604</v>
      </c>
      <c r="N49" s="220">
        <f t="shared" si="9"/>
        <v>7478131</v>
      </c>
      <c r="O49" s="220">
        <f t="shared" si="9"/>
        <v>2237385</v>
      </c>
      <c r="P49" s="220">
        <f t="shared" si="9"/>
        <v>1809160</v>
      </c>
      <c r="Q49" s="220">
        <f t="shared" si="9"/>
        <v>13291133</v>
      </c>
      <c r="R49" s="220">
        <f t="shared" si="9"/>
        <v>17337678</v>
      </c>
      <c r="S49" s="220">
        <f t="shared" si="9"/>
        <v>3282122</v>
      </c>
      <c r="T49" s="220">
        <f t="shared" si="9"/>
        <v>4964004</v>
      </c>
      <c r="U49" s="220">
        <f t="shared" si="9"/>
        <v>823341</v>
      </c>
      <c r="V49" s="220">
        <f t="shared" si="9"/>
        <v>9069467</v>
      </c>
      <c r="W49" s="220">
        <f t="shared" si="9"/>
        <v>37608363</v>
      </c>
      <c r="X49" s="220">
        <f t="shared" si="9"/>
        <v>37879041</v>
      </c>
      <c r="Y49" s="220">
        <f t="shared" si="9"/>
        <v>-270678</v>
      </c>
      <c r="Z49" s="221">
        <f t="shared" si="5"/>
        <v>-0.714585144856228</v>
      </c>
      <c r="AA49" s="222">
        <f>SUM(AA41:AA48)</f>
        <v>37879041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1372150</v>
      </c>
      <c r="D65" s="156">
        <v>1267260</v>
      </c>
      <c r="E65" s="60">
        <v>937260</v>
      </c>
      <c r="F65" s="60">
        <v>1267260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1267260</v>
      </c>
      <c r="Y65" s="60">
        <v>-1267260</v>
      </c>
      <c r="Z65" s="140">
        <v>-100</v>
      </c>
      <c r="AA65" s="155"/>
    </row>
    <row r="66" spans="1:27" ht="13.5">
      <c r="A66" s="311" t="s">
        <v>223</v>
      </c>
      <c r="B66" s="316"/>
      <c r="C66" s="273">
        <v>31030</v>
      </c>
      <c r="D66" s="274">
        <v>146250</v>
      </c>
      <c r="E66" s="275">
        <v>142250</v>
      </c>
      <c r="F66" s="275">
        <v>146250</v>
      </c>
      <c r="G66" s="275">
        <v>263619</v>
      </c>
      <c r="H66" s="275">
        <v>608152</v>
      </c>
      <c r="I66" s="275">
        <v>1014065</v>
      </c>
      <c r="J66" s="275">
        <v>1885836</v>
      </c>
      <c r="K66" s="275">
        <v>963888</v>
      </c>
      <c r="L66" s="275">
        <v>1163773</v>
      </c>
      <c r="M66" s="275">
        <v>837737</v>
      </c>
      <c r="N66" s="275">
        <v>2965398</v>
      </c>
      <c r="O66" s="275">
        <v>1570436</v>
      </c>
      <c r="P66" s="275">
        <v>486485</v>
      </c>
      <c r="Q66" s="275">
        <v>523406</v>
      </c>
      <c r="R66" s="275">
        <v>2580327</v>
      </c>
      <c r="S66" s="275">
        <v>670347</v>
      </c>
      <c r="T66" s="275">
        <v>1259444</v>
      </c>
      <c r="U66" s="275">
        <v>1362080</v>
      </c>
      <c r="V66" s="275">
        <v>3291871</v>
      </c>
      <c r="W66" s="275">
        <v>10723432</v>
      </c>
      <c r="X66" s="275">
        <v>146250</v>
      </c>
      <c r="Y66" s="275">
        <v>10577182</v>
      </c>
      <c r="Z66" s="140">
        <v>7232.26</v>
      </c>
      <c r="AA66" s="277"/>
    </row>
    <row r="67" spans="1:27" ht="13.5">
      <c r="A67" s="311" t="s">
        <v>224</v>
      </c>
      <c r="B67" s="316"/>
      <c r="C67" s="62">
        <v>93085</v>
      </c>
      <c r="D67" s="156">
        <v>153921</v>
      </c>
      <c r="E67" s="60">
        <v>146621</v>
      </c>
      <c r="F67" s="60">
        <v>153921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153921</v>
      </c>
      <c r="Y67" s="60">
        <v>-153921</v>
      </c>
      <c r="Z67" s="140">
        <v>-100</v>
      </c>
      <c r="AA67" s="155"/>
    </row>
    <row r="68" spans="1:27" ht="13.5">
      <c r="A68" s="311" t="s">
        <v>43</v>
      </c>
      <c r="B68" s="316"/>
      <c r="C68" s="62">
        <v>190281</v>
      </c>
      <c r="D68" s="156">
        <v>240000</v>
      </c>
      <c r="E68" s="60">
        <v>300000</v>
      </c>
      <c r="F68" s="60">
        <v>240000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240000</v>
      </c>
      <c r="Y68" s="60">
        <v>-240000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1686546</v>
      </c>
      <c r="D69" s="218">
        <f t="shared" si="12"/>
        <v>1807431</v>
      </c>
      <c r="E69" s="220">
        <f t="shared" si="12"/>
        <v>1526131</v>
      </c>
      <c r="F69" s="220">
        <f t="shared" si="12"/>
        <v>1807431</v>
      </c>
      <c r="G69" s="220">
        <f t="shared" si="12"/>
        <v>263619</v>
      </c>
      <c r="H69" s="220">
        <f t="shared" si="12"/>
        <v>608152</v>
      </c>
      <c r="I69" s="220">
        <f t="shared" si="12"/>
        <v>1014065</v>
      </c>
      <c r="J69" s="220">
        <f t="shared" si="12"/>
        <v>1885836</v>
      </c>
      <c r="K69" s="220">
        <f t="shared" si="12"/>
        <v>963888</v>
      </c>
      <c r="L69" s="220">
        <f t="shared" si="12"/>
        <v>1163773</v>
      </c>
      <c r="M69" s="220">
        <f t="shared" si="12"/>
        <v>837737</v>
      </c>
      <c r="N69" s="220">
        <f t="shared" si="12"/>
        <v>2965398</v>
      </c>
      <c r="O69" s="220">
        <f t="shared" si="12"/>
        <v>1570436</v>
      </c>
      <c r="P69" s="220">
        <f t="shared" si="12"/>
        <v>486485</v>
      </c>
      <c r="Q69" s="220">
        <f t="shared" si="12"/>
        <v>523406</v>
      </c>
      <c r="R69" s="220">
        <f t="shared" si="12"/>
        <v>2580327</v>
      </c>
      <c r="S69" s="220">
        <f t="shared" si="12"/>
        <v>670347</v>
      </c>
      <c r="T69" s="220">
        <f t="shared" si="12"/>
        <v>1259444</v>
      </c>
      <c r="U69" s="220">
        <f t="shared" si="12"/>
        <v>1362080</v>
      </c>
      <c r="V69" s="220">
        <f t="shared" si="12"/>
        <v>3291871</v>
      </c>
      <c r="W69" s="220">
        <f t="shared" si="12"/>
        <v>10723432</v>
      </c>
      <c r="X69" s="220">
        <f t="shared" si="12"/>
        <v>1807431</v>
      </c>
      <c r="Y69" s="220">
        <f t="shared" si="12"/>
        <v>8916001</v>
      </c>
      <c r="Z69" s="221">
        <f>+IF(X69&lt;&gt;0,+(Y69/X69)*100,0)</f>
        <v>493.29689487454846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20009439</v>
      </c>
      <c r="D5" s="357">
        <f t="shared" si="0"/>
        <v>0</v>
      </c>
      <c r="E5" s="356">
        <f t="shared" si="0"/>
        <v>48470000</v>
      </c>
      <c r="F5" s="358">
        <f t="shared" si="0"/>
        <v>35575041</v>
      </c>
      <c r="G5" s="358">
        <f t="shared" si="0"/>
        <v>813781</v>
      </c>
      <c r="H5" s="356">
        <f t="shared" si="0"/>
        <v>1064343</v>
      </c>
      <c r="I5" s="356">
        <f t="shared" si="0"/>
        <v>1756208</v>
      </c>
      <c r="J5" s="358">
        <f t="shared" si="0"/>
        <v>3333463</v>
      </c>
      <c r="K5" s="358">
        <f t="shared" si="0"/>
        <v>965875</v>
      </c>
      <c r="L5" s="356">
        <f t="shared" si="0"/>
        <v>4012613</v>
      </c>
      <c r="M5" s="356">
        <f t="shared" si="0"/>
        <v>2016759</v>
      </c>
      <c r="N5" s="358">
        <f t="shared" si="0"/>
        <v>5031155</v>
      </c>
      <c r="O5" s="358">
        <f t="shared" si="0"/>
        <v>2230816</v>
      </c>
      <c r="P5" s="356">
        <f t="shared" si="0"/>
        <v>1282571</v>
      </c>
      <c r="Q5" s="356">
        <f t="shared" si="0"/>
        <v>12705553</v>
      </c>
      <c r="R5" s="358">
        <f t="shared" si="0"/>
        <v>0</v>
      </c>
      <c r="S5" s="358">
        <f t="shared" si="0"/>
        <v>3214075</v>
      </c>
      <c r="T5" s="356">
        <f t="shared" si="0"/>
        <v>4857746</v>
      </c>
      <c r="U5" s="356">
        <f t="shared" si="0"/>
        <v>776225</v>
      </c>
      <c r="V5" s="358">
        <f t="shared" si="0"/>
        <v>8848046</v>
      </c>
      <c r="W5" s="358">
        <f t="shared" si="0"/>
        <v>0</v>
      </c>
      <c r="X5" s="356">
        <f t="shared" si="0"/>
        <v>35575041</v>
      </c>
      <c r="Y5" s="358">
        <f t="shared" si="0"/>
        <v>-35575041</v>
      </c>
      <c r="Z5" s="359">
        <f>+IF(X5&lt;&gt;0,+(Y5/X5)*100,0)</f>
        <v>-100</v>
      </c>
      <c r="AA5" s="360">
        <f>+AA6+AA8+AA11+AA13+AA15</f>
        <v>35575041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10208000</v>
      </c>
      <c r="F6" s="59">
        <f t="shared" si="1"/>
        <v>8593000</v>
      </c>
      <c r="G6" s="59">
        <f t="shared" si="1"/>
        <v>0</v>
      </c>
      <c r="H6" s="60">
        <f t="shared" si="1"/>
        <v>3546</v>
      </c>
      <c r="I6" s="60">
        <f t="shared" si="1"/>
        <v>0</v>
      </c>
      <c r="J6" s="59">
        <f t="shared" si="1"/>
        <v>0</v>
      </c>
      <c r="K6" s="59">
        <f t="shared" si="1"/>
        <v>146593</v>
      </c>
      <c r="L6" s="60">
        <f t="shared" si="1"/>
        <v>849499</v>
      </c>
      <c r="M6" s="60">
        <f t="shared" si="1"/>
        <v>0</v>
      </c>
      <c r="N6" s="59">
        <f t="shared" si="1"/>
        <v>0</v>
      </c>
      <c r="O6" s="59">
        <f t="shared" si="1"/>
        <v>1006811</v>
      </c>
      <c r="P6" s="60">
        <f t="shared" si="1"/>
        <v>0</v>
      </c>
      <c r="Q6" s="60">
        <f t="shared" si="1"/>
        <v>2071689</v>
      </c>
      <c r="R6" s="59">
        <f t="shared" si="1"/>
        <v>0</v>
      </c>
      <c r="S6" s="59">
        <f t="shared" si="1"/>
        <v>1153401</v>
      </c>
      <c r="T6" s="60">
        <f t="shared" si="1"/>
        <v>1370962</v>
      </c>
      <c r="U6" s="60">
        <f t="shared" si="1"/>
        <v>-51999</v>
      </c>
      <c r="V6" s="59">
        <f t="shared" si="1"/>
        <v>2472364</v>
      </c>
      <c r="W6" s="59">
        <f t="shared" si="1"/>
        <v>0</v>
      </c>
      <c r="X6" s="60">
        <f t="shared" si="1"/>
        <v>8593000</v>
      </c>
      <c r="Y6" s="59">
        <f t="shared" si="1"/>
        <v>-8593000</v>
      </c>
      <c r="Z6" s="61">
        <f>+IF(X6&lt;&gt;0,+(Y6/X6)*100,0)</f>
        <v>-100</v>
      </c>
      <c r="AA6" s="62">
        <f t="shared" si="1"/>
        <v>8593000</v>
      </c>
    </row>
    <row r="7" spans="1:27" ht="13.5">
      <c r="A7" s="291" t="s">
        <v>228</v>
      </c>
      <c r="B7" s="142"/>
      <c r="C7" s="60"/>
      <c r="D7" s="340"/>
      <c r="E7" s="60">
        <v>10208000</v>
      </c>
      <c r="F7" s="59">
        <v>8593000</v>
      </c>
      <c r="G7" s="59"/>
      <c r="H7" s="60">
        <v>3546</v>
      </c>
      <c r="I7" s="60"/>
      <c r="J7" s="59"/>
      <c r="K7" s="59">
        <v>146593</v>
      </c>
      <c r="L7" s="60">
        <v>849499</v>
      </c>
      <c r="M7" s="60"/>
      <c r="N7" s="59"/>
      <c r="O7" s="59">
        <v>1006811</v>
      </c>
      <c r="P7" s="60"/>
      <c r="Q7" s="60">
        <v>2071689</v>
      </c>
      <c r="R7" s="59"/>
      <c r="S7" s="59">
        <v>1153401</v>
      </c>
      <c r="T7" s="60">
        <v>1370962</v>
      </c>
      <c r="U7" s="60">
        <v>-51999</v>
      </c>
      <c r="V7" s="59">
        <v>2472364</v>
      </c>
      <c r="W7" s="59"/>
      <c r="X7" s="60">
        <v>8593000</v>
      </c>
      <c r="Y7" s="59">
        <v>-8593000</v>
      </c>
      <c r="Z7" s="61">
        <v>-100</v>
      </c>
      <c r="AA7" s="62">
        <v>8593000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5735000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66529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5565000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170000</v>
      </c>
      <c r="F10" s="59"/>
      <c r="G10" s="59"/>
      <c r="H10" s="60"/>
      <c r="I10" s="60"/>
      <c r="J10" s="59"/>
      <c r="K10" s="59"/>
      <c r="L10" s="60"/>
      <c r="M10" s="60">
        <v>66529</v>
      </c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27735000</v>
      </c>
      <c r="F11" s="364">
        <f t="shared" si="3"/>
        <v>20500041</v>
      </c>
      <c r="G11" s="364">
        <f t="shared" si="3"/>
        <v>576172</v>
      </c>
      <c r="H11" s="362">
        <f t="shared" si="3"/>
        <v>96929</v>
      </c>
      <c r="I11" s="362">
        <f t="shared" si="3"/>
        <v>921285</v>
      </c>
      <c r="J11" s="364">
        <f t="shared" si="3"/>
        <v>1594386</v>
      </c>
      <c r="K11" s="364">
        <f t="shared" si="3"/>
        <v>477155</v>
      </c>
      <c r="L11" s="362">
        <f t="shared" si="3"/>
        <v>2974373</v>
      </c>
      <c r="M11" s="362">
        <f t="shared" si="3"/>
        <v>1583687</v>
      </c>
      <c r="N11" s="364">
        <f t="shared" si="3"/>
        <v>5035215</v>
      </c>
      <c r="O11" s="364">
        <f t="shared" si="3"/>
        <v>1224005</v>
      </c>
      <c r="P11" s="362">
        <f t="shared" si="3"/>
        <v>0</v>
      </c>
      <c r="Q11" s="362">
        <f t="shared" si="3"/>
        <v>8875882</v>
      </c>
      <c r="R11" s="364">
        <f t="shared" si="3"/>
        <v>0</v>
      </c>
      <c r="S11" s="364">
        <f t="shared" si="3"/>
        <v>306289</v>
      </c>
      <c r="T11" s="362">
        <f t="shared" si="3"/>
        <v>1815997</v>
      </c>
      <c r="U11" s="362">
        <f t="shared" si="3"/>
        <v>315502</v>
      </c>
      <c r="V11" s="364">
        <f t="shared" si="3"/>
        <v>2437788</v>
      </c>
      <c r="W11" s="364">
        <f t="shared" si="3"/>
        <v>0</v>
      </c>
      <c r="X11" s="362">
        <f t="shared" si="3"/>
        <v>20500041</v>
      </c>
      <c r="Y11" s="364">
        <f t="shared" si="3"/>
        <v>-20500041</v>
      </c>
      <c r="Z11" s="365">
        <f>+IF(X11&lt;&gt;0,+(Y11/X11)*100,0)</f>
        <v>-100</v>
      </c>
      <c r="AA11" s="366">
        <f t="shared" si="3"/>
        <v>20500041</v>
      </c>
    </row>
    <row r="12" spans="1:27" ht="13.5">
      <c r="A12" s="291" t="s">
        <v>231</v>
      </c>
      <c r="B12" s="136"/>
      <c r="C12" s="60"/>
      <c r="D12" s="340"/>
      <c r="E12" s="60">
        <v>27735000</v>
      </c>
      <c r="F12" s="59">
        <v>20500041</v>
      </c>
      <c r="G12" s="59">
        <v>576172</v>
      </c>
      <c r="H12" s="60">
        <v>96929</v>
      </c>
      <c r="I12" s="60">
        <v>921285</v>
      </c>
      <c r="J12" s="59">
        <v>1594386</v>
      </c>
      <c r="K12" s="59">
        <v>477155</v>
      </c>
      <c r="L12" s="60">
        <v>2974373</v>
      </c>
      <c r="M12" s="60">
        <v>1583687</v>
      </c>
      <c r="N12" s="59">
        <v>5035215</v>
      </c>
      <c r="O12" s="59">
        <v>1224005</v>
      </c>
      <c r="P12" s="60"/>
      <c r="Q12" s="60">
        <v>8875882</v>
      </c>
      <c r="R12" s="59"/>
      <c r="S12" s="59">
        <v>306289</v>
      </c>
      <c r="T12" s="60">
        <v>1815997</v>
      </c>
      <c r="U12" s="60">
        <v>315502</v>
      </c>
      <c r="V12" s="59">
        <v>2437788</v>
      </c>
      <c r="W12" s="59"/>
      <c r="X12" s="60">
        <v>20500041</v>
      </c>
      <c r="Y12" s="59">
        <v>-20500041</v>
      </c>
      <c r="Z12" s="61">
        <v>-100</v>
      </c>
      <c r="AA12" s="62">
        <v>20500041</v>
      </c>
    </row>
    <row r="13" spans="1:27" ht="13.5">
      <c r="A13" s="361" t="s">
        <v>207</v>
      </c>
      <c r="B13" s="136"/>
      <c r="C13" s="275">
        <f>+C14</f>
        <v>18638890</v>
      </c>
      <c r="D13" s="341">
        <f aca="true" t="shared" si="4" ref="D13:AA13">+D14</f>
        <v>0</v>
      </c>
      <c r="E13" s="275">
        <f t="shared" si="4"/>
        <v>1982000</v>
      </c>
      <c r="F13" s="342">
        <f t="shared" si="4"/>
        <v>1782000</v>
      </c>
      <c r="G13" s="342">
        <f t="shared" si="4"/>
        <v>102991</v>
      </c>
      <c r="H13" s="275">
        <f t="shared" si="4"/>
        <v>626170</v>
      </c>
      <c r="I13" s="275">
        <f t="shared" si="4"/>
        <v>454343</v>
      </c>
      <c r="J13" s="342">
        <f t="shared" si="4"/>
        <v>1183504</v>
      </c>
      <c r="K13" s="342">
        <f t="shared" si="4"/>
        <v>96082</v>
      </c>
      <c r="L13" s="275">
        <f t="shared" si="4"/>
        <v>235526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1782000</v>
      </c>
      <c r="Y13" s="342">
        <f t="shared" si="4"/>
        <v>-1782000</v>
      </c>
      <c r="Z13" s="335">
        <f>+IF(X13&lt;&gt;0,+(Y13/X13)*100,0)</f>
        <v>-100</v>
      </c>
      <c r="AA13" s="273">
        <f t="shared" si="4"/>
        <v>1782000</v>
      </c>
    </row>
    <row r="14" spans="1:27" ht="13.5">
      <c r="A14" s="291" t="s">
        <v>232</v>
      </c>
      <c r="B14" s="136"/>
      <c r="C14" s="60">
        <v>18638890</v>
      </c>
      <c r="D14" s="340"/>
      <c r="E14" s="60">
        <v>1982000</v>
      </c>
      <c r="F14" s="59">
        <v>1782000</v>
      </c>
      <c r="G14" s="59">
        <v>102991</v>
      </c>
      <c r="H14" s="60">
        <v>626170</v>
      </c>
      <c r="I14" s="60">
        <v>454343</v>
      </c>
      <c r="J14" s="59">
        <v>1183504</v>
      </c>
      <c r="K14" s="59">
        <v>96082</v>
      </c>
      <c r="L14" s="60">
        <v>235526</v>
      </c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1782000</v>
      </c>
      <c r="Y14" s="59">
        <v>-1782000</v>
      </c>
      <c r="Z14" s="61">
        <v>-100</v>
      </c>
      <c r="AA14" s="62">
        <v>1782000</v>
      </c>
    </row>
    <row r="15" spans="1:27" ht="13.5">
      <c r="A15" s="361" t="s">
        <v>208</v>
      </c>
      <c r="B15" s="136"/>
      <c r="C15" s="60">
        <f aca="true" t="shared" si="5" ref="C15:Y15">SUM(C16:C20)</f>
        <v>1370549</v>
      </c>
      <c r="D15" s="340">
        <f t="shared" si="5"/>
        <v>0</v>
      </c>
      <c r="E15" s="60">
        <f t="shared" si="5"/>
        <v>2810000</v>
      </c>
      <c r="F15" s="59">
        <f t="shared" si="5"/>
        <v>4700000</v>
      </c>
      <c r="G15" s="59">
        <f t="shared" si="5"/>
        <v>134618</v>
      </c>
      <c r="H15" s="60">
        <f t="shared" si="5"/>
        <v>337698</v>
      </c>
      <c r="I15" s="60">
        <f t="shared" si="5"/>
        <v>380580</v>
      </c>
      <c r="J15" s="59">
        <f t="shared" si="5"/>
        <v>555573</v>
      </c>
      <c r="K15" s="59">
        <f t="shared" si="5"/>
        <v>246045</v>
      </c>
      <c r="L15" s="60">
        <f t="shared" si="5"/>
        <v>-46785</v>
      </c>
      <c r="M15" s="60">
        <f t="shared" si="5"/>
        <v>366543</v>
      </c>
      <c r="N15" s="59">
        <f t="shared" si="5"/>
        <v>-4060</v>
      </c>
      <c r="O15" s="59">
        <f t="shared" si="5"/>
        <v>0</v>
      </c>
      <c r="P15" s="60">
        <f t="shared" si="5"/>
        <v>1282571</v>
      </c>
      <c r="Q15" s="60">
        <f t="shared" si="5"/>
        <v>1757982</v>
      </c>
      <c r="R15" s="59">
        <f t="shared" si="5"/>
        <v>0</v>
      </c>
      <c r="S15" s="59">
        <f t="shared" si="5"/>
        <v>1754385</v>
      </c>
      <c r="T15" s="60">
        <f t="shared" si="5"/>
        <v>1670787</v>
      </c>
      <c r="U15" s="60">
        <f t="shared" si="5"/>
        <v>512722</v>
      </c>
      <c r="V15" s="59">
        <f t="shared" si="5"/>
        <v>3937894</v>
      </c>
      <c r="W15" s="59">
        <f t="shared" si="5"/>
        <v>0</v>
      </c>
      <c r="X15" s="60">
        <f t="shared" si="5"/>
        <v>4700000</v>
      </c>
      <c r="Y15" s="59">
        <f t="shared" si="5"/>
        <v>-4700000</v>
      </c>
      <c r="Z15" s="61">
        <f>+IF(X15&lt;&gt;0,+(Y15/X15)*100,0)</f>
        <v>-100</v>
      </c>
      <c r="AA15" s="62">
        <f>SUM(AA16:AA20)</f>
        <v>4700000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>
        <v>15000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1795000</v>
      </c>
      <c r="F18" s="59">
        <v>3700000</v>
      </c>
      <c r="G18" s="59">
        <v>134618</v>
      </c>
      <c r="H18" s="60">
        <v>337698</v>
      </c>
      <c r="I18" s="60">
        <v>83257</v>
      </c>
      <c r="J18" s="59">
        <v>555573</v>
      </c>
      <c r="K18" s="59">
        <v>44834</v>
      </c>
      <c r="L18" s="60">
        <v>-46785</v>
      </c>
      <c r="M18" s="60">
        <v>-2109</v>
      </c>
      <c r="N18" s="59">
        <v>-4060</v>
      </c>
      <c r="O18" s="59"/>
      <c r="P18" s="60">
        <v>1282571</v>
      </c>
      <c r="Q18" s="60">
        <v>1757982</v>
      </c>
      <c r="R18" s="59"/>
      <c r="S18" s="59">
        <v>1754385</v>
      </c>
      <c r="T18" s="60">
        <v>1670787</v>
      </c>
      <c r="U18" s="60">
        <v>512722</v>
      </c>
      <c r="V18" s="59">
        <v>3937894</v>
      </c>
      <c r="W18" s="59"/>
      <c r="X18" s="60">
        <v>3700000</v>
      </c>
      <c r="Y18" s="59">
        <v>-3700000</v>
      </c>
      <c r="Z18" s="61">
        <v>-100</v>
      </c>
      <c r="AA18" s="62">
        <v>3700000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1370549</v>
      </c>
      <c r="D20" s="340"/>
      <c r="E20" s="60">
        <v>1000000</v>
      </c>
      <c r="F20" s="59">
        <v>1000000</v>
      </c>
      <c r="G20" s="59"/>
      <c r="H20" s="60"/>
      <c r="I20" s="60">
        <v>297323</v>
      </c>
      <c r="J20" s="59"/>
      <c r="K20" s="59">
        <v>201211</v>
      </c>
      <c r="L20" s="60"/>
      <c r="M20" s="60">
        <v>368652</v>
      </c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1000000</v>
      </c>
      <c r="Y20" s="59">
        <v>-1000000</v>
      </c>
      <c r="Z20" s="61">
        <v>-100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42320</v>
      </c>
      <c r="D22" s="344">
        <f t="shared" si="6"/>
        <v>0</v>
      </c>
      <c r="E22" s="343">
        <f t="shared" si="6"/>
        <v>1240000</v>
      </c>
      <c r="F22" s="345">
        <f t="shared" si="6"/>
        <v>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100000</v>
      </c>
      <c r="Y22" s="345">
        <f t="shared" si="6"/>
        <v>-100000</v>
      </c>
      <c r="Z22" s="336">
        <f>+IF(X22&lt;&gt;0,+(Y22/X22)*100,0)</f>
        <v>-100</v>
      </c>
      <c r="AA22" s="350">
        <f>SUM(AA23:AA32)</f>
        <v>100000</v>
      </c>
    </row>
    <row r="23" spans="1:27" ht="13.5">
      <c r="A23" s="361" t="s">
        <v>236</v>
      </c>
      <c r="B23" s="142"/>
      <c r="C23" s="60"/>
      <c r="D23" s="340"/>
      <c r="E23" s="60">
        <v>50000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40350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1970</v>
      </c>
      <c r="D26" s="363"/>
      <c r="E26" s="362">
        <v>100000</v>
      </c>
      <c r="F26" s="364">
        <v>100000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100000</v>
      </c>
      <c r="Y26" s="364">
        <v>-100000</v>
      </c>
      <c r="Z26" s="365">
        <v>-100</v>
      </c>
      <c r="AA26" s="366">
        <v>100000</v>
      </c>
    </row>
    <row r="27" spans="1:27" ht="13.5">
      <c r="A27" s="361" t="s">
        <v>240</v>
      </c>
      <c r="B27" s="147"/>
      <c r="C27" s="60"/>
      <c r="D27" s="340"/>
      <c r="E27" s="60">
        <v>340000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500000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>
        <v>500000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5355000</v>
      </c>
      <c r="F40" s="345">
        <f t="shared" si="9"/>
        <v>2204000</v>
      </c>
      <c r="G40" s="345">
        <f t="shared" si="9"/>
        <v>2235</v>
      </c>
      <c r="H40" s="343">
        <f t="shared" si="9"/>
        <v>85861</v>
      </c>
      <c r="I40" s="343">
        <f t="shared" si="9"/>
        <v>659</v>
      </c>
      <c r="J40" s="345">
        <f t="shared" si="9"/>
        <v>0</v>
      </c>
      <c r="K40" s="345">
        <f t="shared" si="9"/>
        <v>456580</v>
      </c>
      <c r="L40" s="343">
        <f t="shared" si="9"/>
        <v>18459</v>
      </c>
      <c r="M40" s="343">
        <f t="shared" si="9"/>
        <v>7845</v>
      </c>
      <c r="N40" s="345">
        <f t="shared" si="9"/>
        <v>482884</v>
      </c>
      <c r="O40" s="345">
        <f t="shared" si="9"/>
        <v>6569</v>
      </c>
      <c r="P40" s="343">
        <f t="shared" si="9"/>
        <v>526589</v>
      </c>
      <c r="Q40" s="343">
        <f t="shared" si="9"/>
        <v>585580</v>
      </c>
      <c r="R40" s="345">
        <f t="shared" si="9"/>
        <v>1113031</v>
      </c>
      <c r="S40" s="345">
        <f t="shared" si="9"/>
        <v>68047</v>
      </c>
      <c r="T40" s="343">
        <f t="shared" si="9"/>
        <v>106258</v>
      </c>
      <c r="U40" s="343">
        <f t="shared" si="9"/>
        <v>47116</v>
      </c>
      <c r="V40" s="345">
        <f t="shared" si="9"/>
        <v>0</v>
      </c>
      <c r="W40" s="345">
        <f t="shared" si="9"/>
        <v>0</v>
      </c>
      <c r="X40" s="343">
        <f t="shared" si="9"/>
        <v>2204000</v>
      </c>
      <c r="Y40" s="345">
        <f t="shared" si="9"/>
        <v>-2204000</v>
      </c>
      <c r="Z40" s="336">
        <f>+IF(X40&lt;&gt;0,+(Y40/X40)*100,0)</f>
        <v>-100</v>
      </c>
      <c r="AA40" s="350">
        <f>SUM(AA41:AA49)</f>
        <v>2204000</v>
      </c>
    </row>
    <row r="41" spans="1:27" ht="13.5">
      <c r="A41" s="361" t="s">
        <v>247</v>
      </c>
      <c r="B41" s="142"/>
      <c r="C41" s="362"/>
      <c r="D41" s="363"/>
      <c r="E41" s="362">
        <v>1630000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695000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550000</v>
      </c>
      <c r="F44" s="53">
        <v>204000</v>
      </c>
      <c r="G44" s="53">
        <v>2235</v>
      </c>
      <c r="H44" s="54"/>
      <c r="I44" s="54">
        <v>659</v>
      </c>
      <c r="J44" s="53"/>
      <c r="K44" s="53">
        <v>65778</v>
      </c>
      <c r="L44" s="54">
        <v>2699</v>
      </c>
      <c r="M44" s="54">
        <v>6010</v>
      </c>
      <c r="N44" s="53">
        <v>74487</v>
      </c>
      <c r="O44" s="53">
        <v>5707</v>
      </c>
      <c r="P44" s="54"/>
      <c r="Q44" s="54"/>
      <c r="R44" s="53"/>
      <c r="S44" s="53">
        <v>37625</v>
      </c>
      <c r="T44" s="54"/>
      <c r="U44" s="54">
        <v>47116</v>
      </c>
      <c r="V44" s="53"/>
      <c r="W44" s="53"/>
      <c r="X44" s="54">
        <v>204000</v>
      </c>
      <c r="Y44" s="53">
        <v>-204000</v>
      </c>
      <c r="Z44" s="94">
        <v>-100</v>
      </c>
      <c r="AA44" s="95">
        <v>204000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2480000</v>
      </c>
      <c r="F47" s="53">
        <v>2000000</v>
      </c>
      <c r="G47" s="53"/>
      <c r="H47" s="54">
        <v>85861</v>
      </c>
      <c r="I47" s="54"/>
      <c r="J47" s="53"/>
      <c r="K47" s="53">
        <v>390802</v>
      </c>
      <c r="L47" s="54">
        <v>15760</v>
      </c>
      <c r="M47" s="54">
        <v>1835</v>
      </c>
      <c r="N47" s="53">
        <v>408397</v>
      </c>
      <c r="O47" s="53">
        <v>862</v>
      </c>
      <c r="P47" s="54">
        <v>526589</v>
      </c>
      <c r="Q47" s="54">
        <v>585580</v>
      </c>
      <c r="R47" s="53">
        <v>1113031</v>
      </c>
      <c r="S47" s="53">
        <v>30422</v>
      </c>
      <c r="T47" s="54">
        <v>106258</v>
      </c>
      <c r="U47" s="54"/>
      <c r="V47" s="53"/>
      <c r="W47" s="53"/>
      <c r="X47" s="54">
        <v>2000000</v>
      </c>
      <c r="Y47" s="53">
        <v>-2000000</v>
      </c>
      <c r="Z47" s="94">
        <v>-100</v>
      </c>
      <c r="AA47" s="95">
        <v>2000000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20051759</v>
      </c>
      <c r="D60" s="346">
        <f t="shared" si="14"/>
        <v>0</v>
      </c>
      <c r="E60" s="219">
        <f t="shared" si="14"/>
        <v>55565000</v>
      </c>
      <c r="F60" s="264">
        <f t="shared" si="14"/>
        <v>37879041</v>
      </c>
      <c r="G60" s="264">
        <f t="shared" si="14"/>
        <v>816016</v>
      </c>
      <c r="H60" s="219">
        <f t="shared" si="14"/>
        <v>1150204</v>
      </c>
      <c r="I60" s="219">
        <f t="shared" si="14"/>
        <v>1756867</v>
      </c>
      <c r="J60" s="264">
        <f t="shared" si="14"/>
        <v>3333463</v>
      </c>
      <c r="K60" s="264">
        <f t="shared" si="14"/>
        <v>1422455</v>
      </c>
      <c r="L60" s="219">
        <f t="shared" si="14"/>
        <v>4031072</v>
      </c>
      <c r="M60" s="219">
        <f t="shared" si="14"/>
        <v>2024604</v>
      </c>
      <c r="N60" s="264">
        <f t="shared" si="14"/>
        <v>5514039</v>
      </c>
      <c r="O60" s="264">
        <f t="shared" si="14"/>
        <v>2237385</v>
      </c>
      <c r="P60" s="219">
        <f t="shared" si="14"/>
        <v>1809160</v>
      </c>
      <c r="Q60" s="219">
        <f t="shared" si="14"/>
        <v>13291133</v>
      </c>
      <c r="R60" s="264">
        <f t="shared" si="14"/>
        <v>1113031</v>
      </c>
      <c r="S60" s="264">
        <f t="shared" si="14"/>
        <v>3282122</v>
      </c>
      <c r="T60" s="219">
        <f t="shared" si="14"/>
        <v>4964004</v>
      </c>
      <c r="U60" s="219">
        <f t="shared" si="14"/>
        <v>823341</v>
      </c>
      <c r="V60" s="264">
        <f t="shared" si="14"/>
        <v>8848046</v>
      </c>
      <c r="W60" s="264">
        <f t="shared" si="14"/>
        <v>0</v>
      </c>
      <c r="X60" s="219">
        <f t="shared" si="14"/>
        <v>37879041</v>
      </c>
      <c r="Y60" s="264">
        <f t="shared" si="14"/>
        <v>-37879041</v>
      </c>
      <c r="Z60" s="337">
        <f>+IF(X60&lt;&gt;0,+(Y60/X60)*100,0)</f>
        <v>-100</v>
      </c>
      <c r="AA60" s="232">
        <f>+AA57+AA54+AA51+AA40+AA37+AA34+AA22+AA5</f>
        <v>37879041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2695000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2695000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2695000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25000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3120000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2013-08-02T12:59:05Z</dcterms:created>
  <dcterms:modified xsi:type="dcterms:W3CDTF">2013-08-02T12:59:10Z</dcterms:modified>
  <cp:category/>
  <cp:version/>
  <cp:contentType/>
  <cp:contentStatus/>
</cp:coreProperties>
</file>