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<sst xmlns="http://schemas.openxmlformats.org/spreadsheetml/2006/main" count="855" uniqueCount="302">
  <si>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Knysna(WC048)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</si>
  <si>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</si>
  <si>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</si>
  <si>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</si>
  <si>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</si>
  <si>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</si>
  <si>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</si>
  <si>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</si>
  <si>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</si>
  <si>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</si>
  <si>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</si>
  <si>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</si>
  <si>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</si>
  <si>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</si>
  <si>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</si>
  <si>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</si>
  <si>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</si>
  <si>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</si>
  <si>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</si>
  <si>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</si>
  <si>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</si>
  <si>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</si>
  <si>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</si>
  <si>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</si>
  <si>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</si>
  <si>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</si>
  <si>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</si>
  <si>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</si>
  <si>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</si>
  <si>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</si>
  <si>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</si>
  <si>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</si>
  <si>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</si>
  <si>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</si>
  <si>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</si>
  <si>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</si>
  <si>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</si>
  <si>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</si>
  <si>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</si>
  <si>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</si>
  <si>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</si>
  <si>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</si>
  <si>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</si>
  <si>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</si>
  <si>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</si>
  <si>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</si>
  <si>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</si>
  <si>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</si>
  <si>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</si>
  <si>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</si>
  <si>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</si>
  <si>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</si>
  <si>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</si>
  <si>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</si>
  <si>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</si>
  <si>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</si>
  <si>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</si>
  <si>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</si>
  <si>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</si>
  <si>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</si>
  <si>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</si>
  <si>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</si>
  <si>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</si>
  <si>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</si>
  <si>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</si>
  <si>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</si>
  <si>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</si>
  <si>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</si>
  <si>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</si>
  <si>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</si>
  <si>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Knysna(WC048)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</si>
  <si>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</si>
  <si>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</si>
  <si>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</si>
  <si>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</si>
  <si>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</si>
  <si>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</si>
  <si>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</si>
  <si>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</si>
  <si>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</si>
  <si>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</si>
  <si>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</si>
  <si>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</si>
  <si>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</si>
  <si>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</si>
  <si>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</si>
  <si>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</si>
  <si>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</si>
  <si>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</si>
  <si>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</si>
  <si>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</si>
  <si>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</si>
  <si>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</si>
  <si>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</si>
  <si>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</si>
  <si>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</si>
  <si>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</si>
  <si>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</si>
  <si>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</si>
  <si>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</si>
  <si>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Knysna(WC048)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</si>
  <si>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</si>
  <si>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</si>
  <si>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</si>
  <si>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</si>
  <si>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</si>
  <si>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</si>
  <si>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</si>
  <si>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</si>
  <si>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</si>
  <si>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</si>
  <si>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</si>
  <si>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</si>
  <si>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</si>
  <si>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</si>
  <si>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</si>
  <si>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</si>
  <si>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</si>
  <si>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</si>
  <si>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</si>
  <si>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</si>
  <si>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</si>
  <si>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</si>
  <si>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</si>
  <si>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</si>
  <si>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</si>
  <si>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</si>
  <si>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</si>
  <si>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</si>
  <si>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Knysna(WC048)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</si>
  <si>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</si>
  <si>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</si>
  <si>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</si>
  <si>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</si>
  <si>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</si>
  <si>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</si>
  <si>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</si>
  <si>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</si>
  <si>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</si>
  <si>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</si>
  <si>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Knysna(WC048)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</si>
  <si>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</si>
  <si>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</si>
  <si>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</si>
  <si>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</si>
  <si>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</si>
  <si>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</si>
  <si>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</si>
  <si>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</si>
  <si>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</si>
  <si>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</si>
  <si>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</si>
  <si>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</si>
  <si>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</si>
  <si>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</si>
  <si>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</si>
  <si>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</si>
  <si>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</si>
  <si>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</si>
  <si>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</si>
  <si>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</si>
  <si>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</si>
  <si>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</si>
  <si>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</si>
  <si>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</si>
  <si>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</si>
  <si>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</si>
  <si>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</si>
  <si>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</si>
  <si>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</si>
  <si>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</si>
  <si>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</si>
  <si>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</si>
  <si>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</si>
  <si>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Knysna(WC048)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</si>
  <si>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</si>
  <si>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</si>
  <si>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</si>
  <si>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</si>
  <si>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</si>
  <si>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</si>
  <si>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</si>
  <si>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</si>
  <si>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</si>
  <si>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</si>
  <si>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</si>
  <si>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</si>
  <si>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</si>
  <si>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</si>
  <si>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</si>
  <si>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</si>
  <si>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</si>
  <si>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</si>
  <si>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</si>
  <si>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</si>
  <si>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</si>
  <si>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</si>
  <si>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</si>
  <si>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</si>
  <si>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</si>
  <si>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</si>
  <si>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Knysna(WC048)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</si>
  <si>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</si>
  <si>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</si>
  <si>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</si>
  <si>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</si>
  <si>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</si>
  <si>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</si>
  <si>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</si>
  <si>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</si>
  <si>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</si>
  <si>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</si>
  <si>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</si>
  <si>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</si>
  <si>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</si>
  <si>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</si>
  <si>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</si>
  <si>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</si>
  <si>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</si>
  <si>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</si>
  <si>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</si>
  <si>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</si>
  <si>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</si>
  <si>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</si>
  <si>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</si>
  <si>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</si>
  <si>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Knysna(WC048)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</si>
  <si>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</si>
  <si>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</si>
  <si>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</si>
  <si>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</si>
  <si>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</si>
  <si>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</si>
  <si>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</si>
  <si>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</si>
  <si>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</si>
  <si>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</si>
  <si>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</si>
  <si>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</si>
  <si>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</si>
  <si>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</si>
  <si>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</si>
  <si>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</si>
  <si>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</si>
  <si>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</si>
  <si>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</si>
  <si>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</si>
  <si>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</si>
  <si>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</si>
  <si>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</si>
  <si>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</si>
  <si>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</si>
  <si>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</si>
  <si>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</si>
  <si>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</si>
  <si>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</si>
  <si>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</si>
  <si>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</si>
  <si>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</si>
  <si>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</si>
  <si>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</si>
  <si>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</si>
  <si>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Knysna(WC048)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</si>
  <si>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</si>
  <si>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</si>
  <si>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Knysna(WC048)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</si>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</sst>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150597816</v>
      </c>
      <c r="C5" s="19"/>
      <c r="D5" s="59">
        <v>165857000</v>
      </c>
      <c r="E5" s="60">
        <v>177645000</v>
      </c>
      <c r="F5" s="60">
        <v>167590752</v>
      </c>
      <c r="G5" s="60">
        <v>3622051</v>
      </c>
      <c r="H5" s="60">
        <v>299284</v>
      </c>
      <c r="I5" s="60">
        <v>171512087</v>
      </c>
      <c r="J5" s="60">
        <v>-139034</v>
      </c>
      <c r="K5" s="60">
        <v>121285</v>
      </c>
      <c r="L5" s="60">
        <v>-133892</v>
      </c>
      <c r="M5" s="60">
        <v>-151641</v>
      </c>
      <c r="N5" s="60">
        <v>-138214</v>
      </c>
      <c r="O5" s="60">
        <v>587634</v>
      </c>
      <c r="P5" s="60">
        <v>-160584</v>
      </c>
      <c r="Q5" s="60">
        <v>288836</v>
      </c>
      <c r="R5" s="60">
        <v>-438111</v>
      </c>
      <c r="S5" s="60">
        <v>24016</v>
      </c>
      <c r="T5" s="60">
        <v>-778410</v>
      </c>
      <c r="U5" s="60">
        <v>-1192505</v>
      </c>
      <c r="V5" s="60">
        <v>170456777</v>
      </c>
      <c r="W5" s="60">
        <v>177645000</v>
      </c>
      <c r="X5" s="60">
        <v>-7188223</v>
      </c>
      <c r="Y5" s="61">
        <v>-4.05</v>
      </c>
      <c r="Z5" s="62">
        <v>177645000</v>
      </c>
    </row>
    <row r="6" spans="1:26" ht="13.5">
      <c r="A6" s="58" t="s">
        <v>32</v>
      </c>
      <c r="B6" s="19">
        <v>203671703</v>
      </c>
      <c r="C6" s="19"/>
      <c r="D6" s="59">
        <v>225463000</v>
      </c>
      <c r="E6" s="60">
        <v>216537000</v>
      </c>
      <c r="F6" s="60">
        <v>29484244</v>
      </c>
      <c r="G6" s="60">
        <v>18633620</v>
      </c>
      <c r="H6" s="60">
        <v>14748159</v>
      </c>
      <c r="I6" s="60">
        <v>62866023</v>
      </c>
      <c r="J6" s="60">
        <v>16397998</v>
      </c>
      <c r="K6" s="60">
        <v>15889054</v>
      </c>
      <c r="L6" s="60">
        <v>15178953</v>
      </c>
      <c r="M6" s="60">
        <v>47466005</v>
      </c>
      <c r="N6" s="60">
        <v>20678630</v>
      </c>
      <c r="O6" s="60">
        <v>19746898</v>
      </c>
      <c r="P6" s="60">
        <v>11841594</v>
      </c>
      <c r="Q6" s="60">
        <v>52267122</v>
      </c>
      <c r="R6" s="60">
        <v>15922555</v>
      </c>
      <c r="S6" s="60">
        <v>16212824</v>
      </c>
      <c r="T6" s="60">
        <v>17758595</v>
      </c>
      <c r="U6" s="60">
        <v>49893974</v>
      </c>
      <c r="V6" s="60">
        <v>212493124</v>
      </c>
      <c r="W6" s="60">
        <v>216537000</v>
      </c>
      <c r="X6" s="60">
        <v>-4043876</v>
      </c>
      <c r="Y6" s="61">
        <v>-1.87</v>
      </c>
      <c r="Z6" s="62">
        <v>216537000</v>
      </c>
    </row>
    <row r="7" spans="1:26" ht="13.5">
      <c r="A7" s="58" t="s">
        <v>33</v>
      </c>
      <c r="B7" s="19">
        <v>6667005</v>
      </c>
      <c r="C7" s="19"/>
      <c r="D7" s="59">
        <v>7701000</v>
      </c>
      <c r="E7" s="60">
        <v>7701000</v>
      </c>
      <c r="F7" s="60">
        <v>104220</v>
      </c>
      <c r="G7" s="60">
        <v>520848</v>
      </c>
      <c r="H7" s="60">
        <v>338883</v>
      </c>
      <c r="I7" s="60">
        <v>963951</v>
      </c>
      <c r="J7" s="60">
        <v>325223</v>
      </c>
      <c r="K7" s="60">
        <v>473685</v>
      </c>
      <c r="L7" s="60">
        <v>417039</v>
      </c>
      <c r="M7" s="60">
        <v>1215947</v>
      </c>
      <c r="N7" s="60">
        <v>334904</v>
      </c>
      <c r="O7" s="60">
        <v>529411</v>
      </c>
      <c r="P7" s="60">
        <v>133248</v>
      </c>
      <c r="Q7" s="60">
        <v>997563</v>
      </c>
      <c r="R7" s="60">
        <v>307516</v>
      </c>
      <c r="S7" s="60">
        <v>302555</v>
      </c>
      <c r="T7" s="60">
        <v>2340503</v>
      </c>
      <c r="U7" s="60">
        <v>2950574</v>
      </c>
      <c r="V7" s="60">
        <v>6128035</v>
      </c>
      <c r="W7" s="60">
        <v>7701000</v>
      </c>
      <c r="X7" s="60">
        <v>-1572965</v>
      </c>
      <c r="Y7" s="61">
        <v>-20.43</v>
      </c>
      <c r="Z7" s="62">
        <v>7701000</v>
      </c>
    </row>
    <row r="8" spans="1:26" ht="13.5">
      <c r="A8" s="58" t="s">
        <v>34</v>
      </c>
      <c r="B8" s="19">
        <v>89230880</v>
      </c>
      <c r="C8" s="19"/>
      <c r="D8" s="59">
        <v>70368000</v>
      </c>
      <c r="E8" s="60">
        <v>83345000</v>
      </c>
      <c r="F8" s="60">
        <v>13430124</v>
      </c>
      <c r="G8" s="60">
        <v>1126930</v>
      </c>
      <c r="H8" s="60">
        <v>1590000</v>
      </c>
      <c r="I8" s="60">
        <v>16147054</v>
      </c>
      <c r="J8" s="60">
        <v>1956534</v>
      </c>
      <c r="K8" s="60">
        <v>14441253</v>
      </c>
      <c r="L8" s="60">
        <v>7654126</v>
      </c>
      <c r="M8" s="60">
        <v>24051913</v>
      </c>
      <c r="N8" s="60">
        <v>3469907</v>
      </c>
      <c r="O8" s="60">
        <v>3708862</v>
      </c>
      <c r="P8" s="60">
        <v>16193867</v>
      </c>
      <c r="Q8" s="60">
        <v>23372636</v>
      </c>
      <c r="R8" s="60">
        <v>8920010</v>
      </c>
      <c r="S8" s="60">
        <v>6455587</v>
      </c>
      <c r="T8" s="60">
        <v>4783566</v>
      </c>
      <c r="U8" s="60">
        <v>20159163</v>
      </c>
      <c r="V8" s="60">
        <v>83730766</v>
      </c>
      <c r="W8" s="60">
        <v>83345000</v>
      </c>
      <c r="X8" s="60">
        <v>385766</v>
      </c>
      <c r="Y8" s="61">
        <v>0.46</v>
      </c>
      <c r="Z8" s="62">
        <v>83345000</v>
      </c>
    </row>
    <row r="9" spans="1:26" ht="13.5">
      <c r="A9" s="58" t="s">
        <v>35</v>
      </c>
      <c r="B9" s="19">
        <v>58053702</v>
      </c>
      <c r="C9" s="19"/>
      <c r="D9" s="59">
        <v>19012000</v>
      </c>
      <c r="E9" s="60">
        <v>22867050</v>
      </c>
      <c r="F9" s="60">
        <v>1941767</v>
      </c>
      <c r="G9" s="60">
        <v>1979580</v>
      </c>
      <c r="H9" s="60">
        <v>1559426</v>
      </c>
      <c r="I9" s="60">
        <v>5480773</v>
      </c>
      <c r="J9" s="60">
        <v>2087819</v>
      </c>
      <c r="K9" s="60">
        <v>2439833</v>
      </c>
      <c r="L9" s="60">
        <v>1563914</v>
      </c>
      <c r="M9" s="60">
        <v>6091566</v>
      </c>
      <c r="N9" s="60">
        <v>2493251</v>
      </c>
      <c r="O9" s="60">
        <v>3632774</v>
      </c>
      <c r="P9" s="60">
        <v>2174967</v>
      </c>
      <c r="Q9" s="60">
        <v>8300992</v>
      </c>
      <c r="R9" s="60">
        <v>2478260</v>
      </c>
      <c r="S9" s="60">
        <v>2070345</v>
      </c>
      <c r="T9" s="60">
        <v>2184111</v>
      </c>
      <c r="U9" s="60">
        <v>6732716</v>
      </c>
      <c r="V9" s="60">
        <v>26606047</v>
      </c>
      <c r="W9" s="60">
        <v>22867050</v>
      </c>
      <c r="X9" s="60">
        <v>3738997</v>
      </c>
      <c r="Y9" s="61">
        <v>16.35</v>
      </c>
      <c r="Z9" s="62">
        <v>22867050</v>
      </c>
    </row>
    <row r="10" spans="1:26" ht="25.5">
      <c r="A10" s="63" t="s">
        <v>277</v>
      </c>
      <c r="B10" s="64">
        <f>SUM(B5:B9)</f>
        <v>508221106</v>
      </c>
      <c r="C10" s="64">
        <f>SUM(C5:C9)</f>
        <v>0</v>
      </c>
      <c r="D10" s="65">
        <f aca="true" t="shared" si="0" ref="D10:Z10">SUM(D5:D9)</f>
        <v>488401000</v>
      </c>
      <c r="E10" s="66">
        <f t="shared" si="0"/>
        <v>508095050</v>
      </c>
      <c r="F10" s="66">
        <f t="shared" si="0"/>
        <v>212551107</v>
      </c>
      <c r="G10" s="66">
        <f t="shared" si="0"/>
        <v>25883029</v>
      </c>
      <c r="H10" s="66">
        <f t="shared" si="0"/>
        <v>18535752</v>
      </c>
      <c r="I10" s="66">
        <f t="shared" si="0"/>
        <v>256969888</v>
      </c>
      <c r="J10" s="66">
        <f t="shared" si="0"/>
        <v>20628540</v>
      </c>
      <c r="K10" s="66">
        <f t="shared" si="0"/>
        <v>33365110</v>
      </c>
      <c r="L10" s="66">
        <f t="shared" si="0"/>
        <v>24680140</v>
      </c>
      <c r="M10" s="66">
        <f t="shared" si="0"/>
        <v>78673790</v>
      </c>
      <c r="N10" s="66">
        <f t="shared" si="0"/>
        <v>26838478</v>
      </c>
      <c r="O10" s="66">
        <f t="shared" si="0"/>
        <v>28205579</v>
      </c>
      <c r="P10" s="66">
        <f t="shared" si="0"/>
        <v>30183092</v>
      </c>
      <c r="Q10" s="66">
        <f t="shared" si="0"/>
        <v>85227149</v>
      </c>
      <c r="R10" s="66">
        <f t="shared" si="0"/>
        <v>27190230</v>
      </c>
      <c r="S10" s="66">
        <f t="shared" si="0"/>
        <v>25065327</v>
      </c>
      <c r="T10" s="66">
        <f t="shared" si="0"/>
        <v>26288365</v>
      </c>
      <c r="U10" s="66">
        <f t="shared" si="0"/>
        <v>78543922</v>
      </c>
      <c r="V10" s="66">
        <f t="shared" si="0"/>
        <v>499414749</v>
      </c>
      <c r="W10" s="66">
        <f t="shared" si="0"/>
        <v>508095050</v>
      </c>
      <c r="X10" s="66">
        <f t="shared" si="0"/>
        <v>-8680301</v>
      </c>
      <c r="Y10" s="67">
        <f>+IF(W10&lt;&gt;0,(X10/W10)*100,0)</f>
        <v>-1.7084010166995327</v>
      </c>
      <c r="Z10" s="68">
        <f t="shared" si="0"/>
        <v>508095050</v>
      </c>
    </row>
    <row r="11" spans="1:26" ht="13.5">
      <c r="A11" s="58" t="s">
        <v>37</v>
      </c>
      <c r="B11" s="19">
        <v>129375132</v>
      </c>
      <c r="C11" s="19"/>
      <c r="D11" s="59">
        <v>146436570</v>
      </c>
      <c r="E11" s="60">
        <v>148021720</v>
      </c>
      <c r="F11" s="60">
        <v>9939442</v>
      </c>
      <c r="G11" s="60">
        <v>11450632</v>
      </c>
      <c r="H11" s="60">
        <v>10705388</v>
      </c>
      <c r="I11" s="60">
        <v>32095462</v>
      </c>
      <c r="J11" s="60">
        <v>10650255</v>
      </c>
      <c r="K11" s="60">
        <v>17190112</v>
      </c>
      <c r="L11" s="60">
        <v>10902217</v>
      </c>
      <c r="M11" s="60">
        <v>38742584</v>
      </c>
      <c r="N11" s="60">
        <v>12386496</v>
      </c>
      <c r="O11" s="60">
        <v>10978758</v>
      </c>
      <c r="P11" s="60">
        <v>10891742</v>
      </c>
      <c r="Q11" s="60">
        <v>34256996</v>
      </c>
      <c r="R11" s="60">
        <v>11353636</v>
      </c>
      <c r="S11" s="60">
        <v>11093238</v>
      </c>
      <c r="T11" s="60">
        <v>11173053</v>
      </c>
      <c r="U11" s="60">
        <v>33619927</v>
      </c>
      <c r="V11" s="60">
        <v>138714969</v>
      </c>
      <c r="W11" s="60">
        <v>148021720</v>
      </c>
      <c r="X11" s="60">
        <v>-9306751</v>
      </c>
      <c r="Y11" s="61">
        <v>-6.29</v>
      </c>
      <c r="Z11" s="62">
        <v>148021720</v>
      </c>
    </row>
    <row r="12" spans="1:26" ht="13.5">
      <c r="A12" s="58" t="s">
        <v>38</v>
      </c>
      <c r="B12" s="19">
        <v>5619224</v>
      </c>
      <c r="C12" s="19"/>
      <c r="D12" s="59">
        <v>6077700</v>
      </c>
      <c r="E12" s="60">
        <v>6077700</v>
      </c>
      <c r="F12" s="60">
        <v>464080</v>
      </c>
      <c r="G12" s="60">
        <v>464646</v>
      </c>
      <c r="H12" s="60">
        <v>452045</v>
      </c>
      <c r="I12" s="60">
        <v>1380771</v>
      </c>
      <c r="J12" s="60">
        <v>468321</v>
      </c>
      <c r="K12" s="60">
        <v>468321</v>
      </c>
      <c r="L12" s="60">
        <v>468321</v>
      </c>
      <c r="M12" s="60">
        <v>1404963</v>
      </c>
      <c r="N12" s="60">
        <v>644838</v>
      </c>
      <c r="O12" s="60">
        <v>494078</v>
      </c>
      <c r="P12" s="60">
        <v>494078</v>
      </c>
      <c r="Q12" s="60">
        <v>1632994</v>
      </c>
      <c r="R12" s="60">
        <v>494078</v>
      </c>
      <c r="S12" s="60">
        <v>497536</v>
      </c>
      <c r="T12" s="60">
        <v>490620</v>
      </c>
      <c r="U12" s="60">
        <v>1482234</v>
      </c>
      <c r="V12" s="60">
        <v>5900962</v>
      </c>
      <c r="W12" s="60">
        <v>6077700</v>
      </c>
      <c r="X12" s="60">
        <v>-176738</v>
      </c>
      <c r="Y12" s="61">
        <v>-2.91</v>
      </c>
      <c r="Z12" s="62">
        <v>6077700</v>
      </c>
    </row>
    <row r="13" spans="1:26" ht="13.5">
      <c r="A13" s="58" t="s">
        <v>278</v>
      </c>
      <c r="B13" s="19">
        <v>148906824</v>
      </c>
      <c r="C13" s="19"/>
      <c r="D13" s="59">
        <v>21910000</v>
      </c>
      <c r="E13" s="60">
        <v>21910000</v>
      </c>
      <c r="F13" s="60">
        <v>1825760</v>
      </c>
      <c r="G13" s="60">
        <v>1825760</v>
      </c>
      <c r="H13" s="60">
        <v>1825760</v>
      </c>
      <c r="I13" s="60">
        <v>5477280</v>
      </c>
      <c r="J13" s="60">
        <v>1825760</v>
      </c>
      <c r="K13" s="60">
        <v>1825760</v>
      </c>
      <c r="L13" s="60">
        <v>1825760</v>
      </c>
      <c r="M13" s="60">
        <v>5477280</v>
      </c>
      <c r="N13" s="60">
        <v>1825760</v>
      </c>
      <c r="O13" s="60">
        <v>1825760</v>
      </c>
      <c r="P13" s="60">
        <v>1825760</v>
      </c>
      <c r="Q13" s="60">
        <v>5477280</v>
      </c>
      <c r="R13" s="60">
        <v>1825760</v>
      </c>
      <c r="S13" s="60">
        <v>1825760</v>
      </c>
      <c r="T13" s="60">
        <v>1874391</v>
      </c>
      <c r="U13" s="60">
        <v>5525911</v>
      </c>
      <c r="V13" s="60">
        <v>21957751</v>
      </c>
      <c r="W13" s="60">
        <v>21910000</v>
      </c>
      <c r="X13" s="60">
        <v>47751</v>
      </c>
      <c r="Y13" s="61">
        <v>0.22</v>
      </c>
      <c r="Z13" s="62">
        <v>21910000</v>
      </c>
    </row>
    <row r="14" spans="1:26" ht="13.5">
      <c r="A14" s="58" t="s">
        <v>40</v>
      </c>
      <c r="B14" s="19">
        <v>16685996</v>
      </c>
      <c r="C14" s="19"/>
      <c r="D14" s="59">
        <v>16309000</v>
      </c>
      <c r="E14" s="60">
        <v>16309000</v>
      </c>
      <c r="F14" s="60">
        <v>0</v>
      </c>
      <c r="G14" s="60">
        <v>0</v>
      </c>
      <c r="H14" s="60">
        <v>2770051</v>
      </c>
      <c r="I14" s="60">
        <v>2770051</v>
      </c>
      <c r="J14" s="60">
        <v>0</v>
      </c>
      <c r="K14" s="60">
        <v>0</v>
      </c>
      <c r="L14" s="60">
        <v>5799762</v>
      </c>
      <c r="M14" s="60">
        <v>5799762</v>
      </c>
      <c r="N14" s="60">
        <v>-616437</v>
      </c>
      <c r="O14" s="60">
        <v>0</v>
      </c>
      <c r="P14" s="60">
        <v>2022208</v>
      </c>
      <c r="Q14" s="60">
        <v>1405771</v>
      </c>
      <c r="R14" s="60">
        <v>0</v>
      </c>
      <c r="S14" s="60">
        <v>0</v>
      </c>
      <c r="T14" s="60">
        <v>4735167</v>
      </c>
      <c r="U14" s="60">
        <v>4735167</v>
      </c>
      <c r="V14" s="60">
        <v>14710751</v>
      </c>
      <c r="W14" s="60">
        <v>16309000</v>
      </c>
      <c r="X14" s="60">
        <v>-1598249</v>
      </c>
      <c r="Y14" s="61">
        <v>-9.8</v>
      </c>
      <c r="Z14" s="62">
        <v>16309000</v>
      </c>
    </row>
    <row r="15" spans="1:26" ht="13.5">
      <c r="A15" s="58" t="s">
        <v>41</v>
      </c>
      <c r="B15" s="19">
        <v>124094866</v>
      </c>
      <c r="C15" s="19"/>
      <c r="D15" s="59">
        <v>133928180</v>
      </c>
      <c r="E15" s="60">
        <v>134313480</v>
      </c>
      <c r="F15" s="60">
        <v>718288</v>
      </c>
      <c r="G15" s="60">
        <v>19246362</v>
      </c>
      <c r="H15" s="60">
        <v>18546827</v>
      </c>
      <c r="I15" s="60">
        <v>38511477</v>
      </c>
      <c r="J15" s="60">
        <v>9007000</v>
      </c>
      <c r="K15" s="60">
        <v>10119321</v>
      </c>
      <c r="L15" s="60">
        <v>8316536</v>
      </c>
      <c r="M15" s="60">
        <v>27442857</v>
      </c>
      <c r="N15" s="60">
        <v>12089997</v>
      </c>
      <c r="O15" s="60">
        <v>8541763</v>
      </c>
      <c r="P15" s="60">
        <v>9850410</v>
      </c>
      <c r="Q15" s="60">
        <v>30482170</v>
      </c>
      <c r="R15" s="60">
        <v>9516074</v>
      </c>
      <c r="S15" s="60">
        <v>10843459</v>
      </c>
      <c r="T15" s="60">
        <v>24364041</v>
      </c>
      <c r="U15" s="60">
        <v>44723574</v>
      </c>
      <c r="V15" s="60">
        <v>141160078</v>
      </c>
      <c r="W15" s="60">
        <v>134313480</v>
      </c>
      <c r="X15" s="60">
        <v>6846598</v>
      </c>
      <c r="Y15" s="61">
        <v>5.1</v>
      </c>
      <c r="Z15" s="62">
        <v>134313480</v>
      </c>
    </row>
    <row r="16" spans="1:26" ht="13.5">
      <c r="A16" s="69" t="s">
        <v>42</v>
      </c>
      <c r="B16" s="19">
        <v>5783606</v>
      </c>
      <c r="C16" s="19"/>
      <c r="D16" s="59">
        <v>5461000</v>
      </c>
      <c r="E16" s="60">
        <v>5482050</v>
      </c>
      <c r="F16" s="60">
        <v>744602</v>
      </c>
      <c r="G16" s="60">
        <v>540000</v>
      </c>
      <c r="H16" s="60">
        <v>578423</v>
      </c>
      <c r="I16" s="60">
        <v>1863025</v>
      </c>
      <c r="J16" s="60">
        <v>318566</v>
      </c>
      <c r="K16" s="60">
        <v>333584</v>
      </c>
      <c r="L16" s="60">
        <v>319675</v>
      </c>
      <c r="M16" s="60">
        <v>971825</v>
      </c>
      <c r="N16" s="60">
        <v>466505</v>
      </c>
      <c r="O16" s="60">
        <v>392155</v>
      </c>
      <c r="P16" s="60">
        <v>928455</v>
      </c>
      <c r="Q16" s="60">
        <v>1787115</v>
      </c>
      <c r="R16" s="60">
        <v>666154</v>
      </c>
      <c r="S16" s="60">
        <v>317245</v>
      </c>
      <c r="T16" s="60">
        <v>9439</v>
      </c>
      <c r="U16" s="60">
        <v>992838</v>
      </c>
      <c r="V16" s="60">
        <v>5614803</v>
      </c>
      <c r="W16" s="60">
        <v>5482050</v>
      </c>
      <c r="X16" s="60">
        <v>132753</v>
      </c>
      <c r="Y16" s="61">
        <v>2.42</v>
      </c>
      <c r="Z16" s="62">
        <v>5482050</v>
      </c>
    </row>
    <row r="17" spans="1:26" ht="13.5">
      <c r="A17" s="58" t="s">
        <v>43</v>
      </c>
      <c r="B17" s="19">
        <v>262135303</v>
      </c>
      <c r="C17" s="19"/>
      <c r="D17" s="59">
        <v>159476600</v>
      </c>
      <c r="E17" s="60">
        <v>170783750</v>
      </c>
      <c r="F17" s="60">
        <v>6099664</v>
      </c>
      <c r="G17" s="60">
        <v>9166265</v>
      </c>
      <c r="H17" s="60">
        <v>16941720</v>
      </c>
      <c r="I17" s="60">
        <v>32207649</v>
      </c>
      <c r="J17" s="60">
        <v>8581110</v>
      </c>
      <c r="K17" s="60">
        <v>12710350</v>
      </c>
      <c r="L17" s="60">
        <v>13048399</v>
      </c>
      <c r="M17" s="60">
        <v>34339859</v>
      </c>
      <c r="N17" s="60">
        <v>11471796</v>
      </c>
      <c r="O17" s="60">
        <v>10752491</v>
      </c>
      <c r="P17" s="60">
        <v>19400177</v>
      </c>
      <c r="Q17" s="60">
        <v>41624464</v>
      </c>
      <c r="R17" s="60">
        <v>14757772</v>
      </c>
      <c r="S17" s="60">
        <v>17086254</v>
      </c>
      <c r="T17" s="60">
        <v>16497040</v>
      </c>
      <c r="U17" s="60">
        <v>48341066</v>
      </c>
      <c r="V17" s="60">
        <v>156513038</v>
      </c>
      <c r="W17" s="60">
        <v>170783750</v>
      </c>
      <c r="X17" s="60">
        <v>-14270712</v>
      </c>
      <c r="Y17" s="61">
        <v>-8.36</v>
      </c>
      <c r="Z17" s="62">
        <v>170783750</v>
      </c>
    </row>
    <row r="18" spans="1:26" ht="13.5">
      <c r="A18" s="70" t="s">
        <v>44</v>
      </c>
      <c r="B18" s="71">
        <f>SUM(B11:B17)</f>
        <v>692600951</v>
      </c>
      <c r="C18" s="71">
        <f>SUM(C11:C17)</f>
        <v>0</v>
      </c>
      <c r="D18" s="72">
        <f aca="true" t="shared" si="1" ref="D18:Z18">SUM(D11:D17)</f>
        <v>489599050</v>
      </c>
      <c r="E18" s="73">
        <f t="shared" si="1"/>
        <v>502897700</v>
      </c>
      <c r="F18" s="73">
        <f t="shared" si="1"/>
        <v>19791836</v>
      </c>
      <c r="G18" s="73">
        <f t="shared" si="1"/>
        <v>42693665</v>
      </c>
      <c r="H18" s="73">
        <f t="shared" si="1"/>
        <v>51820214</v>
      </c>
      <c r="I18" s="73">
        <f t="shared" si="1"/>
        <v>114305715</v>
      </c>
      <c r="J18" s="73">
        <f t="shared" si="1"/>
        <v>30851012</v>
      </c>
      <c r="K18" s="73">
        <f t="shared" si="1"/>
        <v>42647448</v>
      </c>
      <c r="L18" s="73">
        <f t="shared" si="1"/>
        <v>40680670</v>
      </c>
      <c r="M18" s="73">
        <f t="shared" si="1"/>
        <v>114179130</v>
      </c>
      <c r="N18" s="73">
        <f t="shared" si="1"/>
        <v>38268955</v>
      </c>
      <c r="O18" s="73">
        <f t="shared" si="1"/>
        <v>32985005</v>
      </c>
      <c r="P18" s="73">
        <f t="shared" si="1"/>
        <v>45412830</v>
      </c>
      <c r="Q18" s="73">
        <f t="shared" si="1"/>
        <v>116666790</v>
      </c>
      <c r="R18" s="73">
        <f t="shared" si="1"/>
        <v>38613474</v>
      </c>
      <c r="S18" s="73">
        <f t="shared" si="1"/>
        <v>41663492</v>
      </c>
      <c r="T18" s="73">
        <f t="shared" si="1"/>
        <v>59143751</v>
      </c>
      <c r="U18" s="73">
        <f t="shared" si="1"/>
        <v>139420717</v>
      </c>
      <c r="V18" s="73">
        <f t="shared" si="1"/>
        <v>484572352</v>
      </c>
      <c r="W18" s="73">
        <f t="shared" si="1"/>
        <v>502897700</v>
      </c>
      <c r="X18" s="73">
        <f t="shared" si="1"/>
        <v>-18325348</v>
      </c>
      <c r="Y18" s="67">
        <f>+IF(W18&lt;&gt;0,(X18/W18)*100,0)</f>
        <v>-3.6439514438025866</v>
      </c>
      <c r="Z18" s="74">
        <f t="shared" si="1"/>
        <v>502897700</v>
      </c>
    </row>
    <row r="19" spans="1:26" ht="13.5">
      <c r="A19" s="70" t="s">
        <v>45</v>
      </c>
      <c r="B19" s="75">
        <f>+B10-B18</f>
        <v>-184379845</v>
      </c>
      <c r="C19" s="75">
        <f>+C10-C18</f>
        <v>0</v>
      </c>
      <c r="D19" s="76">
        <f aca="true" t="shared" si="2" ref="D19:Z19">+D10-D18</f>
        <v>-1198050</v>
      </c>
      <c r="E19" s="77">
        <f t="shared" si="2"/>
        <v>5197350</v>
      </c>
      <c r="F19" s="77">
        <f t="shared" si="2"/>
        <v>192759271</v>
      </c>
      <c r="G19" s="77">
        <f t="shared" si="2"/>
        <v>-16810636</v>
      </c>
      <c r="H19" s="77">
        <f t="shared" si="2"/>
        <v>-33284462</v>
      </c>
      <c r="I19" s="77">
        <f t="shared" si="2"/>
        <v>142664173</v>
      </c>
      <c r="J19" s="77">
        <f t="shared" si="2"/>
        <v>-10222472</v>
      </c>
      <c r="K19" s="77">
        <f t="shared" si="2"/>
        <v>-9282338</v>
      </c>
      <c r="L19" s="77">
        <f t="shared" si="2"/>
        <v>-16000530</v>
      </c>
      <c r="M19" s="77">
        <f t="shared" si="2"/>
        <v>-35505340</v>
      </c>
      <c r="N19" s="77">
        <f t="shared" si="2"/>
        <v>-11430477</v>
      </c>
      <c r="O19" s="77">
        <f t="shared" si="2"/>
        <v>-4779426</v>
      </c>
      <c r="P19" s="77">
        <f t="shared" si="2"/>
        <v>-15229738</v>
      </c>
      <c r="Q19" s="77">
        <f t="shared" si="2"/>
        <v>-31439641</v>
      </c>
      <c r="R19" s="77">
        <f t="shared" si="2"/>
        <v>-11423244</v>
      </c>
      <c r="S19" s="77">
        <f t="shared" si="2"/>
        <v>-16598165</v>
      </c>
      <c r="T19" s="77">
        <f t="shared" si="2"/>
        <v>-32855386</v>
      </c>
      <c r="U19" s="77">
        <f t="shared" si="2"/>
        <v>-60876795</v>
      </c>
      <c r="V19" s="77">
        <f t="shared" si="2"/>
        <v>14842397</v>
      </c>
      <c r="W19" s="77">
        <f>IF(E10=E18,0,W10-W18)</f>
        <v>5197350</v>
      </c>
      <c r="X19" s="77">
        <f t="shared" si="2"/>
        <v>9645047</v>
      </c>
      <c r="Y19" s="78">
        <f>+IF(W19&lt;&gt;0,(X19/W19)*100,0)</f>
        <v>185.5762455866932</v>
      </c>
      <c r="Z19" s="79">
        <f t="shared" si="2"/>
        <v>5197350</v>
      </c>
    </row>
    <row r="20" spans="1:26" ht="13.5">
      <c r="A20" s="58" t="s">
        <v>46</v>
      </c>
      <c r="B20" s="19">
        <v>30678920</v>
      </c>
      <c r="C20" s="19"/>
      <c r="D20" s="59">
        <v>36328000</v>
      </c>
      <c r="E20" s="60">
        <v>39478000</v>
      </c>
      <c r="F20" s="60">
        <v>361914</v>
      </c>
      <c r="G20" s="60">
        <v>988602</v>
      </c>
      <c r="H20" s="60">
        <v>2645626</v>
      </c>
      <c r="I20" s="60">
        <v>3996142</v>
      </c>
      <c r="J20" s="60">
        <v>4813630</v>
      </c>
      <c r="K20" s="60">
        <v>3763045</v>
      </c>
      <c r="L20" s="60">
        <v>1382259</v>
      </c>
      <c r="M20" s="60">
        <v>9958934</v>
      </c>
      <c r="N20" s="60">
        <v>3958137</v>
      </c>
      <c r="O20" s="60">
        <v>2051403</v>
      </c>
      <c r="P20" s="60">
        <v>4314089</v>
      </c>
      <c r="Q20" s="60">
        <v>10323629</v>
      </c>
      <c r="R20" s="60">
        <v>4654310</v>
      </c>
      <c r="S20" s="60">
        <v>5984478</v>
      </c>
      <c r="T20" s="60">
        <v>4550854</v>
      </c>
      <c r="U20" s="60">
        <v>15189642</v>
      </c>
      <c r="V20" s="60">
        <v>39468347</v>
      </c>
      <c r="W20" s="60">
        <v>39478000</v>
      </c>
      <c r="X20" s="60">
        <v>-9653</v>
      </c>
      <c r="Y20" s="61">
        <v>-0.02</v>
      </c>
      <c r="Z20" s="62">
        <v>39478000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-153700925</v>
      </c>
      <c r="C22" s="86">
        <f>SUM(C19:C21)</f>
        <v>0</v>
      </c>
      <c r="D22" s="87">
        <f aca="true" t="shared" si="3" ref="D22:Z22">SUM(D19:D21)</f>
        <v>35129950</v>
      </c>
      <c r="E22" s="88">
        <f t="shared" si="3"/>
        <v>44675350</v>
      </c>
      <c r="F22" s="88">
        <f t="shared" si="3"/>
        <v>193121185</v>
      </c>
      <c r="G22" s="88">
        <f t="shared" si="3"/>
        <v>-15822034</v>
      </c>
      <c r="H22" s="88">
        <f t="shared" si="3"/>
        <v>-30638836</v>
      </c>
      <c r="I22" s="88">
        <f t="shared" si="3"/>
        <v>146660315</v>
      </c>
      <c r="J22" s="88">
        <f t="shared" si="3"/>
        <v>-5408842</v>
      </c>
      <c r="K22" s="88">
        <f t="shared" si="3"/>
        <v>-5519293</v>
      </c>
      <c r="L22" s="88">
        <f t="shared" si="3"/>
        <v>-14618271</v>
      </c>
      <c r="M22" s="88">
        <f t="shared" si="3"/>
        <v>-25546406</v>
      </c>
      <c r="N22" s="88">
        <f t="shared" si="3"/>
        <v>-7472340</v>
      </c>
      <c r="O22" s="88">
        <f t="shared" si="3"/>
        <v>-2728023</v>
      </c>
      <c r="P22" s="88">
        <f t="shared" si="3"/>
        <v>-10915649</v>
      </c>
      <c r="Q22" s="88">
        <f t="shared" si="3"/>
        <v>-21116012</v>
      </c>
      <c r="R22" s="88">
        <f t="shared" si="3"/>
        <v>-6768934</v>
      </c>
      <c r="S22" s="88">
        <f t="shared" si="3"/>
        <v>-10613687</v>
      </c>
      <c r="T22" s="88">
        <f t="shared" si="3"/>
        <v>-28304532</v>
      </c>
      <c r="U22" s="88">
        <f t="shared" si="3"/>
        <v>-45687153</v>
      </c>
      <c r="V22" s="88">
        <f t="shared" si="3"/>
        <v>54310744</v>
      </c>
      <c r="W22" s="88">
        <f t="shared" si="3"/>
        <v>44675350</v>
      </c>
      <c r="X22" s="88">
        <f t="shared" si="3"/>
        <v>9635394</v>
      </c>
      <c r="Y22" s="89">
        <f>+IF(W22&lt;&gt;0,(X22/W22)*100,0)</f>
        <v>21.567584809072564</v>
      </c>
      <c r="Z22" s="90">
        <f t="shared" si="3"/>
        <v>44675350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-153700925</v>
      </c>
      <c r="C24" s="75">
        <f>SUM(C22:C23)</f>
        <v>0</v>
      </c>
      <c r="D24" s="76">
        <f aca="true" t="shared" si="4" ref="D24:Z24">SUM(D22:D23)</f>
        <v>35129950</v>
      </c>
      <c r="E24" s="77">
        <f t="shared" si="4"/>
        <v>44675350</v>
      </c>
      <c r="F24" s="77">
        <f t="shared" si="4"/>
        <v>193121185</v>
      </c>
      <c r="G24" s="77">
        <f t="shared" si="4"/>
        <v>-15822034</v>
      </c>
      <c r="H24" s="77">
        <f t="shared" si="4"/>
        <v>-30638836</v>
      </c>
      <c r="I24" s="77">
        <f t="shared" si="4"/>
        <v>146660315</v>
      </c>
      <c r="J24" s="77">
        <f t="shared" si="4"/>
        <v>-5408842</v>
      </c>
      <c r="K24" s="77">
        <f t="shared" si="4"/>
        <v>-5519293</v>
      </c>
      <c r="L24" s="77">
        <f t="shared" si="4"/>
        <v>-14618271</v>
      </c>
      <c r="M24" s="77">
        <f t="shared" si="4"/>
        <v>-25546406</v>
      </c>
      <c r="N24" s="77">
        <f t="shared" si="4"/>
        <v>-7472340</v>
      </c>
      <c r="O24" s="77">
        <f t="shared" si="4"/>
        <v>-2728023</v>
      </c>
      <c r="P24" s="77">
        <f t="shared" si="4"/>
        <v>-10915649</v>
      </c>
      <c r="Q24" s="77">
        <f t="shared" si="4"/>
        <v>-21116012</v>
      </c>
      <c r="R24" s="77">
        <f t="shared" si="4"/>
        <v>-6768934</v>
      </c>
      <c r="S24" s="77">
        <f t="shared" si="4"/>
        <v>-10613687</v>
      </c>
      <c r="T24" s="77">
        <f t="shared" si="4"/>
        <v>-28304532</v>
      </c>
      <c r="U24" s="77">
        <f t="shared" si="4"/>
        <v>-45687153</v>
      </c>
      <c r="V24" s="77">
        <f t="shared" si="4"/>
        <v>54310744</v>
      </c>
      <c r="W24" s="77">
        <f t="shared" si="4"/>
        <v>44675350</v>
      </c>
      <c r="X24" s="77">
        <f t="shared" si="4"/>
        <v>9635394</v>
      </c>
      <c r="Y24" s="78">
        <f>+IF(W24&lt;&gt;0,(X24/W24)*100,0)</f>
        <v>21.567584809072564</v>
      </c>
      <c r="Z24" s="79">
        <f t="shared" si="4"/>
        <v>44675350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60317853</v>
      </c>
      <c r="C27" s="22"/>
      <c r="D27" s="99">
        <v>71083000</v>
      </c>
      <c r="E27" s="100">
        <v>70130000</v>
      </c>
      <c r="F27" s="100">
        <v>1471088</v>
      </c>
      <c r="G27" s="100">
        <v>2588379</v>
      </c>
      <c r="H27" s="100">
        <v>824810</v>
      </c>
      <c r="I27" s="100">
        <v>4884277</v>
      </c>
      <c r="J27" s="100">
        <v>5607183</v>
      </c>
      <c r="K27" s="100">
        <v>4945918</v>
      </c>
      <c r="L27" s="100">
        <v>3035254</v>
      </c>
      <c r="M27" s="100">
        <v>13588355</v>
      </c>
      <c r="N27" s="100">
        <v>5040902</v>
      </c>
      <c r="O27" s="100">
        <v>1561838</v>
      </c>
      <c r="P27" s="100">
        <v>7719779</v>
      </c>
      <c r="Q27" s="100">
        <v>14322519</v>
      </c>
      <c r="R27" s="100">
        <v>6651098</v>
      </c>
      <c r="S27" s="100">
        <v>14230193</v>
      </c>
      <c r="T27" s="100">
        <v>16882401</v>
      </c>
      <c r="U27" s="100">
        <v>37763692</v>
      </c>
      <c r="V27" s="100">
        <v>70558843</v>
      </c>
      <c r="W27" s="100">
        <v>70130000</v>
      </c>
      <c r="X27" s="100">
        <v>428843</v>
      </c>
      <c r="Y27" s="101">
        <v>0.61</v>
      </c>
      <c r="Z27" s="102">
        <v>70130000</v>
      </c>
    </row>
    <row r="28" spans="1:26" ht="13.5">
      <c r="A28" s="103" t="s">
        <v>46</v>
      </c>
      <c r="B28" s="19">
        <v>30656595</v>
      </c>
      <c r="C28" s="19"/>
      <c r="D28" s="59">
        <v>36328000</v>
      </c>
      <c r="E28" s="60">
        <v>39478000</v>
      </c>
      <c r="F28" s="60">
        <v>1336500</v>
      </c>
      <c r="G28" s="60">
        <v>2274678</v>
      </c>
      <c r="H28" s="60">
        <v>368963</v>
      </c>
      <c r="I28" s="60">
        <v>3980141</v>
      </c>
      <c r="J28" s="60">
        <v>4850129</v>
      </c>
      <c r="K28" s="60">
        <v>4060045</v>
      </c>
      <c r="L28" s="60">
        <v>1436255</v>
      </c>
      <c r="M28" s="60">
        <v>10346429</v>
      </c>
      <c r="N28" s="60">
        <v>4694218</v>
      </c>
      <c r="O28" s="60">
        <v>1100594</v>
      </c>
      <c r="P28" s="60">
        <v>5822601</v>
      </c>
      <c r="Q28" s="60">
        <v>11617413</v>
      </c>
      <c r="R28" s="60">
        <v>4901430</v>
      </c>
      <c r="S28" s="60">
        <v>7295624</v>
      </c>
      <c r="T28" s="60">
        <v>4402847</v>
      </c>
      <c r="U28" s="60">
        <v>16599901</v>
      </c>
      <c r="V28" s="60">
        <v>42543884</v>
      </c>
      <c r="W28" s="60">
        <v>39478000</v>
      </c>
      <c r="X28" s="60">
        <v>3065884</v>
      </c>
      <c r="Y28" s="61">
        <v>7.77</v>
      </c>
      <c r="Z28" s="62">
        <v>39478000</v>
      </c>
    </row>
    <row r="29" spans="1:26" ht="13.5">
      <c r="A29" s="58" t="s">
        <v>282</v>
      </c>
      <c r="B29" s="19">
        <v>533974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13094328</v>
      </c>
      <c r="C30" s="19"/>
      <c r="D30" s="59">
        <v>20375000</v>
      </c>
      <c r="E30" s="60">
        <v>17993000</v>
      </c>
      <c r="F30" s="60">
        <v>57110</v>
      </c>
      <c r="G30" s="60">
        <v>25593</v>
      </c>
      <c r="H30" s="60">
        <v>276193</v>
      </c>
      <c r="I30" s="60">
        <v>358896</v>
      </c>
      <c r="J30" s="60">
        <v>268800</v>
      </c>
      <c r="K30" s="60">
        <v>570165</v>
      </c>
      <c r="L30" s="60">
        <v>1389683</v>
      </c>
      <c r="M30" s="60">
        <v>2228648</v>
      </c>
      <c r="N30" s="60">
        <v>-849741</v>
      </c>
      <c r="O30" s="60">
        <v>353797</v>
      </c>
      <c r="P30" s="60">
        <v>1445272</v>
      </c>
      <c r="Q30" s="60">
        <v>949328</v>
      </c>
      <c r="R30" s="60">
        <v>510602</v>
      </c>
      <c r="S30" s="60">
        <v>4310593</v>
      </c>
      <c r="T30" s="60">
        <v>7109803</v>
      </c>
      <c r="U30" s="60">
        <v>11930998</v>
      </c>
      <c r="V30" s="60">
        <v>15467870</v>
      </c>
      <c r="W30" s="60">
        <v>17993000</v>
      </c>
      <c r="X30" s="60">
        <v>-2525130</v>
      </c>
      <c r="Y30" s="61">
        <v>-14.03</v>
      </c>
      <c r="Z30" s="62">
        <v>17993000</v>
      </c>
    </row>
    <row r="31" spans="1:26" ht="13.5">
      <c r="A31" s="58" t="s">
        <v>53</v>
      </c>
      <c r="B31" s="19">
        <v>16032952</v>
      </c>
      <c r="C31" s="19"/>
      <c r="D31" s="59">
        <v>14380000</v>
      </c>
      <c r="E31" s="60">
        <v>12659000</v>
      </c>
      <c r="F31" s="60">
        <v>77478</v>
      </c>
      <c r="G31" s="60">
        <v>288107</v>
      </c>
      <c r="H31" s="60">
        <v>179655</v>
      </c>
      <c r="I31" s="60">
        <v>545240</v>
      </c>
      <c r="J31" s="60">
        <v>488254</v>
      </c>
      <c r="K31" s="60">
        <v>315708</v>
      </c>
      <c r="L31" s="60">
        <v>209316</v>
      </c>
      <c r="M31" s="60">
        <v>1013278</v>
      </c>
      <c r="N31" s="60">
        <v>1196425</v>
      </c>
      <c r="O31" s="60">
        <v>107447</v>
      </c>
      <c r="P31" s="60">
        <v>451906</v>
      </c>
      <c r="Q31" s="60">
        <v>1755778</v>
      </c>
      <c r="R31" s="60">
        <v>1239066</v>
      </c>
      <c r="S31" s="60">
        <v>2623976</v>
      </c>
      <c r="T31" s="60">
        <v>5369751</v>
      </c>
      <c r="U31" s="60">
        <v>9232793</v>
      </c>
      <c r="V31" s="60">
        <v>12547089</v>
      </c>
      <c r="W31" s="60">
        <v>12659000</v>
      </c>
      <c r="X31" s="60">
        <v>-111911</v>
      </c>
      <c r="Y31" s="61">
        <v>-0.88</v>
      </c>
      <c r="Z31" s="62">
        <v>12659000</v>
      </c>
    </row>
    <row r="32" spans="1:26" ht="13.5">
      <c r="A32" s="70" t="s">
        <v>54</v>
      </c>
      <c r="B32" s="22">
        <f>SUM(B28:B31)</f>
        <v>60317849</v>
      </c>
      <c r="C32" s="22">
        <f>SUM(C28:C31)</f>
        <v>0</v>
      </c>
      <c r="D32" s="99">
        <f aca="true" t="shared" si="5" ref="D32:Z32">SUM(D28:D31)</f>
        <v>71083000</v>
      </c>
      <c r="E32" s="100">
        <f t="shared" si="5"/>
        <v>70130000</v>
      </c>
      <c r="F32" s="100">
        <f t="shared" si="5"/>
        <v>1471088</v>
      </c>
      <c r="G32" s="100">
        <f t="shared" si="5"/>
        <v>2588378</v>
      </c>
      <c r="H32" s="100">
        <f t="shared" si="5"/>
        <v>824811</v>
      </c>
      <c r="I32" s="100">
        <f t="shared" si="5"/>
        <v>4884277</v>
      </c>
      <c r="J32" s="100">
        <f t="shared" si="5"/>
        <v>5607183</v>
      </c>
      <c r="K32" s="100">
        <f t="shared" si="5"/>
        <v>4945918</v>
      </c>
      <c r="L32" s="100">
        <f t="shared" si="5"/>
        <v>3035254</v>
      </c>
      <c r="M32" s="100">
        <f t="shared" si="5"/>
        <v>13588355</v>
      </c>
      <c r="N32" s="100">
        <f t="shared" si="5"/>
        <v>5040902</v>
      </c>
      <c r="O32" s="100">
        <f t="shared" si="5"/>
        <v>1561838</v>
      </c>
      <c r="P32" s="100">
        <f t="shared" si="5"/>
        <v>7719779</v>
      </c>
      <c r="Q32" s="100">
        <f t="shared" si="5"/>
        <v>14322519</v>
      </c>
      <c r="R32" s="100">
        <f t="shared" si="5"/>
        <v>6651098</v>
      </c>
      <c r="S32" s="100">
        <f t="shared" si="5"/>
        <v>14230193</v>
      </c>
      <c r="T32" s="100">
        <f t="shared" si="5"/>
        <v>16882401</v>
      </c>
      <c r="U32" s="100">
        <f t="shared" si="5"/>
        <v>37763692</v>
      </c>
      <c r="V32" s="100">
        <f t="shared" si="5"/>
        <v>70558843</v>
      </c>
      <c r="W32" s="100">
        <f t="shared" si="5"/>
        <v>70130000</v>
      </c>
      <c r="X32" s="100">
        <f t="shared" si="5"/>
        <v>428843</v>
      </c>
      <c r="Y32" s="101">
        <f>+IF(W32&lt;&gt;0,(X32/W32)*100,0)</f>
        <v>0.6114972194495937</v>
      </c>
      <c r="Z32" s="102">
        <f t="shared" si="5"/>
        <v>70130000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129857986</v>
      </c>
      <c r="C35" s="19"/>
      <c r="D35" s="59">
        <v>93062079</v>
      </c>
      <c r="E35" s="60">
        <v>115001965</v>
      </c>
      <c r="F35" s="60">
        <v>197907703</v>
      </c>
      <c r="G35" s="60">
        <v>-12580894</v>
      </c>
      <c r="H35" s="60">
        <v>-29178926</v>
      </c>
      <c r="I35" s="60">
        <v>-29178926</v>
      </c>
      <c r="J35" s="60">
        <v>-7147407</v>
      </c>
      <c r="K35" s="60">
        <v>-6247690</v>
      </c>
      <c r="L35" s="60">
        <v>-29608230</v>
      </c>
      <c r="M35" s="60">
        <v>-29608230</v>
      </c>
      <c r="N35" s="60">
        <v>-11140999</v>
      </c>
      <c r="O35" s="60">
        <v>-11740724</v>
      </c>
      <c r="P35" s="60">
        <v>-5382882</v>
      </c>
      <c r="Q35" s="60">
        <v>-5382882</v>
      </c>
      <c r="R35" s="60">
        <v>-17809247</v>
      </c>
      <c r="S35" s="60">
        <v>-30734264</v>
      </c>
      <c r="T35" s="60">
        <v>-29226248</v>
      </c>
      <c r="U35" s="60">
        <v>-29226248</v>
      </c>
      <c r="V35" s="60">
        <v>-29226248</v>
      </c>
      <c r="W35" s="60">
        <v>115001965</v>
      </c>
      <c r="X35" s="60">
        <v>-144228213</v>
      </c>
      <c r="Y35" s="61">
        <v>-125.41</v>
      </c>
      <c r="Z35" s="62">
        <v>115001965</v>
      </c>
    </row>
    <row r="36" spans="1:26" ht="13.5">
      <c r="A36" s="58" t="s">
        <v>57</v>
      </c>
      <c r="B36" s="19">
        <v>846014461</v>
      </c>
      <c r="C36" s="19"/>
      <c r="D36" s="59">
        <v>1166092010</v>
      </c>
      <c r="E36" s="60">
        <v>902883433</v>
      </c>
      <c r="F36" s="60">
        <v>-308813</v>
      </c>
      <c r="G36" s="60">
        <v>771100</v>
      </c>
      <c r="H36" s="60">
        <v>-1000381</v>
      </c>
      <c r="I36" s="60">
        <v>-1000381</v>
      </c>
      <c r="J36" s="60">
        <v>3789899</v>
      </c>
      <c r="K36" s="60">
        <v>710471</v>
      </c>
      <c r="L36" s="60">
        <v>1209258</v>
      </c>
      <c r="M36" s="60">
        <v>1209258</v>
      </c>
      <c r="N36" s="60">
        <v>2979906</v>
      </c>
      <c r="O36" s="60">
        <v>-479588</v>
      </c>
      <c r="P36" s="60">
        <v>5541081</v>
      </c>
      <c r="Q36" s="60">
        <v>5541081</v>
      </c>
      <c r="R36" s="60">
        <v>5309953</v>
      </c>
      <c r="S36" s="60">
        <v>12404193</v>
      </c>
      <c r="T36" s="60">
        <v>16953537</v>
      </c>
      <c r="U36" s="60">
        <v>16953537</v>
      </c>
      <c r="V36" s="60">
        <v>16953537</v>
      </c>
      <c r="W36" s="60">
        <v>902883433</v>
      </c>
      <c r="X36" s="60">
        <v>-885929896</v>
      </c>
      <c r="Y36" s="61">
        <v>-98.12</v>
      </c>
      <c r="Z36" s="62">
        <v>902883433</v>
      </c>
    </row>
    <row r="37" spans="1:26" ht="13.5">
      <c r="A37" s="58" t="s">
        <v>58</v>
      </c>
      <c r="B37" s="19">
        <v>91197473</v>
      </c>
      <c r="C37" s="19"/>
      <c r="D37" s="59">
        <v>79283930</v>
      </c>
      <c r="E37" s="60">
        <v>89283779</v>
      </c>
      <c r="F37" s="60">
        <v>5018209</v>
      </c>
      <c r="G37" s="60">
        <v>3459595</v>
      </c>
      <c r="H37" s="60">
        <v>-7145489</v>
      </c>
      <c r="I37" s="60">
        <v>-7145489</v>
      </c>
      <c r="J37" s="60">
        <v>2898799</v>
      </c>
      <c r="K37" s="60">
        <v>349167</v>
      </c>
      <c r="L37" s="60">
        <v>-6776070</v>
      </c>
      <c r="M37" s="60">
        <v>-6776070</v>
      </c>
      <c r="N37" s="60">
        <v>-631661</v>
      </c>
      <c r="O37" s="60">
        <v>-7620907</v>
      </c>
      <c r="P37" s="60">
        <v>11226227</v>
      </c>
      <c r="Q37" s="60">
        <v>11226227</v>
      </c>
      <c r="R37" s="60">
        <v>-9106908</v>
      </c>
      <c r="S37" s="60">
        <v>-7213202</v>
      </c>
      <c r="T37" s="60">
        <v>21456792</v>
      </c>
      <c r="U37" s="60">
        <v>21456792</v>
      </c>
      <c r="V37" s="60">
        <v>21456792</v>
      </c>
      <c r="W37" s="60">
        <v>89283779</v>
      </c>
      <c r="X37" s="60">
        <v>-67826987</v>
      </c>
      <c r="Y37" s="61">
        <v>-75.97</v>
      </c>
      <c r="Z37" s="62">
        <v>89283779</v>
      </c>
    </row>
    <row r="38" spans="1:26" ht="13.5">
      <c r="A38" s="58" t="s">
        <v>59</v>
      </c>
      <c r="B38" s="19">
        <v>236724551</v>
      </c>
      <c r="C38" s="19"/>
      <c r="D38" s="59">
        <v>228391657</v>
      </c>
      <c r="E38" s="60">
        <v>228391657</v>
      </c>
      <c r="F38" s="60">
        <v>-824161</v>
      </c>
      <c r="G38" s="60">
        <v>-631977</v>
      </c>
      <c r="H38" s="60">
        <v>5905893</v>
      </c>
      <c r="I38" s="60">
        <v>5905893</v>
      </c>
      <c r="J38" s="60">
        <v>-293486</v>
      </c>
      <c r="K38" s="60">
        <v>-167223</v>
      </c>
      <c r="L38" s="60">
        <v>-6902741</v>
      </c>
      <c r="M38" s="60">
        <v>-6902741</v>
      </c>
      <c r="N38" s="60">
        <v>325262</v>
      </c>
      <c r="O38" s="60">
        <v>-415242</v>
      </c>
      <c r="P38" s="60">
        <v>-1798618</v>
      </c>
      <c r="Q38" s="60">
        <v>-1798618</v>
      </c>
      <c r="R38" s="60">
        <v>-181755</v>
      </c>
      <c r="S38" s="60">
        <v>-340103</v>
      </c>
      <c r="T38" s="60">
        <v>-5438015</v>
      </c>
      <c r="U38" s="60">
        <v>-5438015</v>
      </c>
      <c r="V38" s="60">
        <v>-5438015</v>
      </c>
      <c r="W38" s="60">
        <v>228391657</v>
      </c>
      <c r="X38" s="60">
        <v>-233829672</v>
      </c>
      <c r="Y38" s="61">
        <v>-102.38</v>
      </c>
      <c r="Z38" s="62">
        <v>228391657</v>
      </c>
    </row>
    <row r="39" spans="1:26" ht="13.5">
      <c r="A39" s="58" t="s">
        <v>60</v>
      </c>
      <c r="B39" s="19">
        <v>647950423</v>
      </c>
      <c r="C39" s="19"/>
      <c r="D39" s="59">
        <v>951478502</v>
      </c>
      <c r="E39" s="60">
        <v>700209962</v>
      </c>
      <c r="F39" s="60">
        <v>193404842</v>
      </c>
      <c r="G39" s="60">
        <v>-14637412</v>
      </c>
      <c r="H39" s="60">
        <v>-28939711</v>
      </c>
      <c r="I39" s="60">
        <v>-28939711</v>
      </c>
      <c r="J39" s="60">
        <v>-5962821</v>
      </c>
      <c r="K39" s="60">
        <v>-5719163</v>
      </c>
      <c r="L39" s="60">
        <v>-14720161</v>
      </c>
      <c r="M39" s="60">
        <v>-14720161</v>
      </c>
      <c r="N39" s="60">
        <v>-7854694</v>
      </c>
      <c r="O39" s="60">
        <v>-4184163</v>
      </c>
      <c r="P39" s="60">
        <v>-9269410</v>
      </c>
      <c r="Q39" s="60">
        <v>-9269410</v>
      </c>
      <c r="R39" s="60">
        <v>-3210631</v>
      </c>
      <c r="S39" s="60">
        <v>-10776766</v>
      </c>
      <c r="T39" s="60">
        <v>-28291488</v>
      </c>
      <c r="U39" s="60">
        <v>-28291488</v>
      </c>
      <c r="V39" s="60">
        <v>-28291488</v>
      </c>
      <c r="W39" s="60">
        <v>700209962</v>
      </c>
      <c r="X39" s="60">
        <v>-728501450</v>
      </c>
      <c r="Y39" s="61">
        <v>-104.04</v>
      </c>
      <c r="Z39" s="62">
        <v>700209962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69025504</v>
      </c>
      <c r="C42" s="19"/>
      <c r="D42" s="59">
        <v>69810213</v>
      </c>
      <c r="E42" s="60">
        <v>81552145</v>
      </c>
      <c r="F42" s="60">
        <v>27786460</v>
      </c>
      <c r="G42" s="60">
        <v>1135003</v>
      </c>
      <c r="H42" s="60">
        <v>9870858</v>
      </c>
      <c r="I42" s="60">
        <v>38792321</v>
      </c>
      <c r="J42" s="60">
        <v>22784089</v>
      </c>
      <c r="K42" s="60">
        <v>12198286</v>
      </c>
      <c r="L42" s="60">
        <v>-12724333</v>
      </c>
      <c r="M42" s="60">
        <v>22258042</v>
      </c>
      <c r="N42" s="60">
        <v>2001447</v>
      </c>
      <c r="O42" s="60">
        <v>-2076475</v>
      </c>
      <c r="P42" s="60">
        <v>16216447</v>
      </c>
      <c r="Q42" s="60">
        <v>16141419</v>
      </c>
      <c r="R42" s="60">
        <v>2095452</v>
      </c>
      <c r="S42" s="60">
        <v>-633662</v>
      </c>
      <c r="T42" s="60">
        <v>-6771252</v>
      </c>
      <c r="U42" s="60">
        <v>-5309462</v>
      </c>
      <c r="V42" s="60">
        <v>71882320</v>
      </c>
      <c r="W42" s="60">
        <v>81552145</v>
      </c>
      <c r="X42" s="60">
        <v>-9669825</v>
      </c>
      <c r="Y42" s="61">
        <v>-11.86</v>
      </c>
      <c r="Z42" s="62">
        <v>81552145</v>
      </c>
    </row>
    <row r="43" spans="1:26" ht="13.5">
      <c r="A43" s="58" t="s">
        <v>63</v>
      </c>
      <c r="B43" s="19">
        <v>-62687538</v>
      </c>
      <c r="C43" s="19"/>
      <c r="D43" s="59">
        <v>-81114523</v>
      </c>
      <c r="E43" s="60">
        <v>-80161519</v>
      </c>
      <c r="F43" s="60">
        <v>-1418283</v>
      </c>
      <c r="G43" s="60">
        <v>-2684600</v>
      </c>
      <c r="H43" s="60">
        <v>-882116</v>
      </c>
      <c r="I43" s="60">
        <v>-4984999</v>
      </c>
      <c r="J43" s="60">
        <v>-5412435</v>
      </c>
      <c r="K43" s="60">
        <v>-4767767</v>
      </c>
      <c r="L43" s="60">
        <v>-2980414</v>
      </c>
      <c r="M43" s="60">
        <v>-13160616</v>
      </c>
      <c r="N43" s="60">
        <v>-5312757</v>
      </c>
      <c r="O43" s="60">
        <v>-1537145</v>
      </c>
      <c r="P43" s="60">
        <v>-7607346</v>
      </c>
      <c r="Q43" s="60">
        <v>-14457248</v>
      </c>
      <c r="R43" s="60">
        <v>-6002454</v>
      </c>
      <c r="S43" s="60">
        <v>-14067654</v>
      </c>
      <c r="T43" s="60">
        <v>-16495663</v>
      </c>
      <c r="U43" s="60">
        <v>-36565771</v>
      </c>
      <c r="V43" s="60">
        <v>-69168634</v>
      </c>
      <c r="W43" s="60">
        <v>-80161519</v>
      </c>
      <c r="X43" s="60">
        <v>10992885</v>
      </c>
      <c r="Y43" s="61">
        <v>-13.71</v>
      </c>
      <c r="Z43" s="62">
        <v>-80161519</v>
      </c>
    </row>
    <row r="44" spans="1:26" ht="13.5">
      <c r="A44" s="58" t="s">
        <v>64</v>
      </c>
      <c r="B44" s="19">
        <v>-8143743</v>
      </c>
      <c r="C44" s="19"/>
      <c r="D44" s="59">
        <v>-9423449</v>
      </c>
      <c r="E44" s="60">
        <v>-9423445</v>
      </c>
      <c r="F44" s="60">
        <v>-473382</v>
      </c>
      <c r="G44" s="60">
        <v>-211159</v>
      </c>
      <c r="H44" s="60">
        <v>-683309</v>
      </c>
      <c r="I44" s="60">
        <v>-1367850</v>
      </c>
      <c r="J44" s="60">
        <v>94238</v>
      </c>
      <c r="K44" s="60">
        <v>110049</v>
      </c>
      <c r="L44" s="60">
        <v>-5669464</v>
      </c>
      <c r="M44" s="60">
        <v>-5465177</v>
      </c>
      <c r="N44" s="60">
        <v>44324</v>
      </c>
      <c r="O44" s="60">
        <v>-472978</v>
      </c>
      <c r="P44" s="60">
        <v>-959813</v>
      </c>
      <c r="Q44" s="60">
        <v>-1388467</v>
      </c>
      <c r="R44" s="60">
        <v>593335</v>
      </c>
      <c r="S44" s="60">
        <v>87893</v>
      </c>
      <c r="T44" s="60">
        <v>-4992706</v>
      </c>
      <c r="U44" s="60">
        <v>-4311478</v>
      </c>
      <c r="V44" s="60">
        <v>-12532972</v>
      </c>
      <c r="W44" s="60">
        <v>-9423445</v>
      </c>
      <c r="X44" s="60">
        <v>-3109527</v>
      </c>
      <c r="Y44" s="61">
        <v>33</v>
      </c>
      <c r="Z44" s="62">
        <v>-9423445</v>
      </c>
    </row>
    <row r="45" spans="1:26" ht="13.5">
      <c r="A45" s="70" t="s">
        <v>65</v>
      </c>
      <c r="B45" s="22">
        <v>55502803</v>
      </c>
      <c r="C45" s="22"/>
      <c r="D45" s="99">
        <v>25529406</v>
      </c>
      <c r="E45" s="100">
        <v>47469984</v>
      </c>
      <c r="F45" s="100">
        <v>81397598</v>
      </c>
      <c r="G45" s="100">
        <v>79636842</v>
      </c>
      <c r="H45" s="100">
        <v>87942275</v>
      </c>
      <c r="I45" s="100">
        <v>87942275</v>
      </c>
      <c r="J45" s="100">
        <v>105408167</v>
      </c>
      <c r="K45" s="100">
        <v>112948735</v>
      </c>
      <c r="L45" s="100">
        <v>91574524</v>
      </c>
      <c r="M45" s="100">
        <v>91574524</v>
      </c>
      <c r="N45" s="100">
        <v>88307538</v>
      </c>
      <c r="O45" s="100">
        <v>84220940</v>
      </c>
      <c r="P45" s="100">
        <v>91870228</v>
      </c>
      <c r="Q45" s="100">
        <v>88307538</v>
      </c>
      <c r="R45" s="100">
        <v>88556561</v>
      </c>
      <c r="S45" s="100">
        <v>73943138</v>
      </c>
      <c r="T45" s="100">
        <v>45683517</v>
      </c>
      <c r="U45" s="100">
        <v>45683517</v>
      </c>
      <c r="V45" s="100">
        <v>45683517</v>
      </c>
      <c r="W45" s="100">
        <v>47469984</v>
      </c>
      <c r="X45" s="100">
        <v>-1786467</v>
      </c>
      <c r="Y45" s="101">
        <v>-3.76</v>
      </c>
      <c r="Z45" s="102">
        <v>47469984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19360188</v>
      </c>
      <c r="C49" s="52"/>
      <c r="D49" s="129">
        <v>8523882</v>
      </c>
      <c r="E49" s="54">
        <v>4639328</v>
      </c>
      <c r="F49" s="54">
        <v>0</v>
      </c>
      <c r="G49" s="54">
        <v>0</v>
      </c>
      <c r="H49" s="54">
        <v>0</v>
      </c>
      <c r="I49" s="54">
        <v>3292671</v>
      </c>
      <c r="J49" s="54">
        <v>0</v>
      </c>
      <c r="K49" s="54">
        <v>0</v>
      </c>
      <c r="L49" s="54">
        <v>0</v>
      </c>
      <c r="M49" s="54">
        <v>2765154</v>
      </c>
      <c r="N49" s="54">
        <v>0</v>
      </c>
      <c r="O49" s="54">
        <v>0</v>
      </c>
      <c r="P49" s="54">
        <v>0</v>
      </c>
      <c r="Q49" s="54">
        <v>2539670</v>
      </c>
      <c r="R49" s="54">
        <v>0</v>
      </c>
      <c r="S49" s="54">
        <v>0</v>
      </c>
      <c r="T49" s="54">
        <v>0</v>
      </c>
      <c r="U49" s="54">
        <v>2703087</v>
      </c>
      <c r="V49" s="54">
        <v>42802547</v>
      </c>
      <c r="W49" s="54">
        <v>86626527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27433728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27433728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94.64193849658112</v>
      </c>
      <c r="C58" s="5">
        <f>IF(C67=0,0,+(C76/C67)*100)</f>
        <v>0</v>
      </c>
      <c r="D58" s="6">
        <f aca="true" t="shared" si="6" ref="D58:Z58">IF(D67=0,0,+(D76/D67)*100)</f>
        <v>94.71540617672743</v>
      </c>
      <c r="E58" s="7">
        <f t="shared" si="6"/>
        <v>94.85538228626166</v>
      </c>
      <c r="F58" s="7">
        <f t="shared" si="6"/>
        <v>12.92835290066564</v>
      </c>
      <c r="G58" s="7">
        <f t="shared" si="6"/>
        <v>135.98271858915743</v>
      </c>
      <c r="H58" s="7">
        <f t="shared" si="6"/>
        <v>290.46716138034515</v>
      </c>
      <c r="I58" s="7">
        <f t="shared" si="6"/>
        <v>42.73046499437548</v>
      </c>
      <c r="J58" s="7">
        <f t="shared" si="6"/>
        <v>273.8129300365213</v>
      </c>
      <c r="K58" s="7">
        <f t="shared" si="6"/>
        <v>161.9968274281515</v>
      </c>
      <c r="L58" s="7">
        <f t="shared" si="6"/>
        <v>154.22383896918979</v>
      </c>
      <c r="M58" s="7">
        <f t="shared" si="6"/>
        <v>197.93861142747505</v>
      </c>
      <c r="N58" s="7">
        <f t="shared" si="6"/>
        <v>120.28713275541614</v>
      </c>
      <c r="O58" s="7">
        <f t="shared" si="6"/>
        <v>132.24926434735514</v>
      </c>
      <c r="P58" s="7">
        <f t="shared" si="6"/>
        <v>178.6346523946616</v>
      </c>
      <c r="Q58" s="7">
        <f t="shared" si="6"/>
        <v>137.85199196685375</v>
      </c>
      <c r="R58" s="7">
        <f t="shared" si="6"/>
        <v>189.59473856847316</v>
      </c>
      <c r="S58" s="7">
        <f t="shared" si="6"/>
        <v>163.08330750292168</v>
      </c>
      <c r="T58" s="7">
        <f t="shared" si="6"/>
        <v>114.28458768233484</v>
      </c>
      <c r="U58" s="7">
        <f t="shared" si="6"/>
        <v>154.31334331299877</v>
      </c>
      <c r="V58" s="7">
        <f t="shared" si="6"/>
        <v>89.1247137097888</v>
      </c>
      <c r="W58" s="7">
        <f t="shared" si="6"/>
        <v>94.85538228626166</v>
      </c>
      <c r="X58" s="7">
        <f t="shared" si="6"/>
        <v>0</v>
      </c>
      <c r="Y58" s="7">
        <f t="shared" si="6"/>
        <v>0</v>
      </c>
      <c r="Z58" s="8">
        <f t="shared" si="6"/>
        <v>94.85538228626166</v>
      </c>
    </row>
    <row r="59" spans="1:26" ht="13.5">
      <c r="A59" s="37" t="s">
        <v>31</v>
      </c>
      <c r="B59" s="9">
        <f aca="true" t="shared" si="7" ref="B59:Z66">IF(B68=0,0,+(B77/B68)*100)</f>
        <v>79.40820580322362</v>
      </c>
      <c r="C59" s="9">
        <f t="shared" si="7"/>
        <v>0</v>
      </c>
      <c r="D59" s="2">
        <f t="shared" si="7"/>
        <v>80.24249846907531</v>
      </c>
      <c r="E59" s="10">
        <f t="shared" si="7"/>
        <v>77.84689984464956</v>
      </c>
      <c r="F59" s="10">
        <f t="shared" si="7"/>
        <v>5.610541492913102</v>
      </c>
      <c r="G59" s="10">
        <f t="shared" si="7"/>
        <v>350.9317723330517</v>
      </c>
      <c r="H59" s="10">
        <f t="shared" si="7"/>
        <v>16722.998301880747</v>
      </c>
      <c r="I59" s="10">
        <f t="shared" si="7"/>
        <v>24.840183541760695</v>
      </c>
      <c r="J59" s="10">
        <f t="shared" si="7"/>
        <v>-5486.788939918877</v>
      </c>
      <c r="K59" s="10">
        <f t="shared" si="7"/>
        <v>-6377.145368716862</v>
      </c>
      <c r="L59" s="10">
        <f t="shared" si="7"/>
        <v>-1954.0688722635662</v>
      </c>
      <c r="M59" s="10">
        <f t="shared" si="7"/>
        <v>-4165.037383111212</v>
      </c>
      <c r="N59" s="10">
        <f t="shared" si="7"/>
        <v>-2363.7787458875846</v>
      </c>
      <c r="O59" s="10">
        <f t="shared" si="7"/>
        <v>2127.9664326726047</v>
      </c>
      <c r="P59" s="10">
        <f t="shared" si="7"/>
        <v>-1290.5903825903827</v>
      </c>
      <c r="Q59" s="10">
        <f t="shared" si="7"/>
        <v>-6605.2141544061515</v>
      </c>
      <c r="R59" s="10">
        <f t="shared" si="7"/>
        <v>-1785.9373350248447</v>
      </c>
      <c r="S59" s="10">
        <f t="shared" si="7"/>
        <v>-5478.723982392261</v>
      </c>
      <c r="T59" s="10">
        <f t="shared" si="7"/>
        <v>-446.92652768645706</v>
      </c>
      <c r="U59" s="10">
        <f t="shared" si="7"/>
        <v>-1345.9838898322805</v>
      </c>
      <c r="V59" s="10">
        <f t="shared" si="7"/>
        <v>76.56471040978768</v>
      </c>
      <c r="W59" s="10">
        <f t="shared" si="7"/>
        <v>77.84689984464956</v>
      </c>
      <c r="X59" s="10">
        <f t="shared" si="7"/>
        <v>0</v>
      </c>
      <c r="Y59" s="10">
        <f t="shared" si="7"/>
        <v>0</v>
      </c>
      <c r="Z59" s="11">
        <f t="shared" si="7"/>
        <v>77.84689984464956</v>
      </c>
    </row>
    <row r="60" spans="1:26" ht="13.5">
      <c r="A60" s="38" t="s">
        <v>32</v>
      </c>
      <c r="B60" s="12">
        <f t="shared" si="7"/>
        <v>107.84444415432614</v>
      </c>
      <c r="C60" s="12">
        <f t="shared" si="7"/>
        <v>0</v>
      </c>
      <c r="D60" s="3">
        <f t="shared" si="7"/>
        <v>105.10339834030418</v>
      </c>
      <c r="E60" s="13">
        <f t="shared" si="7"/>
        <v>110.3752601172086</v>
      </c>
      <c r="F60" s="13">
        <f t="shared" si="7"/>
        <v>54.65003613455376</v>
      </c>
      <c r="G60" s="13">
        <f t="shared" si="7"/>
        <v>98.33787530281288</v>
      </c>
      <c r="H60" s="13">
        <f t="shared" si="7"/>
        <v>159.39565067070404</v>
      </c>
      <c r="I60" s="13">
        <f t="shared" si="7"/>
        <v>92.17217383068753</v>
      </c>
      <c r="J60" s="13">
        <f t="shared" si="7"/>
        <v>127.9867274041624</v>
      </c>
      <c r="K60" s="13">
        <f t="shared" si="7"/>
        <v>106.94503901868543</v>
      </c>
      <c r="L60" s="13">
        <f t="shared" si="7"/>
        <v>101.9778439263894</v>
      </c>
      <c r="M60" s="13">
        <f t="shared" si="7"/>
        <v>112.62583611154973</v>
      </c>
      <c r="N60" s="13">
        <f t="shared" si="7"/>
        <v>78.33129660910805</v>
      </c>
      <c r="O60" s="13">
        <f t="shared" si="7"/>
        <v>95.16177680160195</v>
      </c>
      <c r="P60" s="13">
        <f t="shared" si="7"/>
        <v>137.96037932055432</v>
      </c>
      <c r="Q60" s="13">
        <f t="shared" si="7"/>
        <v>98.19948762436164</v>
      </c>
      <c r="R60" s="13">
        <f t="shared" si="7"/>
        <v>111.8041733880021</v>
      </c>
      <c r="S60" s="13">
        <f t="shared" si="7"/>
        <v>110.50148327028037</v>
      </c>
      <c r="T60" s="13">
        <f t="shared" si="7"/>
        <v>84.00313763560688</v>
      </c>
      <c r="U60" s="13">
        <f t="shared" si="7"/>
        <v>101.48574054253525</v>
      </c>
      <c r="V60" s="13">
        <f t="shared" si="7"/>
        <v>100.41043963380199</v>
      </c>
      <c r="W60" s="13">
        <f t="shared" si="7"/>
        <v>110.3752601172086</v>
      </c>
      <c r="X60" s="13">
        <f t="shared" si="7"/>
        <v>0</v>
      </c>
      <c r="Y60" s="13">
        <f t="shared" si="7"/>
        <v>0</v>
      </c>
      <c r="Z60" s="14">
        <f t="shared" si="7"/>
        <v>110.3752601172086</v>
      </c>
    </row>
    <row r="61" spans="1:26" ht="13.5">
      <c r="A61" s="39" t="s">
        <v>103</v>
      </c>
      <c r="B61" s="12">
        <f t="shared" si="7"/>
        <v>87.20696778452415</v>
      </c>
      <c r="C61" s="12">
        <f t="shared" si="7"/>
        <v>0</v>
      </c>
      <c r="D61" s="3">
        <f t="shared" si="7"/>
        <v>96.10825931809029</v>
      </c>
      <c r="E61" s="13">
        <f t="shared" si="7"/>
        <v>96.10825931809029</v>
      </c>
      <c r="F61" s="13">
        <f t="shared" si="7"/>
        <v>64.7853622565903</v>
      </c>
      <c r="G61" s="13">
        <f t="shared" si="7"/>
        <v>75.56582856919545</v>
      </c>
      <c r="H61" s="13">
        <f t="shared" si="7"/>
        <v>105.83468563308341</v>
      </c>
      <c r="I61" s="13">
        <f t="shared" si="7"/>
        <v>79.82828541080971</v>
      </c>
      <c r="J61" s="13">
        <f t="shared" si="7"/>
        <v>100.89720580667529</v>
      </c>
      <c r="K61" s="13">
        <f t="shared" si="7"/>
        <v>85.47772036453402</v>
      </c>
      <c r="L61" s="13">
        <f t="shared" si="7"/>
        <v>88.36405284364533</v>
      </c>
      <c r="M61" s="13">
        <f t="shared" si="7"/>
        <v>91.8378988809818</v>
      </c>
      <c r="N61" s="13">
        <f t="shared" si="7"/>
        <v>67.51498499891565</v>
      </c>
      <c r="O61" s="13">
        <f t="shared" si="7"/>
        <v>90.67583120107396</v>
      </c>
      <c r="P61" s="13">
        <f t="shared" si="7"/>
        <v>91.70888360907509</v>
      </c>
      <c r="Q61" s="13">
        <f t="shared" si="7"/>
        <v>82.13234616532344</v>
      </c>
      <c r="R61" s="13">
        <f t="shared" si="7"/>
        <v>92.5048956804716</v>
      </c>
      <c r="S61" s="13">
        <f t="shared" si="7"/>
        <v>90.33761394246703</v>
      </c>
      <c r="T61" s="13">
        <f t="shared" si="7"/>
        <v>64.89357759688788</v>
      </c>
      <c r="U61" s="13">
        <f t="shared" si="7"/>
        <v>81.80362523199526</v>
      </c>
      <c r="V61" s="13">
        <f t="shared" si="7"/>
        <v>83.66485949898389</v>
      </c>
      <c r="W61" s="13">
        <f t="shared" si="7"/>
        <v>96.10825931809029</v>
      </c>
      <c r="X61" s="13">
        <f t="shared" si="7"/>
        <v>0</v>
      </c>
      <c r="Y61" s="13">
        <f t="shared" si="7"/>
        <v>0</v>
      </c>
      <c r="Z61" s="14">
        <f t="shared" si="7"/>
        <v>96.10825931809029</v>
      </c>
    </row>
    <row r="62" spans="1:26" ht="13.5">
      <c r="A62" s="39" t="s">
        <v>104</v>
      </c>
      <c r="B62" s="12">
        <f t="shared" si="7"/>
        <v>129.2858110164712</v>
      </c>
      <c r="C62" s="12">
        <f t="shared" si="7"/>
        <v>0</v>
      </c>
      <c r="D62" s="3">
        <f t="shared" si="7"/>
        <v>91.25664907712515</v>
      </c>
      <c r="E62" s="13">
        <f t="shared" si="7"/>
        <v>91.2566513814319</v>
      </c>
      <c r="F62" s="13">
        <f t="shared" si="7"/>
        <v>20.838222328819693</v>
      </c>
      <c r="G62" s="13">
        <f t="shared" si="7"/>
        <v>124.12514588383159</v>
      </c>
      <c r="H62" s="13">
        <f t="shared" si="7"/>
        <v>228.4912340037571</v>
      </c>
      <c r="I62" s="13">
        <f t="shared" si="7"/>
        <v>57.74530694465834</v>
      </c>
      <c r="J62" s="13">
        <f t="shared" si="7"/>
        <v>177.54484313554295</v>
      </c>
      <c r="K62" s="13">
        <f t="shared" si="7"/>
        <v>122.64033815557205</v>
      </c>
      <c r="L62" s="13">
        <f t="shared" si="7"/>
        <v>108.78146292972899</v>
      </c>
      <c r="M62" s="13">
        <f t="shared" si="7"/>
        <v>133.92155584957928</v>
      </c>
      <c r="N62" s="13">
        <f t="shared" si="7"/>
        <v>78.13133418204882</v>
      </c>
      <c r="O62" s="13">
        <f t="shared" si="7"/>
        <v>73.64060534750679</v>
      </c>
      <c r="P62" s="13">
        <f t="shared" si="7"/>
        <v>-1576.8006707224592</v>
      </c>
      <c r="Q62" s="13">
        <f t="shared" si="7"/>
        <v>113.80120290953928</v>
      </c>
      <c r="R62" s="13">
        <f t="shared" si="7"/>
        <v>146.12664502950895</v>
      </c>
      <c r="S62" s="13">
        <f t="shared" si="7"/>
        <v>137.35442329641762</v>
      </c>
      <c r="T62" s="13">
        <f t="shared" si="7"/>
        <v>132.29254033558811</v>
      </c>
      <c r="U62" s="13">
        <f t="shared" si="7"/>
        <v>138.6819351368771</v>
      </c>
      <c r="V62" s="13">
        <f t="shared" si="7"/>
        <v>98.54649640720726</v>
      </c>
      <c r="W62" s="13">
        <f t="shared" si="7"/>
        <v>91.2566513814319</v>
      </c>
      <c r="X62" s="13">
        <f t="shared" si="7"/>
        <v>0</v>
      </c>
      <c r="Y62" s="13">
        <f t="shared" si="7"/>
        <v>0</v>
      </c>
      <c r="Z62" s="14">
        <f t="shared" si="7"/>
        <v>91.2566513814319</v>
      </c>
    </row>
    <row r="63" spans="1:26" ht="13.5">
      <c r="A63" s="39" t="s">
        <v>105</v>
      </c>
      <c r="B63" s="12">
        <f t="shared" si="7"/>
        <v>89.00823103058707</v>
      </c>
      <c r="C63" s="12">
        <f t="shared" si="7"/>
        <v>0</v>
      </c>
      <c r="D63" s="3">
        <f t="shared" si="7"/>
        <v>94.57586275882764</v>
      </c>
      <c r="E63" s="13">
        <f t="shared" si="7"/>
        <v>94.57587276182855</v>
      </c>
      <c r="F63" s="13">
        <f t="shared" si="7"/>
        <v>4.643174968501562</v>
      </c>
      <c r="G63" s="13">
        <f t="shared" si="7"/>
        <v>-546.8561276508296</v>
      </c>
      <c r="H63" s="13">
        <f t="shared" si="7"/>
        <v>-2799.4812697102775</v>
      </c>
      <c r="I63" s="13">
        <f t="shared" si="7"/>
        <v>33.39873928890292</v>
      </c>
      <c r="J63" s="13">
        <f t="shared" si="7"/>
        <v>6118.424258833085</v>
      </c>
      <c r="K63" s="13">
        <f t="shared" si="7"/>
        <v>1433.4121541735635</v>
      </c>
      <c r="L63" s="13">
        <f t="shared" si="7"/>
        <v>791.9699697768632</v>
      </c>
      <c r="M63" s="13">
        <f t="shared" si="7"/>
        <v>1670.7952419896837</v>
      </c>
      <c r="N63" s="13">
        <f t="shared" si="7"/>
        <v>364.48236065117413</v>
      </c>
      <c r="O63" s="13">
        <f t="shared" si="7"/>
        <v>535.1884727740675</v>
      </c>
      <c r="P63" s="13">
        <f t="shared" si="7"/>
        <v>614.752314205755</v>
      </c>
      <c r="Q63" s="13">
        <f t="shared" si="7"/>
        <v>472.34277328125086</v>
      </c>
      <c r="R63" s="13">
        <f t="shared" si="7"/>
        <v>391.71139818691694</v>
      </c>
      <c r="S63" s="13">
        <f t="shared" si="7"/>
        <v>-4119.149871747893</v>
      </c>
      <c r="T63" s="13">
        <f t="shared" si="7"/>
        <v>-3822.47207743857</v>
      </c>
      <c r="U63" s="13">
        <f t="shared" si="7"/>
        <v>1553.9368064846149</v>
      </c>
      <c r="V63" s="13">
        <f t="shared" si="7"/>
        <v>84.48839681354787</v>
      </c>
      <c r="W63" s="13">
        <f t="shared" si="7"/>
        <v>94.57587276182855</v>
      </c>
      <c r="X63" s="13">
        <f t="shared" si="7"/>
        <v>0</v>
      </c>
      <c r="Y63" s="13">
        <f t="shared" si="7"/>
        <v>0</v>
      </c>
      <c r="Z63" s="14">
        <f t="shared" si="7"/>
        <v>94.57587276182855</v>
      </c>
    </row>
    <row r="64" spans="1:26" ht="13.5">
      <c r="A64" s="39" t="s">
        <v>106</v>
      </c>
      <c r="B64" s="12">
        <f t="shared" si="7"/>
        <v>98.77781020412453</v>
      </c>
      <c r="C64" s="12">
        <f t="shared" si="7"/>
        <v>0</v>
      </c>
      <c r="D64" s="3">
        <f t="shared" si="7"/>
        <v>94.65122148638704</v>
      </c>
      <c r="E64" s="13">
        <f t="shared" si="7"/>
        <v>94.65121412803532</v>
      </c>
      <c r="F64" s="13">
        <f t="shared" si="7"/>
        <v>4.913708504552341</v>
      </c>
      <c r="G64" s="13">
        <f t="shared" si="7"/>
        <v>-1906.0518435885392</v>
      </c>
      <c r="H64" s="13">
        <f t="shared" si="7"/>
        <v>-2445.0335794925563</v>
      </c>
      <c r="I64" s="13">
        <f t="shared" si="7"/>
        <v>34.22250035044009</v>
      </c>
      <c r="J64" s="13">
        <f t="shared" si="7"/>
        <v>-4639.434244439494</v>
      </c>
      <c r="K64" s="13">
        <f t="shared" si="7"/>
        <v>82937.81439722463</v>
      </c>
      <c r="L64" s="13">
        <f t="shared" si="7"/>
        <v>-4197.270830918994</v>
      </c>
      <c r="M64" s="13">
        <f t="shared" si="7"/>
        <v>-6603.284103340907</v>
      </c>
      <c r="N64" s="13">
        <f t="shared" si="7"/>
        <v>21097.163120567377</v>
      </c>
      <c r="O64" s="13">
        <f t="shared" si="7"/>
        <v>-13080.376506024098</v>
      </c>
      <c r="P64" s="13">
        <f t="shared" si="7"/>
        <v>7556.916144200628</v>
      </c>
      <c r="Q64" s="13">
        <f t="shared" si="7"/>
        <v>32474.4421646576</v>
      </c>
      <c r="R64" s="13">
        <f t="shared" si="7"/>
        <v>-451.87914731979004</v>
      </c>
      <c r="S64" s="13">
        <f t="shared" si="7"/>
        <v>-585.3017379406713</v>
      </c>
      <c r="T64" s="13">
        <f t="shared" si="7"/>
        <v>-2594.7052382466177</v>
      </c>
      <c r="U64" s="13">
        <f t="shared" si="7"/>
        <v>-686.0440713536201</v>
      </c>
      <c r="V64" s="13">
        <f t="shared" si="7"/>
        <v>95.17521927902199</v>
      </c>
      <c r="W64" s="13">
        <f t="shared" si="7"/>
        <v>94.65121412803532</v>
      </c>
      <c r="X64" s="13">
        <f t="shared" si="7"/>
        <v>0</v>
      </c>
      <c r="Y64" s="13">
        <f t="shared" si="7"/>
        <v>0</v>
      </c>
      <c r="Z64" s="14">
        <f t="shared" si="7"/>
        <v>94.65121412803532</v>
      </c>
    </row>
    <row r="65" spans="1:26" ht="13.5">
      <c r="A65" s="39" t="s">
        <v>107</v>
      </c>
      <c r="B65" s="12">
        <f t="shared" si="7"/>
        <v>-24.679036303884807</v>
      </c>
      <c r="C65" s="12">
        <f t="shared" si="7"/>
        <v>0</v>
      </c>
      <c r="D65" s="3">
        <f t="shared" si="7"/>
        <v>-15.826800571062865</v>
      </c>
      <c r="E65" s="13">
        <f t="shared" si="7"/>
        <v>-17.951704914668763</v>
      </c>
      <c r="F65" s="13">
        <f t="shared" si="7"/>
        <v>-1.1721490939846892</v>
      </c>
      <c r="G65" s="13">
        <f t="shared" si="7"/>
        <v>-168.58510056824235</v>
      </c>
      <c r="H65" s="13">
        <f t="shared" si="7"/>
        <v>-148.40599900302723</v>
      </c>
      <c r="I65" s="13">
        <f t="shared" si="7"/>
        <v>-4.697792030225898</v>
      </c>
      <c r="J65" s="13">
        <f t="shared" si="7"/>
        <v>1322.1556688066714</v>
      </c>
      <c r="K65" s="13">
        <f t="shared" si="7"/>
        <v>-797.2921713137143</v>
      </c>
      <c r="L65" s="13">
        <f t="shared" si="7"/>
        <v>-257.83190449483214</v>
      </c>
      <c r="M65" s="13">
        <f t="shared" si="7"/>
        <v>-858.3887905427705</v>
      </c>
      <c r="N65" s="13">
        <f t="shared" si="7"/>
        <v>652.6666442343281</v>
      </c>
      <c r="O65" s="13">
        <f t="shared" si="7"/>
        <v>-582.9268292682926</v>
      </c>
      <c r="P65" s="13">
        <f t="shared" si="7"/>
        <v>378.654195801033</v>
      </c>
      <c r="Q65" s="13">
        <f t="shared" si="7"/>
        <v>1437.292212244164</v>
      </c>
      <c r="R65" s="13">
        <f t="shared" si="7"/>
        <v>3951.837641357027</v>
      </c>
      <c r="S65" s="13">
        <f t="shared" si="7"/>
        <v>624.5707761573426</v>
      </c>
      <c r="T65" s="13">
        <f t="shared" si="7"/>
        <v>946.8609056467617</v>
      </c>
      <c r="U65" s="13">
        <f t="shared" si="7"/>
        <v>945.8445023265224</v>
      </c>
      <c r="V65" s="13">
        <f t="shared" si="7"/>
        <v>-20.652019908553466</v>
      </c>
      <c r="W65" s="13">
        <f t="shared" si="7"/>
        <v>-17.951704914668763</v>
      </c>
      <c r="X65" s="13">
        <f t="shared" si="7"/>
        <v>0</v>
      </c>
      <c r="Y65" s="13">
        <f t="shared" si="7"/>
        <v>0</v>
      </c>
      <c r="Z65" s="14">
        <f t="shared" si="7"/>
        <v>-17.951704914668763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99.99997521070897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356463956</v>
      </c>
      <c r="C67" s="24"/>
      <c r="D67" s="25">
        <v>392797000</v>
      </c>
      <c r="E67" s="26">
        <v>395659000</v>
      </c>
      <c r="F67" s="26">
        <v>197289285</v>
      </c>
      <c r="G67" s="26">
        <v>22455574</v>
      </c>
      <c r="H67" s="26">
        <v>15280758</v>
      </c>
      <c r="I67" s="26">
        <v>235025617</v>
      </c>
      <c r="J67" s="26">
        <v>16404130</v>
      </c>
      <c r="K67" s="26">
        <v>16176781</v>
      </c>
      <c r="L67" s="26">
        <v>15171755</v>
      </c>
      <c r="M67" s="26">
        <v>47752666</v>
      </c>
      <c r="N67" s="26">
        <v>20651632</v>
      </c>
      <c r="O67" s="26">
        <v>20553858</v>
      </c>
      <c r="P67" s="26">
        <v>11718232</v>
      </c>
      <c r="Q67" s="26">
        <v>52923722</v>
      </c>
      <c r="R67" s="26">
        <v>15188566</v>
      </c>
      <c r="S67" s="26">
        <v>15930834</v>
      </c>
      <c r="T67" s="26">
        <v>16877533</v>
      </c>
      <c r="U67" s="26">
        <v>47996933</v>
      </c>
      <c r="V67" s="26">
        <v>383698938</v>
      </c>
      <c r="W67" s="26">
        <v>395659000</v>
      </c>
      <c r="X67" s="26"/>
      <c r="Y67" s="25"/>
      <c r="Z67" s="27">
        <v>395659000</v>
      </c>
    </row>
    <row r="68" spans="1:26" ht="13.5" hidden="1">
      <c r="A68" s="37" t="s">
        <v>31</v>
      </c>
      <c r="B68" s="19">
        <v>148241332</v>
      </c>
      <c r="C68" s="19"/>
      <c r="D68" s="20">
        <v>163300000</v>
      </c>
      <c r="E68" s="21">
        <v>175088000</v>
      </c>
      <c r="F68" s="21">
        <v>167418867</v>
      </c>
      <c r="G68" s="21">
        <v>3479820</v>
      </c>
      <c r="H68" s="21">
        <v>124844</v>
      </c>
      <c r="I68" s="21">
        <v>171023531</v>
      </c>
      <c r="J68" s="21">
        <v>-436127</v>
      </c>
      <c r="K68" s="21">
        <v>-144474</v>
      </c>
      <c r="L68" s="21">
        <v>-405272</v>
      </c>
      <c r="M68" s="21">
        <v>-985873</v>
      </c>
      <c r="N68" s="21">
        <v>-365661</v>
      </c>
      <c r="O68" s="21">
        <v>394312</v>
      </c>
      <c r="P68" s="21">
        <v>-356125</v>
      </c>
      <c r="Q68" s="21">
        <v>-327474</v>
      </c>
      <c r="R68" s="21">
        <v>-615623</v>
      </c>
      <c r="S68" s="21">
        <v>-147208</v>
      </c>
      <c r="T68" s="21">
        <v>-977933</v>
      </c>
      <c r="U68" s="21">
        <v>-1740764</v>
      </c>
      <c r="V68" s="21">
        <v>167969420</v>
      </c>
      <c r="W68" s="21">
        <v>175088000</v>
      </c>
      <c r="X68" s="21"/>
      <c r="Y68" s="20"/>
      <c r="Z68" s="23">
        <v>175088000</v>
      </c>
    </row>
    <row r="69" spans="1:26" ht="13.5" hidden="1">
      <c r="A69" s="38" t="s">
        <v>32</v>
      </c>
      <c r="B69" s="19">
        <v>203671703</v>
      </c>
      <c r="C69" s="19"/>
      <c r="D69" s="20">
        <v>225463000</v>
      </c>
      <c r="E69" s="21">
        <v>216537000</v>
      </c>
      <c r="F69" s="21">
        <v>29484244</v>
      </c>
      <c r="G69" s="21">
        <v>18633620</v>
      </c>
      <c r="H69" s="21">
        <v>14748159</v>
      </c>
      <c r="I69" s="21">
        <v>62866023</v>
      </c>
      <c r="J69" s="21">
        <v>16397998</v>
      </c>
      <c r="K69" s="21">
        <v>15889054</v>
      </c>
      <c r="L69" s="21">
        <v>15178953</v>
      </c>
      <c r="M69" s="21">
        <v>47466005</v>
      </c>
      <c r="N69" s="21">
        <v>20678630</v>
      </c>
      <c r="O69" s="21">
        <v>19746898</v>
      </c>
      <c r="P69" s="21">
        <v>11841594</v>
      </c>
      <c r="Q69" s="21">
        <v>52267122</v>
      </c>
      <c r="R69" s="21">
        <v>15922555</v>
      </c>
      <c r="S69" s="21">
        <v>16212824</v>
      </c>
      <c r="T69" s="21">
        <v>17758595</v>
      </c>
      <c r="U69" s="21">
        <v>49893974</v>
      </c>
      <c r="V69" s="21">
        <v>212493124</v>
      </c>
      <c r="W69" s="21">
        <v>216537000</v>
      </c>
      <c r="X69" s="21"/>
      <c r="Y69" s="20"/>
      <c r="Z69" s="23">
        <v>216537000</v>
      </c>
    </row>
    <row r="70" spans="1:26" ht="13.5" hidden="1">
      <c r="A70" s="39" t="s">
        <v>103</v>
      </c>
      <c r="B70" s="19">
        <v>160872713</v>
      </c>
      <c r="C70" s="19"/>
      <c r="D70" s="20">
        <v>178792000</v>
      </c>
      <c r="E70" s="21">
        <v>178792000</v>
      </c>
      <c r="F70" s="21">
        <v>18338783</v>
      </c>
      <c r="G70" s="21">
        <v>16581524</v>
      </c>
      <c r="H70" s="21">
        <v>13325448</v>
      </c>
      <c r="I70" s="21">
        <v>48245755</v>
      </c>
      <c r="J70" s="21">
        <v>14173894</v>
      </c>
      <c r="K70" s="21">
        <v>13322323</v>
      </c>
      <c r="L70" s="21">
        <v>12572032</v>
      </c>
      <c r="M70" s="21">
        <v>40068249</v>
      </c>
      <c r="N70" s="21">
        <v>15852854</v>
      </c>
      <c r="O70" s="21">
        <v>13812813</v>
      </c>
      <c r="P70" s="21">
        <v>11874577</v>
      </c>
      <c r="Q70" s="21">
        <v>41540244</v>
      </c>
      <c r="R70" s="21">
        <v>13398546</v>
      </c>
      <c r="S70" s="21">
        <v>13569019</v>
      </c>
      <c r="T70" s="21">
        <v>15326942</v>
      </c>
      <c r="U70" s="21">
        <v>42294507</v>
      </c>
      <c r="V70" s="21">
        <v>172148755</v>
      </c>
      <c r="W70" s="21">
        <v>178792000</v>
      </c>
      <c r="X70" s="21"/>
      <c r="Y70" s="20"/>
      <c r="Z70" s="23">
        <v>178792000</v>
      </c>
    </row>
    <row r="71" spans="1:26" ht="13.5" hidden="1">
      <c r="A71" s="39" t="s">
        <v>104</v>
      </c>
      <c r="B71" s="19">
        <v>40827611</v>
      </c>
      <c r="C71" s="19"/>
      <c r="D71" s="20">
        <v>43397000</v>
      </c>
      <c r="E71" s="21">
        <v>43397000</v>
      </c>
      <c r="F71" s="21">
        <v>13417037</v>
      </c>
      <c r="G71" s="21">
        <v>2561970</v>
      </c>
      <c r="H71" s="21">
        <v>1904119</v>
      </c>
      <c r="I71" s="21">
        <v>17883126</v>
      </c>
      <c r="J71" s="21">
        <v>2210539</v>
      </c>
      <c r="K71" s="21">
        <v>2616074</v>
      </c>
      <c r="L71" s="21">
        <v>2661823</v>
      </c>
      <c r="M71" s="21">
        <v>7488436</v>
      </c>
      <c r="N71" s="21">
        <v>4589681</v>
      </c>
      <c r="O71" s="21">
        <v>5915280</v>
      </c>
      <c r="P71" s="21">
        <v>-237356</v>
      </c>
      <c r="Q71" s="21">
        <v>10267605</v>
      </c>
      <c r="R71" s="21">
        <v>2557021</v>
      </c>
      <c r="S71" s="21">
        <v>2702012</v>
      </c>
      <c r="T71" s="21">
        <v>2417964</v>
      </c>
      <c r="U71" s="21">
        <v>7676997</v>
      </c>
      <c r="V71" s="21">
        <v>43316164</v>
      </c>
      <c r="W71" s="21">
        <v>43397000</v>
      </c>
      <c r="X71" s="21"/>
      <c r="Y71" s="20"/>
      <c r="Z71" s="23">
        <v>43397000</v>
      </c>
    </row>
    <row r="72" spans="1:26" ht="13.5" hidden="1">
      <c r="A72" s="39" t="s">
        <v>105</v>
      </c>
      <c r="B72" s="19">
        <v>9541940</v>
      </c>
      <c r="C72" s="19"/>
      <c r="D72" s="20">
        <v>9997000</v>
      </c>
      <c r="E72" s="21">
        <v>9997000</v>
      </c>
      <c r="F72" s="21">
        <v>9729054</v>
      </c>
      <c r="G72" s="21">
        <v>-150849</v>
      </c>
      <c r="H72" s="21">
        <v>-67858</v>
      </c>
      <c r="I72" s="21">
        <v>9510347</v>
      </c>
      <c r="J72" s="21">
        <v>14774</v>
      </c>
      <c r="K72" s="21">
        <v>46519</v>
      </c>
      <c r="L72" s="21">
        <v>62204</v>
      </c>
      <c r="M72" s="21">
        <v>123497</v>
      </c>
      <c r="N72" s="21">
        <v>172427</v>
      </c>
      <c r="O72" s="21">
        <v>106461</v>
      </c>
      <c r="P72" s="21">
        <v>83614</v>
      </c>
      <c r="Q72" s="21">
        <v>362502</v>
      </c>
      <c r="R72" s="21">
        <v>128731</v>
      </c>
      <c r="S72" s="21">
        <v>-13645</v>
      </c>
      <c r="T72" s="21">
        <v>-13430</v>
      </c>
      <c r="U72" s="21">
        <v>101656</v>
      </c>
      <c r="V72" s="21">
        <v>10098002</v>
      </c>
      <c r="W72" s="21">
        <v>9997000</v>
      </c>
      <c r="X72" s="21"/>
      <c r="Y72" s="20"/>
      <c r="Z72" s="23">
        <v>9997000</v>
      </c>
    </row>
    <row r="73" spans="1:26" ht="13.5" hidden="1">
      <c r="A73" s="39" t="s">
        <v>106</v>
      </c>
      <c r="B73" s="19">
        <v>13130612</v>
      </c>
      <c r="C73" s="19"/>
      <c r="D73" s="20">
        <v>13590000</v>
      </c>
      <c r="E73" s="21">
        <v>13590000</v>
      </c>
      <c r="F73" s="21">
        <v>13868690</v>
      </c>
      <c r="G73" s="21">
        <v>-68128</v>
      </c>
      <c r="H73" s="21">
        <v>-110633</v>
      </c>
      <c r="I73" s="21">
        <v>13689929</v>
      </c>
      <c r="J73" s="21">
        <v>-31427</v>
      </c>
      <c r="K73" s="21">
        <v>1153</v>
      </c>
      <c r="L73" s="21">
        <v>-17258</v>
      </c>
      <c r="M73" s="21">
        <v>-47532</v>
      </c>
      <c r="N73" s="21">
        <v>4230</v>
      </c>
      <c r="O73" s="21">
        <v>-6640</v>
      </c>
      <c r="P73" s="21">
        <v>10208</v>
      </c>
      <c r="Q73" s="21">
        <v>7798</v>
      </c>
      <c r="R73" s="21">
        <v>-171647</v>
      </c>
      <c r="S73" s="21">
        <v>-137404</v>
      </c>
      <c r="T73" s="21">
        <v>-28311</v>
      </c>
      <c r="U73" s="21">
        <v>-337362</v>
      </c>
      <c r="V73" s="21">
        <v>13312833</v>
      </c>
      <c r="W73" s="21">
        <v>13590000</v>
      </c>
      <c r="X73" s="21"/>
      <c r="Y73" s="20"/>
      <c r="Z73" s="23">
        <v>13590000</v>
      </c>
    </row>
    <row r="74" spans="1:26" ht="13.5" hidden="1">
      <c r="A74" s="39" t="s">
        <v>107</v>
      </c>
      <c r="B74" s="19">
        <v>-20701173</v>
      </c>
      <c r="C74" s="19"/>
      <c r="D74" s="20">
        <v>-20313000</v>
      </c>
      <c r="E74" s="21">
        <v>-29239000</v>
      </c>
      <c r="F74" s="21">
        <v>-25869320</v>
      </c>
      <c r="G74" s="21">
        <v>-290897</v>
      </c>
      <c r="H74" s="21">
        <v>-302917</v>
      </c>
      <c r="I74" s="21">
        <v>-26463134</v>
      </c>
      <c r="J74" s="21">
        <v>30218</v>
      </c>
      <c r="K74" s="21">
        <v>-97015</v>
      </c>
      <c r="L74" s="21">
        <v>-99848</v>
      </c>
      <c r="M74" s="21">
        <v>-166645</v>
      </c>
      <c r="N74" s="21">
        <v>59438</v>
      </c>
      <c r="O74" s="21">
        <v>-81016</v>
      </c>
      <c r="P74" s="21">
        <v>110551</v>
      </c>
      <c r="Q74" s="21">
        <v>88973</v>
      </c>
      <c r="R74" s="21">
        <v>9904</v>
      </c>
      <c r="S74" s="21">
        <v>92842</v>
      </c>
      <c r="T74" s="21">
        <v>55430</v>
      </c>
      <c r="U74" s="21">
        <v>158176</v>
      </c>
      <c r="V74" s="21">
        <v>-26382630</v>
      </c>
      <c r="W74" s="21">
        <v>-29239000</v>
      </c>
      <c r="X74" s="21"/>
      <c r="Y74" s="20"/>
      <c r="Z74" s="23">
        <v>-29239000</v>
      </c>
    </row>
    <row r="75" spans="1:26" ht="13.5" hidden="1">
      <c r="A75" s="40" t="s">
        <v>110</v>
      </c>
      <c r="B75" s="28">
        <v>4550921</v>
      </c>
      <c r="C75" s="28"/>
      <c r="D75" s="29">
        <v>4034000</v>
      </c>
      <c r="E75" s="30">
        <v>4034000</v>
      </c>
      <c r="F75" s="30">
        <v>386174</v>
      </c>
      <c r="G75" s="30">
        <v>342134</v>
      </c>
      <c r="H75" s="30">
        <v>407755</v>
      </c>
      <c r="I75" s="30">
        <v>1136063</v>
      </c>
      <c r="J75" s="30">
        <v>442259</v>
      </c>
      <c r="K75" s="30">
        <v>432201</v>
      </c>
      <c r="L75" s="30">
        <v>398074</v>
      </c>
      <c r="M75" s="30">
        <v>1272534</v>
      </c>
      <c r="N75" s="30">
        <v>338663</v>
      </c>
      <c r="O75" s="30">
        <v>412648</v>
      </c>
      <c r="P75" s="30">
        <v>232763</v>
      </c>
      <c r="Q75" s="30">
        <v>984074</v>
      </c>
      <c r="R75" s="30">
        <v>-118366</v>
      </c>
      <c r="S75" s="30">
        <v>-134782</v>
      </c>
      <c r="T75" s="30">
        <v>96871</v>
      </c>
      <c r="U75" s="30">
        <v>-156277</v>
      </c>
      <c r="V75" s="30">
        <v>3236394</v>
      </c>
      <c r="W75" s="30">
        <v>4034000</v>
      </c>
      <c r="X75" s="30"/>
      <c r="Y75" s="29"/>
      <c r="Z75" s="31">
        <v>4034000</v>
      </c>
    </row>
    <row r="76" spans="1:26" ht="13.5" hidden="1">
      <c r="A76" s="42" t="s">
        <v>286</v>
      </c>
      <c r="B76" s="32">
        <v>337364398</v>
      </c>
      <c r="C76" s="32"/>
      <c r="D76" s="33">
        <v>372039274</v>
      </c>
      <c r="E76" s="34">
        <v>375303857</v>
      </c>
      <c r="F76" s="34">
        <v>25506255</v>
      </c>
      <c r="G76" s="34">
        <v>30535700</v>
      </c>
      <c r="H76" s="34">
        <v>44385584</v>
      </c>
      <c r="I76" s="34">
        <v>100427539</v>
      </c>
      <c r="J76" s="34">
        <v>44916629</v>
      </c>
      <c r="K76" s="34">
        <v>26205872</v>
      </c>
      <c r="L76" s="34">
        <v>23398463</v>
      </c>
      <c r="M76" s="34">
        <v>94520964</v>
      </c>
      <c r="N76" s="34">
        <v>24841256</v>
      </c>
      <c r="O76" s="34">
        <v>27182326</v>
      </c>
      <c r="P76" s="34">
        <v>20932823</v>
      </c>
      <c r="Q76" s="34">
        <v>72956405</v>
      </c>
      <c r="R76" s="34">
        <v>28796722</v>
      </c>
      <c r="S76" s="34">
        <v>25980531</v>
      </c>
      <c r="T76" s="34">
        <v>19288419</v>
      </c>
      <c r="U76" s="34">
        <v>74065672</v>
      </c>
      <c r="V76" s="34">
        <v>341970580</v>
      </c>
      <c r="W76" s="34">
        <v>375303857</v>
      </c>
      <c r="X76" s="34"/>
      <c r="Y76" s="33"/>
      <c r="Z76" s="35">
        <v>375303857</v>
      </c>
    </row>
    <row r="77" spans="1:26" ht="13.5" hidden="1">
      <c r="A77" s="37" t="s">
        <v>31</v>
      </c>
      <c r="B77" s="19">
        <v>117715782</v>
      </c>
      <c r="C77" s="19"/>
      <c r="D77" s="20">
        <v>131036000</v>
      </c>
      <c r="E77" s="21">
        <v>136300580</v>
      </c>
      <c r="F77" s="21">
        <v>9393105</v>
      </c>
      <c r="G77" s="21">
        <v>12211794</v>
      </c>
      <c r="H77" s="21">
        <v>20877660</v>
      </c>
      <c r="I77" s="21">
        <v>42482559</v>
      </c>
      <c r="J77" s="21">
        <v>23929368</v>
      </c>
      <c r="K77" s="21">
        <v>9213317</v>
      </c>
      <c r="L77" s="21">
        <v>7919294</v>
      </c>
      <c r="M77" s="21">
        <v>41061979</v>
      </c>
      <c r="N77" s="21">
        <v>8643417</v>
      </c>
      <c r="O77" s="21">
        <v>8390827</v>
      </c>
      <c r="P77" s="21">
        <v>4596115</v>
      </c>
      <c r="Q77" s="21">
        <v>21630359</v>
      </c>
      <c r="R77" s="21">
        <v>10994641</v>
      </c>
      <c r="S77" s="21">
        <v>8065120</v>
      </c>
      <c r="T77" s="21">
        <v>4370642</v>
      </c>
      <c r="U77" s="21">
        <v>23430403</v>
      </c>
      <c r="V77" s="21">
        <v>128605300</v>
      </c>
      <c r="W77" s="21">
        <v>136300580</v>
      </c>
      <c r="X77" s="21"/>
      <c r="Y77" s="20"/>
      <c r="Z77" s="23">
        <v>136300580</v>
      </c>
    </row>
    <row r="78" spans="1:26" ht="13.5" hidden="1">
      <c r="A78" s="38" t="s">
        <v>32</v>
      </c>
      <c r="B78" s="19">
        <v>219648616</v>
      </c>
      <c r="C78" s="19"/>
      <c r="D78" s="20">
        <v>236969275</v>
      </c>
      <c r="E78" s="21">
        <v>239003277</v>
      </c>
      <c r="F78" s="21">
        <v>16113150</v>
      </c>
      <c r="G78" s="21">
        <v>18323906</v>
      </c>
      <c r="H78" s="21">
        <v>23507924</v>
      </c>
      <c r="I78" s="21">
        <v>57944980</v>
      </c>
      <c r="J78" s="21">
        <v>20987261</v>
      </c>
      <c r="K78" s="21">
        <v>16992555</v>
      </c>
      <c r="L78" s="21">
        <v>15479169</v>
      </c>
      <c r="M78" s="21">
        <v>53458985</v>
      </c>
      <c r="N78" s="21">
        <v>16197839</v>
      </c>
      <c r="O78" s="21">
        <v>18791499</v>
      </c>
      <c r="P78" s="21">
        <v>16336708</v>
      </c>
      <c r="Q78" s="21">
        <v>51326046</v>
      </c>
      <c r="R78" s="21">
        <v>17802081</v>
      </c>
      <c r="S78" s="21">
        <v>17915411</v>
      </c>
      <c r="T78" s="21">
        <v>14917777</v>
      </c>
      <c r="U78" s="21">
        <v>50635269</v>
      </c>
      <c r="V78" s="21">
        <v>213365280</v>
      </c>
      <c r="W78" s="21">
        <v>239003277</v>
      </c>
      <c r="X78" s="21"/>
      <c r="Y78" s="20"/>
      <c r="Z78" s="23">
        <v>239003277</v>
      </c>
    </row>
    <row r="79" spans="1:26" ht="13.5" hidden="1">
      <c r="A79" s="39" t="s">
        <v>103</v>
      </c>
      <c r="B79" s="19">
        <v>140292215</v>
      </c>
      <c r="C79" s="19"/>
      <c r="D79" s="20">
        <v>171833879</v>
      </c>
      <c r="E79" s="21">
        <v>171833879</v>
      </c>
      <c r="F79" s="21">
        <v>11880847</v>
      </c>
      <c r="G79" s="21">
        <v>12529966</v>
      </c>
      <c r="H79" s="21">
        <v>14102946</v>
      </c>
      <c r="I79" s="21">
        <v>38513759</v>
      </c>
      <c r="J79" s="21">
        <v>14301063</v>
      </c>
      <c r="K79" s="21">
        <v>11387618</v>
      </c>
      <c r="L79" s="21">
        <v>11109157</v>
      </c>
      <c r="M79" s="21">
        <v>36797838</v>
      </c>
      <c r="N79" s="21">
        <v>10703052</v>
      </c>
      <c r="O79" s="21">
        <v>12524883</v>
      </c>
      <c r="P79" s="21">
        <v>10890042</v>
      </c>
      <c r="Q79" s="21">
        <v>34117977</v>
      </c>
      <c r="R79" s="21">
        <v>12394311</v>
      </c>
      <c r="S79" s="21">
        <v>12257928</v>
      </c>
      <c r="T79" s="21">
        <v>9946201</v>
      </c>
      <c r="U79" s="21">
        <v>34598440</v>
      </c>
      <c r="V79" s="21">
        <v>144028014</v>
      </c>
      <c r="W79" s="21">
        <v>171833879</v>
      </c>
      <c r="X79" s="21"/>
      <c r="Y79" s="20"/>
      <c r="Z79" s="23">
        <v>171833879</v>
      </c>
    </row>
    <row r="80" spans="1:26" ht="13.5" hidden="1">
      <c r="A80" s="39" t="s">
        <v>104</v>
      </c>
      <c r="B80" s="19">
        <v>52784308</v>
      </c>
      <c r="C80" s="19"/>
      <c r="D80" s="20">
        <v>39602648</v>
      </c>
      <c r="E80" s="21">
        <v>39602649</v>
      </c>
      <c r="F80" s="21">
        <v>2795872</v>
      </c>
      <c r="G80" s="21">
        <v>3180049</v>
      </c>
      <c r="H80" s="21">
        <v>4350745</v>
      </c>
      <c r="I80" s="21">
        <v>10326666</v>
      </c>
      <c r="J80" s="21">
        <v>3924698</v>
      </c>
      <c r="K80" s="21">
        <v>3208362</v>
      </c>
      <c r="L80" s="21">
        <v>2895570</v>
      </c>
      <c r="M80" s="21">
        <v>10028630</v>
      </c>
      <c r="N80" s="21">
        <v>3585979</v>
      </c>
      <c r="O80" s="21">
        <v>4356048</v>
      </c>
      <c r="P80" s="21">
        <v>3742631</v>
      </c>
      <c r="Q80" s="21">
        <v>11684658</v>
      </c>
      <c r="R80" s="21">
        <v>3736489</v>
      </c>
      <c r="S80" s="21">
        <v>3711333</v>
      </c>
      <c r="T80" s="21">
        <v>3198786</v>
      </c>
      <c r="U80" s="21">
        <v>10646608</v>
      </c>
      <c r="V80" s="21">
        <v>42686562</v>
      </c>
      <c r="W80" s="21">
        <v>39602649</v>
      </c>
      <c r="X80" s="21"/>
      <c r="Y80" s="20"/>
      <c r="Z80" s="23">
        <v>39602649</v>
      </c>
    </row>
    <row r="81" spans="1:26" ht="13.5" hidden="1">
      <c r="A81" s="39" t="s">
        <v>105</v>
      </c>
      <c r="B81" s="19">
        <v>8493112</v>
      </c>
      <c r="C81" s="19"/>
      <c r="D81" s="20">
        <v>9454749</v>
      </c>
      <c r="E81" s="21">
        <v>9454750</v>
      </c>
      <c r="F81" s="21">
        <v>451737</v>
      </c>
      <c r="G81" s="21">
        <v>824927</v>
      </c>
      <c r="H81" s="21">
        <v>1899672</v>
      </c>
      <c r="I81" s="21">
        <v>3176336</v>
      </c>
      <c r="J81" s="21">
        <v>903936</v>
      </c>
      <c r="K81" s="21">
        <v>666809</v>
      </c>
      <c r="L81" s="21">
        <v>492637</v>
      </c>
      <c r="M81" s="21">
        <v>2063382</v>
      </c>
      <c r="N81" s="21">
        <v>628466</v>
      </c>
      <c r="O81" s="21">
        <v>569767</v>
      </c>
      <c r="P81" s="21">
        <v>514019</v>
      </c>
      <c r="Q81" s="21">
        <v>1712252</v>
      </c>
      <c r="R81" s="21">
        <v>504254</v>
      </c>
      <c r="S81" s="21">
        <v>562058</v>
      </c>
      <c r="T81" s="21">
        <v>513358</v>
      </c>
      <c r="U81" s="21">
        <v>1579670</v>
      </c>
      <c r="V81" s="21">
        <v>8531640</v>
      </c>
      <c r="W81" s="21">
        <v>9454750</v>
      </c>
      <c r="X81" s="21"/>
      <c r="Y81" s="20"/>
      <c r="Z81" s="23">
        <v>9454750</v>
      </c>
    </row>
    <row r="82" spans="1:26" ht="13.5" hidden="1">
      <c r="A82" s="39" t="s">
        <v>106</v>
      </c>
      <c r="B82" s="19">
        <v>12970131</v>
      </c>
      <c r="C82" s="19"/>
      <c r="D82" s="20">
        <v>12863101</v>
      </c>
      <c r="E82" s="21">
        <v>12863100</v>
      </c>
      <c r="F82" s="21">
        <v>681467</v>
      </c>
      <c r="G82" s="21">
        <v>1298555</v>
      </c>
      <c r="H82" s="21">
        <v>2705014</v>
      </c>
      <c r="I82" s="21">
        <v>4685036</v>
      </c>
      <c r="J82" s="21">
        <v>1458035</v>
      </c>
      <c r="K82" s="21">
        <v>956273</v>
      </c>
      <c r="L82" s="21">
        <v>724365</v>
      </c>
      <c r="M82" s="21">
        <v>3138673</v>
      </c>
      <c r="N82" s="21">
        <v>892410</v>
      </c>
      <c r="O82" s="21">
        <v>868537</v>
      </c>
      <c r="P82" s="21">
        <v>771410</v>
      </c>
      <c r="Q82" s="21">
        <v>2532357</v>
      </c>
      <c r="R82" s="21">
        <v>775637</v>
      </c>
      <c r="S82" s="21">
        <v>804228</v>
      </c>
      <c r="T82" s="21">
        <v>734587</v>
      </c>
      <c r="U82" s="21">
        <v>2314452</v>
      </c>
      <c r="V82" s="21">
        <v>12670518</v>
      </c>
      <c r="W82" s="21">
        <v>12863100</v>
      </c>
      <c r="X82" s="21"/>
      <c r="Y82" s="20"/>
      <c r="Z82" s="23">
        <v>12863100</v>
      </c>
    </row>
    <row r="83" spans="1:26" ht="13.5" hidden="1">
      <c r="A83" s="39" t="s">
        <v>107</v>
      </c>
      <c r="B83" s="19">
        <v>5108850</v>
      </c>
      <c r="C83" s="19"/>
      <c r="D83" s="20">
        <v>3214898</v>
      </c>
      <c r="E83" s="21">
        <v>5248899</v>
      </c>
      <c r="F83" s="21">
        <v>303227</v>
      </c>
      <c r="G83" s="21">
        <v>490409</v>
      </c>
      <c r="H83" s="21">
        <v>449547</v>
      </c>
      <c r="I83" s="21">
        <v>1243183</v>
      </c>
      <c r="J83" s="21">
        <v>399529</v>
      </c>
      <c r="K83" s="21">
        <v>773493</v>
      </c>
      <c r="L83" s="21">
        <v>257440</v>
      </c>
      <c r="M83" s="21">
        <v>1430462</v>
      </c>
      <c r="N83" s="21">
        <v>387932</v>
      </c>
      <c r="O83" s="21">
        <v>472264</v>
      </c>
      <c r="P83" s="21">
        <v>418606</v>
      </c>
      <c r="Q83" s="21">
        <v>1278802</v>
      </c>
      <c r="R83" s="21">
        <v>391390</v>
      </c>
      <c r="S83" s="21">
        <v>579864</v>
      </c>
      <c r="T83" s="21">
        <v>524845</v>
      </c>
      <c r="U83" s="21">
        <v>1496099</v>
      </c>
      <c r="V83" s="21">
        <v>5448546</v>
      </c>
      <c r="W83" s="21">
        <v>5248899</v>
      </c>
      <c r="X83" s="21"/>
      <c r="Y83" s="20"/>
      <c r="Z83" s="23">
        <v>5248899</v>
      </c>
    </row>
    <row r="84" spans="1:26" ht="13.5" hidden="1">
      <c r="A84" s="40" t="s">
        <v>110</v>
      </c>
      <c r="B84" s="28"/>
      <c r="C84" s="28"/>
      <c r="D84" s="29">
        <v>4033999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13340794</v>
      </c>
      <c r="D5" s="357">
        <f t="shared" si="0"/>
        <v>0</v>
      </c>
      <c r="E5" s="356">
        <f t="shared" si="0"/>
        <v>45412700</v>
      </c>
      <c r="F5" s="358">
        <f t="shared" si="0"/>
        <v>19467800</v>
      </c>
      <c r="G5" s="358">
        <f t="shared" si="0"/>
        <v>328466</v>
      </c>
      <c r="H5" s="356">
        <f t="shared" si="0"/>
        <v>544009</v>
      </c>
      <c r="I5" s="356">
        <f t="shared" si="0"/>
        <v>954142</v>
      </c>
      <c r="J5" s="358">
        <f t="shared" si="0"/>
        <v>1772549</v>
      </c>
      <c r="K5" s="358">
        <f t="shared" si="0"/>
        <v>825872</v>
      </c>
      <c r="L5" s="356">
        <f t="shared" si="0"/>
        <v>1667737</v>
      </c>
      <c r="M5" s="356">
        <f t="shared" si="0"/>
        <v>544124</v>
      </c>
      <c r="N5" s="358">
        <f t="shared" si="0"/>
        <v>2965542</v>
      </c>
      <c r="O5" s="358">
        <f t="shared" si="0"/>
        <v>817301</v>
      </c>
      <c r="P5" s="356">
        <f t="shared" si="0"/>
        <v>532165</v>
      </c>
      <c r="Q5" s="356">
        <f t="shared" si="0"/>
        <v>1773314</v>
      </c>
      <c r="R5" s="358">
        <f t="shared" si="0"/>
        <v>3122780</v>
      </c>
      <c r="S5" s="358">
        <f t="shared" si="0"/>
        <v>1144151</v>
      </c>
      <c r="T5" s="356">
        <f t="shared" si="0"/>
        <v>4008265</v>
      </c>
      <c r="U5" s="356">
        <f t="shared" si="0"/>
        <v>2218097</v>
      </c>
      <c r="V5" s="358">
        <f t="shared" si="0"/>
        <v>7370513</v>
      </c>
      <c r="W5" s="358">
        <f t="shared" si="0"/>
        <v>14720615</v>
      </c>
      <c r="X5" s="356">
        <f t="shared" si="0"/>
        <v>19467800</v>
      </c>
      <c r="Y5" s="358">
        <f t="shared" si="0"/>
        <v>-4747185</v>
      </c>
      <c r="Z5" s="359">
        <f>+IF(X5&lt;&gt;0,+(Y5/X5)*100,0)</f>
        <v>-24.384804651783973</v>
      </c>
      <c r="AA5" s="360">
        <f>+AA6+AA8+AA11+AA13+AA15</f>
        <v>19467800</v>
      </c>
    </row>
    <row r="6" spans="1:27" ht="13.5">
      <c r="A6" s="361" t="s">
        <v>204</v>
      </c>
      <c r="B6" s="142"/>
      <c r="C6" s="60">
        <f>+C7</f>
        <v>3384138</v>
      </c>
      <c r="D6" s="340">
        <f aca="true" t="shared" si="1" ref="D6:AA6">+D7</f>
        <v>0</v>
      </c>
      <c r="E6" s="60">
        <f t="shared" si="1"/>
        <v>14069000</v>
      </c>
      <c r="F6" s="59">
        <f t="shared" si="1"/>
        <v>4213600</v>
      </c>
      <c r="G6" s="59">
        <f t="shared" si="1"/>
        <v>7603</v>
      </c>
      <c r="H6" s="60">
        <f t="shared" si="1"/>
        <v>32025</v>
      </c>
      <c r="I6" s="60">
        <f t="shared" si="1"/>
        <v>222332</v>
      </c>
      <c r="J6" s="59">
        <f t="shared" si="1"/>
        <v>261960</v>
      </c>
      <c r="K6" s="59">
        <f t="shared" si="1"/>
        <v>105796</v>
      </c>
      <c r="L6" s="60">
        <f t="shared" si="1"/>
        <v>133757</v>
      </c>
      <c r="M6" s="60">
        <f t="shared" si="1"/>
        <v>-8321</v>
      </c>
      <c r="N6" s="59">
        <f t="shared" si="1"/>
        <v>231232</v>
      </c>
      <c r="O6" s="59">
        <f t="shared" si="1"/>
        <v>47438</v>
      </c>
      <c r="P6" s="60">
        <f t="shared" si="1"/>
        <v>61198</v>
      </c>
      <c r="Q6" s="60">
        <f t="shared" si="1"/>
        <v>1034770</v>
      </c>
      <c r="R6" s="59">
        <f t="shared" si="1"/>
        <v>1143406</v>
      </c>
      <c r="S6" s="59">
        <f t="shared" si="1"/>
        <v>170757</v>
      </c>
      <c r="T6" s="60">
        <f t="shared" si="1"/>
        <v>1948404</v>
      </c>
      <c r="U6" s="60">
        <f t="shared" si="1"/>
        <v>365270</v>
      </c>
      <c r="V6" s="59">
        <f t="shared" si="1"/>
        <v>2484431</v>
      </c>
      <c r="W6" s="59">
        <f t="shared" si="1"/>
        <v>4121029</v>
      </c>
      <c r="X6" s="60">
        <f t="shared" si="1"/>
        <v>4213600</v>
      </c>
      <c r="Y6" s="59">
        <f t="shared" si="1"/>
        <v>-92571</v>
      </c>
      <c r="Z6" s="61">
        <f>+IF(X6&lt;&gt;0,+(Y6/X6)*100,0)</f>
        <v>-2.196957471046136</v>
      </c>
      <c r="AA6" s="62">
        <f t="shared" si="1"/>
        <v>4213600</v>
      </c>
    </row>
    <row r="7" spans="1:27" ht="13.5">
      <c r="A7" s="291" t="s">
        <v>228</v>
      </c>
      <c r="B7" s="142"/>
      <c r="C7" s="60">
        <v>3384138</v>
      </c>
      <c r="D7" s="340"/>
      <c r="E7" s="60">
        <v>14069000</v>
      </c>
      <c r="F7" s="59">
        <v>4213600</v>
      </c>
      <c r="G7" s="59">
        <v>7603</v>
      </c>
      <c r="H7" s="60">
        <v>32025</v>
      </c>
      <c r="I7" s="60">
        <v>222332</v>
      </c>
      <c r="J7" s="59">
        <v>261960</v>
      </c>
      <c r="K7" s="59">
        <v>105796</v>
      </c>
      <c r="L7" s="60">
        <v>133757</v>
      </c>
      <c r="M7" s="60">
        <v>-8321</v>
      </c>
      <c r="N7" s="59">
        <v>231232</v>
      </c>
      <c r="O7" s="59">
        <v>47438</v>
      </c>
      <c r="P7" s="60">
        <v>61198</v>
      </c>
      <c r="Q7" s="60">
        <v>1034770</v>
      </c>
      <c r="R7" s="59">
        <v>1143406</v>
      </c>
      <c r="S7" s="59">
        <v>170757</v>
      </c>
      <c r="T7" s="60">
        <v>1948404</v>
      </c>
      <c r="U7" s="60">
        <v>365270</v>
      </c>
      <c r="V7" s="59">
        <v>2484431</v>
      </c>
      <c r="W7" s="59">
        <v>4121029</v>
      </c>
      <c r="X7" s="60">
        <v>4213600</v>
      </c>
      <c r="Y7" s="59">
        <v>-92571</v>
      </c>
      <c r="Z7" s="61">
        <v>-2.2</v>
      </c>
      <c r="AA7" s="62">
        <v>4213600</v>
      </c>
    </row>
    <row r="8" spans="1:27" ht="13.5">
      <c r="A8" s="361" t="s">
        <v>205</v>
      </c>
      <c r="B8" s="142"/>
      <c r="C8" s="60">
        <f aca="true" t="shared" si="2" ref="C8:Y8">SUM(C9:C10)</f>
        <v>4650675</v>
      </c>
      <c r="D8" s="340">
        <f t="shared" si="2"/>
        <v>0</v>
      </c>
      <c r="E8" s="60">
        <f t="shared" si="2"/>
        <v>15342600</v>
      </c>
      <c r="F8" s="59">
        <f t="shared" si="2"/>
        <v>8533800</v>
      </c>
      <c r="G8" s="59">
        <f t="shared" si="2"/>
        <v>226197</v>
      </c>
      <c r="H8" s="60">
        <f t="shared" si="2"/>
        <v>312891</v>
      </c>
      <c r="I8" s="60">
        <f t="shared" si="2"/>
        <v>444103</v>
      </c>
      <c r="J8" s="59">
        <f t="shared" si="2"/>
        <v>983191</v>
      </c>
      <c r="K8" s="59">
        <f t="shared" si="2"/>
        <v>375245</v>
      </c>
      <c r="L8" s="60">
        <f t="shared" si="2"/>
        <v>856707</v>
      </c>
      <c r="M8" s="60">
        <f t="shared" si="2"/>
        <v>310424</v>
      </c>
      <c r="N8" s="59">
        <f t="shared" si="2"/>
        <v>1542376</v>
      </c>
      <c r="O8" s="59">
        <f t="shared" si="2"/>
        <v>294486</v>
      </c>
      <c r="P8" s="60">
        <f t="shared" si="2"/>
        <v>161426</v>
      </c>
      <c r="Q8" s="60">
        <f t="shared" si="2"/>
        <v>376456</v>
      </c>
      <c r="R8" s="59">
        <f t="shared" si="2"/>
        <v>832368</v>
      </c>
      <c r="S8" s="59">
        <f t="shared" si="2"/>
        <v>328430</v>
      </c>
      <c r="T8" s="60">
        <f t="shared" si="2"/>
        <v>1341312</v>
      </c>
      <c r="U8" s="60">
        <f t="shared" si="2"/>
        <v>1421421</v>
      </c>
      <c r="V8" s="59">
        <f t="shared" si="2"/>
        <v>3091163</v>
      </c>
      <c r="W8" s="59">
        <f t="shared" si="2"/>
        <v>6449098</v>
      </c>
      <c r="X8" s="60">
        <f t="shared" si="2"/>
        <v>8533800</v>
      </c>
      <c r="Y8" s="59">
        <f t="shared" si="2"/>
        <v>-2084702</v>
      </c>
      <c r="Z8" s="61">
        <f>+IF(X8&lt;&gt;0,+(Y8/X8)*100,0)</f>
        <v>-24.428765614380463</v>
      </c>
      <c r="AA8" s="62">
        <f>SUM(AA9:AA10)</f>
        <v>8533800</v>
      </c>
    </row>
    <row r="9" spans="1:27" ht="13.5">
      <c r="A9" s="291" t="s">
        <v>229</v>
      </c>
      <c r="B9" s="142"/>
      <c r="C9" s="60">
        <v>4650675</v>
      </c>
      <c r="D9" s="340"/>
      <c r="E9" s="60">
        <v>15342600</v>
      </c>
      <c r="F9" s="59">
        <v>8223700</v>
      </c>
      <c r="G9" s="59">
        <v>229768</v>
      </c>
      <c r="H9" s="60">
        <v>307117</v>
      </c>
      <c r="I9" s="60">
        <v>423139</v>
      </c>
      <c r="J9" s="59">
        <v>960024</v>
      </c>
      <c r="K9" s="59">
        <v>289882</v>
      </c>
      <c r="L9" s="60">
        <v>820693</v>
      </c>
      <c r="M9" s="60">
        <v>310553</v>
      </c>
      <c r="N9" s="59">
        <v>1421128</v>
      </c>
      <c r="O9" s="59">
        <v>293779</v>
      </c>
      <c r="P9" s="60">
        <v>150306</v>
      </c>
      <c r="Q9" s="60">
        <v>358878</v>
      </c>
      <c r="R9" s="59">
        <v>802963</v>
      </c>
      <c r="S9" s="59">
        <v>304907</v>
      </c>
      <c r="T9" s="60">
        <v>1310956</v>
      </c>
      <c r="U9" s="60">
        <v>1291412</v>
      </c>
      <c r="V9" s="59">
        <v>2907275</v>
      </c>
      <c r="W9" s="59">
        <v>6091390</v>
      </c>
      <c r="X9" s="60">
        <v>8223700</v>
      </c>
      <c r="Y9" s="59">
        <v>-2132310</v>
      </c>
      <c r="Z9" s="61">
        <v>-25.93</v>
      </c>
      <c r="AA9" s="62">
        <v>8223700</v>
      </c>
    </row>
    <row r="10" spans="1:27" ht="13.5">
      <c r="A10" s="291" t="s">
        <v>230</v>
      </c>
      <c r="B10" s="142"/>
      <c r="C10" s="60"/>
      <c r="D10" s="340"/>
      <c r="E10" s="60"/>
      <c r="F10" s="59">
        <v>310100</v>
      </c>
      <c r="G10" s="59">
        <v>-3571</v>
      </c>
      <c r="H10" s="60">
        <v>5774</v>
      </c>
      <c r="I10" s="60">
        <v>20964</v>
      </c>
      <c r="J10" s="59">
        <v>23167</v>
      </c>
      <c r="K10" s="59">
        <v>85363</v>
      </c>
      <c r="L10" s="60">
        <v>36014</v>
      </c>
      <c r="M10" s="60">
        <v>-129</v>
      </c>
      <c r="N10" s="59">
        <v>121248</v>
      </c>
      <c r="O10" s="59">
        <v>707</v>
      </c>
      <c r="P10" s="60">
        <v>11120</v>
      </c>
      <c r="Q10" s="60">
        <v>17578</v>
      </c>
      <c r="R10" s="59">
        <v>29405</v>
      </c>
      <c r="S10" s="59">
        <v>23523</v>
      </c>
      <c r="T10" s="60">
        <v>30356</v>
      </c>
      <c r="U10" s="60">
        <v>130009</v>
      </c>
      <c r="V10" s="59">
        <v>183888</v>
      </c>
      <c r="W10" s="59">
        <v>357708</v>
      </c>
      <c r="X10" s="60">
        <v>310100</v>
      </c>
      <c r="Y10" s="59">
        <v>47608</v>
      </c>
      <c r="Z10" s="61">
        <v>15.35</v>
      </c>
      <c r="AA10" s="62">
        <v>310100</v>
      </c>
    </row>
    <row r="11" spans="1:27" ht="13.5">
      <c r="A11" s="361" t="s">
        <v>206</v>
      </c>
      <c r="B11" s="142"/>
      <c r="C11" s="362">
        <f>+C12</f>
        <v>3301850</v>
      </c>
      <c r="D11" s="363">
        <f aca="true" t="shared" si="3" ref="D11:AA11">+D12</f>
        <v>0</v>
      </c>
      <c r="E11" s="362">
        <f t="shared" si="3"/>
        <v>9612100</v>
      </c>
      <c r="F11" s="364">
        <f t="shared" si="3"/>
        <v>4046200</v>
      </c>
      <c r="G11" s="364">
        <f t="shared" si="3"/>
        <v>48096</v>
      </c>
      <c r="H11" s="362">
        <f t="shared" si="3"/>
        <v>112136</v>
      </c>
      <c r="I11" s="362">
        <f t="shared" si="3"/>
        <v>164955</v>
      </c>
      <c r="J11" s="364">
        <f t="shared" si="3"/>
        <v>325187</v>
      </c>
      <c r="K11" s="364">
        <f t="shared" si="3"/>
        <v>241508</v>
      </c>
      <c r="L11" s="362">
        <f t="shared" si="3"/>
        <v>138716</v>
      </c>
      <c r="M11" s="362">
        <f t="shared" si="3"/>
        <v>100752</v>
      </c>
      <c r="N11" s="364">
        <f t="shared" si="3"/>
        <v>480976</v>
      </c>
      <c r="O11" s="364">
        <f t="shared" si="3"/>
        <v>178283</v>
      </c>
      <c r="P11" s="362">
        <f t="shared" si="3"/>
        <v>228122</v>
      </c>
      <c r="Q11" s="362">
        <f t="shared" si="3"/>
        <v>176355</v>
      </c>
      <c r="R11" s="364">
        <f t="shared" si="3"/>
        <v>582760</v>
      </c>
      <c r="S11" s="364">
        <f t="shared" si="3"/>
        <v>542596</v>
      </c>
      <c r="T11" s="362">
        <f t="shared" si="3"/>
        <v>664308</v>
      </c>
      <c r="U11" s="362">
        <f t="shared" si="3"/>
        <v>248948</v>
      </c>
      <c r="V11" s="364">
        <f t="shared" si="3"/>
        <v>1455852</v>
      </c>
      <c r="W11" s="364">
        <f t="shared" si="3"/>
        <v>2844775</v>
      </c>
      <c r="X11" s="362">
        <f t="shared" si="3"/>
        <v>4046200</v>
      </c>
      <c r="Y11" s="364">
        <f t="shared" si="3"/>
        <v>-1201425</v>
      </c>
      <c r="Z11" s="365">
        <f>+IF(X11&lt;&gt;0,+(Y11/X11)*100,0)</f>
        <v>-29.692674608274434</v>
      </c>
      <c r="AA11" s="366">
        <f t="shared" si="3"/>
        <v>4046200</v>
      </c>
    </row>
    <row r="12" spans="1:27" ht="13.5">
      <c r="A12" s="291" t="s">
        <v>231</v>
      </c>
      <c r="B12" s="136"/>
      <c r="C12" s="60">
        <v>3301850</v>
      </c>
      <c r="D12" s="340"/>
      <c r="E12" s="60">
        <v>9612100</v>
      </c>
      <c r="F12" s="59">
        <v>4046200</v>
      </c>
      <c r="G12" s="59">
        <v>48096</v>
      </c>
      <c r="H12" s="60">
        <v>112136</v>
      </c>
      <c r="I12" s="60">
        <v>164955</v>
      </c>
      <c r="J12" s="59">
        <v>325187</v>
      </c>
      <c r="K12" s="59">
        <v>241508</v>
      </c>
      <c r="L12" s="60">
        <v>138716</v>
      </c>
      <c r="M12" s="60">
        <v>100752</v>
      </c>
      <c r="N12" s="59">
        <v>480976</v>
      </c>
      <c r="O12" s="59">
        <v>178283</v>
      </c>
      <c r="P12" s="60">
        <v>228122</v>
      </c>
      <c r="Q12" s="60">
        <v>176355</v>
      </c>
      <c r="R12" s="59">
        <v>582760</v>
      </c>
      <c r="S12" s="59">
        <v>542596</v>
      </c>
      <c r="T12" s="60">
        <v>664308</v>
      </c>
      <c r="U12" s="60">
        <v>248948</v>
      </c>
      <c r="V12" s="59">
        <v>1455852</v>
      </c>
      <c r="W12" s="59">
        <v>2844775</v>
      </c>
      <c r="X12" s="60">
        <v>4046200</v>
      </c>
      <c r="Y12" s="59">
        <v>-1201425</v>
      </c>
      <c r="Z12" s="61">
        <v>-29.69</v>
      </c>
      <c r="AA12" s="62">
        <v>4046200</v>
      </c>
    </row>
    <row r="13" spans="1:27" ht="13.5">
      <c r="A13" s="361" t="s">
        <v>207</v>
      </c>
      <c r="B13" s="136"/>
      <c r="C13" s="275">
        <f>+C14</f>
        <v>1967727</v>
      </c>
      <c r="D13" s="341">
        <f aca="true" t="shared" si="4" ref="D13:AA13">+D14</f>
        <v>0</v>
      </c>
      <c r="E13" s="275">
        <f t="shared" si="4"/>
        <v>5937600</v>
      </c>
      <c r="F13" s="342">
        <f t="shared" si="4"/>
        <v>1530500</v>
      </c>
      <c r="G13" s="342">
        <f t="shared" si="4"/>
        <v>37120</v>
      </c>
      <c r="H13" s="275">
        <f t="shared" si="4"/>
        <v>86957</v>
      </c>
      <c r="I13" s="275">
        <f t="shared" si="4"/>
        <v>78134</v>
      </c>
      <c r="J13" s="342">
        <f t="shared" si="4"/>
        <v>202211</v>
      </c>
      <c r="K13" s="342">
        <f t="shared" si="4"/>
        <v>74748</v>
      </c>
      <c r="L13" s="275">
        <f t="shared" si="4"/>
        <v>526989</v>
      </c>
      <c r="M13" s="275">
        <f t="shared" si="4"/>
        <v>97589</v>
      </c>
      <c r="N13" s="342">
        <f t="shared" si="4"/>
        <v>699326</v>
      </c>
      <c r="O13" s="342">
        <f t="shared" si="4"/>
        <v>170464</v>
      </c>
      <c r="P13" s="275">
        <f t="shared" si="4"/>
        <v>67354</v>
      </c>
      <c r="Q13" s="275">
        <f t="shared" si="4"/>
        <v>112864</v>
      </c>
      <c r="R13" s="342">
        <f t="shared" si="4"/>
        <v>350682</v>
      </c>
      <c r="S13" s="342">
        <f t="shared" si="4"/>
        <v>71626</v>
      </c>
      <c r="T13" s="275">
        <f t="shared" si="4"/>
        <v>-90740</v>
      </c>
      <c r="U13" s="275">
        <f t="shared" si="4"/>
        <v>72608</v>
      </c>
      <c r="V13" s="342">
        <f t="shared" si="4"/>
        <v>53494</v>
      </c>
      <c r="W13" s="342">
        <f t="shared" si="4"/>
        <v>1305713</v>
      </c>
      <c r="X13" s="275">
        <f t="shared" si="4"/>
        <v>1530500</v>
      </c>
      <c r="Y13" s="342">
        <f t="shared" si="4"/>
        <v>-224787</v>
      </c>
      <c r="Z13" s="335">
        <f>+IF(X13&lt;&gt;0,+(Y13/X13)*100,0)</f>
        <v>-14.68716105847762</v>
      </c>
      <c r="AA13" s="273">
        <f t="shared" si="4"/>
        <v>1530500</v>
      </c>
    </row>
    <row r="14" spans="1:27" ht="13.5">
      <c r="A14" s="291" t="s">
        <v>232</v>
      </c>
      <c r="B14" s="136"/>
      <c r="C14" s="60">
        <v>1967727</v>
      </c>
      <c r="D14" s="340"/>
      <c r="E14" s="60">
        <v>5937600</v>
      </c>
      <c r="F14" s="59">
        <v>1530500</v>
      </c>
      <c r="G14" s="59">
        <v>37120</v>
      </c>
      <c r="H14" s="60">
        <v>86957</v>
      </c>
      <c r="I14" s="60">
        <v>78134</v>
      </c>
      <c r="J14" s="59">
        <v>202211</v>
      </c>
      <c r="K14" s="59">
        <v>74748</v>
      </c>
      <c r="L14" s="60">
        <v>526989</v>
      </c>
      <c r="M14" s="60">
        <v>97589</v>
      </c>
      <c r="N14" s="59">
        <v>699326</v>
      </c>
      <c r="O14" s="59">
        <v>170464</v>
      </c>
      <c r="P14" s="60">
        <v>67354</v>
      </c>
      <c r="Q14" s="60">
        <v>112864</v>
      </c>
      <c r="R14" s="59">
        <v>350682</v>
      </c>
      <c r="S14" s="59">
        <v>71626</v>
      </c>
      <c r="T14" s="60">
        <v>-90740</v>
      </c>
      <c r="U14" s="60">
        <v>72608</v>
      </c>
      <c r="V14" s="59">
        <v>53494</v>
      </c>
      <c r="W14" s="59">
        <v>1305713</v>
      </c>
      <c r="X14" s="60">
        <v>1530500</v>
      </c>
      <c r="Y14" s="59">
        <v>-224787</v>
      </c>
      <c r="Z14" s="61">
        <v>-14.69</v>
      </c>
      <c r="AA14" s="62">
        <v>1530500</v>
      </c>
    </row>
    <row r="15" spans="1:27" ht="13.5">
      <c r="A15" s="361" t="s">
        <v>208</v>
      </c>
      <c r="B15" s="136"/>
      <c r="C15" s="60">
        <f aca="true" t="shared" si="5" ref="C15:Y15">SUM(C16:C20)</f>
        <v>36404</v>
      </c>
      <c r="D15" s="340">
        <f t="shared" si="5"/>
        <v>0</v>
      </c>
      <c r="E15" s="60">
        <f t="shared" si="5"/>
        <v>451400</v>
      </c>
      <c r="F15" s="59">
        <f t="shared" si="5"/>
        <v>1143700</v>
      </c>
      <c r="G15" s="59">
        <f t="shared" si="5"/>
        <v>9450</v>
      </c>
      <c r="H15" s="60">
        <f t="shared" si="5"/>
        <v>0</v>
      </c>
      <c r="I15" s="60">
        <f t="shared" si="5"/>
        <v>44618</v>
      </c>
      <c r="J15" s="59">
        <f t="shared" si="5"/>
        <v>0</v>
      </c>
      <c r="K15" s="59">
        <f t="shared" si="5"/>
        <v>28575</v>
      </c>
      <c r="L15" s="60">
        <f t="shared" si="5"/>
        <v>11568</v>
      </c>
      <c r="M15" s="60">
        <f t="shared" si="5"/>
        <v>43680</v>
      </c>
      <c r="N15" s="59">
        <f t="shared" si="5"/>
        <v>11632</v>
      </c>
      <c r="O15" s="59">
        <f t="shared" si="5"/>
        <v>126630</v>
      </c>
      <c r="P15" s="60">
        <f t="shared" si="5"/>
        <v>14065</v>
      </c>
      <c r="Q15" s="60">
        <f t="shared" si="5"/>
        <v>72869</v>
      </c>
      <c r="R15" s="59">
        <f t="shared" si="5"/>
        <v>213564</v>
      </c>
      <c r="S15" s="59">
        <f t="shared" si="5"/>
        <v>30742</v>
      </c>
      <c r="T15" s="60">
        <f t="shared" si="5"/>
        <v>144981</v>
      </c>
      <c r="U15" s="60">
        <f t="shared" si="5"/>
        <v>109850</v>
      </c>
      <c r="V15" s="59">
        <f t="shared" si="5"/>
        <v>285573</v>
      </c>
      <c r="W15" s="59">
        <f t="shared" si="5"/>
        <v>0</v>
      </c>
      <c r="X15" s="60">
        <f t="shared" si="5"/>
        <v>1143700</v>
      </c>
      <c r="Y15" s="59">
        <f t="shared" si="5"/>
        <v>-1143700</v>
      </c>
      <c r="Z15" s="61">
        <f>+IF(X15&lt;&gt;0,+(Y15/X15)*100,0)</f>
        <v>-100</v>
      </c>
      <c r="AA15" s="62">
        <f>SUM(AA16:AA20)</f>
        <v>1143700</v>
      </c>
    </row>
    <row r="16" spans="1:27" ht="13.5">
      <c r="A16" s="291" t="s">
        <v>233</v>
      </c>
      <c r="B16" s="300"/>
      <c r="C16" s="60"/>
      <c r="D16" s="340"/>
      <c r="E16" s="60"/>
      <c r="F16" s="59">
        <v>996900</v>
      </c>
      <c r="G16" s="59"/>
      <c r="H16" s="60"/>
      <c r="I16" s="60">
        <v>27713</v>
      </c>
      <c r="J16" s="59"/>
      <c r="K16" s="59">
        <v>28508</v>
      </c>
      <c r="L16" s="60"/>
      <c r="M16" s="60">
        <v>43683</v>
      </c>
      <c r="N16" s="59"/>
      <c r="O16" s="59">
        <v>120430</v>
      </c>
      <c r="P16" s="60">
        <v>10770</v>
      </c>
      <c r="Q16" s="60">
        <v>56285</v>
      </c>
      <c r="R16" s="59">
        <v>187485</v>
      </c>
      <c r="S16" s="59">
        <v>13630</v>
      </c>
      <c r="T16" s="60">
        <v>142665</v>
      </c>
      <c r="U16" s="60">
        <v>-48543</v>
      </c>
      <c r="V16" s="59">
        <v>107752</v>
      </c>
      <c r="W16" s="59"/>
      <c r="X16" s="60">
        <v>996900</v>
      </c>
      <c r="Y16" s="59">
        <v>-996900</v>
      </c>
      <c r="Z16" s="61">
        <v>-100</v>
      </c>
      <c r="AA16" s="62">
        <v>996900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16512</v>
      </c>
      <c r="D18" s="340"/>
      <c r="E18" s="60"/>
      <c r="F18" s="59">
        <v>146800</v>
      </c>
      <c r="G18" s="59">
        <v>9450</v>
      </c>
      <c r="H18" s="60"/>
      <c r="I18" s="60">
        <v>16905</v>
      </c>
      <c r="J18" s="59"/>
      <c r="K18" s="59">
        <v>67</v>
      </c>
      <c r="L18" s="60">
        <v>11568</v>
      </c>
      <c r="M18" s="60">
        <v>-3</v>
      </c>
      <c r="N18" s="59">
        <v>11632</v>
      </c>
      <c r="O18" s="59">
        <v>6200</v>
      </c>
      <c r="P18" s="60">
        <v>3295</v>
      </c>
      <c r="Q18" s="60">
        <v>16584</v>
      </c>
      <c r="R18" s="59">
        <v>26079</v>
      </c>
      <c r="S18" s="59">
        <v>17112</v>
      </c>
      <c r="T18" s="60">
        <v>2316</v>
      </c>
      <c r="U18" s="60">
        <v>158393</v>
      </c>
      <c r="V18" s="59">
        <v>177821</v>
      </c>
      <c r="W18" s="59"/>
      <c r="X18" s="60">
        <v>146800</v>
      </c>
      <c r="Y18" s="59">
        <v>-146800</v>
      </c>
      <c r="Z18" s="61">
        <v>-100</v>
      </c>
      <c r="AA18" s="62">
        <v>146800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19892</v>
      </c>
      <c r="D20" s="340"/>
      <c r="E20" s="60">
        <v>451400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746463</v>
      </c>
      <c r="D22" s="344">
        <f t="shared" si="6"/>
        <v>0</v>
      </c>
      <c r="E22" s="343">
        <f t="shared" si="6"/>
        <v>8606690</v>
      </c>
      <c r="F22" s="345">
        <f t="shared" si="6"/>
        <v>1629300</v>
      </c>
      <c r="G22" s="345">
        <f t="shared" si="6"/>
        <v>101381</v>
      </c>
      <c r="H22" s="343">
        <f t="shared" si="6"/>
        <v>69992</v>
      </c>
      <c r="I22" s="343">
        <f t="shared" si="6"/>
        <v>60143</v>
      </c>
      <c r="J22" s="345">
        <f t="shared" si="6"/>
        <v>219451</v>
      </c>
      <c r="K22" s="345">
        <f t="shared" si="6"/>
        <v>49086</v>
      </c>
      <c r="L22" s="343">
        <f t="shared" si="6"/>
        <v>254959</v>
      </c>
      <c r="M22" s="343">
        <f t="shared" si="6"/>
        <v>74362</v>
      </c>
      <c r="N22" s="345">
        <f t="shared" si="6"/>
        <v>378407</v>
      </c>
      <c r="O22" s="345">
        <f t="shared" si="6"/>
        <v>76838</v>
      </c>
      <c r="P22" s="343">
        <f t="shared" si="6"/>
        <v>81326</v>
      </c>
      <c r="Q22" s="343">
        <f t="shared" si="6"/>
        <v>173123</v>
      </c>
      <c r="R22" s="345">
        <f t="shared" si="6"/>
        <v>314789</v>
      </c>
      <c r="S22" s="345">
        <f t="shared" si="6"/>
        <v>118886</v>
      </c>
      <c r="T22" s="343">
        <f t="shared" si="6"/>
        <v>106788</v>
      </c>
      <c r="U22" s="343">
        <f t="shared" si="6"/>
        <v>201664</v>
      </c>
      <c r="V22" s="345">
        <f t="shared" si="6"/>
        <v>427824</v>
      </c>
      <c r="W22" s="345">
        <f t="shared" si="6"/>
        <v>808675</v>
      </c>
      <c r="X22" s="343">
        <f t="shared" si="6"/>
        <v>1629300</v>
      </c>
      <c r="Y22" s="345">
        <f t="shared" si="6"/>
        <v>-820625</v>
      </c>
      <c r="Z22" s="336">
        <f>+IF(X22&lt;&gt;0,+(Y22/X22)*100,0)</f>
        <v>-50.36672190511262</v>
      </c>
      <c r="AA22" s="350">
        <f>SUM(AA23:AA32)</f>
        <v>1629300</v>
      </c>
    </row>
    <row r="23" spans="1:27" ht="13.5">
      <c r="A23" s="361" t="s">
        <v>236</v>
      </c>
      <c r="B23" s="142"/>
      <c r="C23" s="60">
        <v>330056</v>
      </c>
      <c r="D23" s="340"/>
      <c r="E23" s="60">
        <v>6895090</v>
      </c>
      <c r="F23" s="59">
        <v>329700</v>
      </c>
      <c r="G23" s="59">
        <v>31274</v>
      </c>
      <c r="H23" s="60">
        <v>46736</v>
      </c>
      <c r="I23" s="60">
        <v>16042</v>
      </c>
      <c r="J23" s="59">
        <v>94052</v>
      </c>
      <c r="K23" s="59">
        <v>17431</v>
      </c>
      <c r="L23" s="60">
        <v>40289</v>
      </c>
      <c r="M23" s="60">
        <v>38030</v>
      </c>
      <c r="N23" s="59">
        <v>95750</v>
      </c>
      <c r="O23" s="59">
        <v>40209</v>
      </c>
      <c r="P23" s="60">
        <v>21156</v>
      </c>
      <c r="Q23" s="60">
        <v>29897</v>
      </c>
      <c r="R23" s="59">
        <v>91262</v>
      </c>
      <c r="S23" s="59">
        <v>42933</v>
      </c>
      <c r="T23" s="60">
        <v>24683</v>
      </c>
      <c r="U23" s="60">
        <v>48519</v>
      </c>
      <c r="V23" s="59">
        <v>116135</v>
      </c>
      <c r="W23" s="59">
        <v>397199</v>
      </c>
      <c r="X23" s="60">
        <v>329700</v>
      </c>
      <c r="Y23" s="59">
        <v>67499</v>
      </c>
      <c r="Z23" s="61">
        <v>20.47</v>
      </c>
      <c r="AA23" s="62">
        <v>329700</v>
      </c>
    </row>
    <row r="24" spans="1:27" ht="13.5">
      <c r="A24" s="361" t="s">
        <v>237</v>
      </c>
      <c r="B24" s="142"/>
      <c r="C24" s="60">
        <v>244881</v>
      </c>
      <c r="D24" s="340"/>
      <c r="E24" s="60">
        <v>1301100</v>
      </c>
      <c r="F24" s="59">
        <v>460000</v>
      </c>
      <c r="G24" s="59">
        <v>41257</v>
      </c>
      <c r="H24" s="60">
        <v>4199</v>
      </c>
      <c r="I24" s="60">
        <v>12112</v>
      </c>
      <c r="J24" s="59">
        <v>57568</v>
      </c>
      <c r="K24" s="59">
        <v>10915</v>
      </c>
      <c r="L24" s="60">
        <v>15288</v>
      </c>
      <c r="M24" s="60">
        <v>9794</v>
      </c>
      <c r="N24" s="59">
        <v>35997</v>
      </c>
      <c r="O24" s="59">
        <v>6962</v>
      </c>
      <c r="P24" s="60">
        <v>11377</v>
      </c>
      <c r="Q24" s="60">
        <v>10980</v>
      </c>
      <c r="R24" s="59">
        <v>29319</v>
      </c>
      <c r="S24" s="59">
        <v>10934</v>
      </c>
      <c r="T24" s="60">
        <v>14262</v>
      </c>
      <c r="U24" s="60">
        <v>68639</v>
      </c>
      <c r="V24" s="59">
        <v>93835</v>
      </c>
      <c r="W24" s="59">
        <v>216719</v>
      </c>
      <c r="X24" s="60">
        <v>460000</v>
      </c>
      <c r="Y24" s="59">
        <v>-243281</v>
      </c>
      <c r="Z24" s="61">
        <v>-52.89</v>
      </c>
      <c r="AA24" s="62">
        <v>460000</v>
      </c>
    </row>
    <row r="25" spans="1:27" ht="13.5">
      <c r="A25" s="361" t="s">
        <v>238</v>
      </c>
      <c r="B25" s="142"/>
      <c r="C25" s="60"/>
      <c r="D25" s="340"/>
      <c r="E25" s="60"/>
      <c r="F25" s="59">
        <v>150000</v>
      </c>
      <c r="G25" s="59">
        <v>6336</v>
      </c>
      <c r="H25" s="60">
        <v>792</v>
      </c>
      <c r="I25" s="60"/>
      <c r="J25" s="59"/>
      <c r="K25" s="59">
        <v>11741</v>
      </c>
      <c r="L25" s="60">
        <v>20757</v>
      </c>
      <c r="M25" s="60">
        <v>4935</v>
      </c>
      <c r="N25" s="59">
        <v>37433</v>
      </c>
      <c r="O25" s="59">
        <v>5069</v>
      </c>
      <c r="P25" s="60">
        <v>20852</v>
      </c>
      <c r="Q25" s="60">
        <v>5350</v>
      </c>
      <c r="R25" s="59">
        <v>31271</v>
      </c>
      <c r="S25" s="59">
        <v>2955</v>
      </c>
      <c r="T25" s="60">
        <v>26005</v>
      </c>
      <c r="U25" s="60">
        <v>121</v>
      </c>
      <c r="V25" s="59">
        <v>29081</v>
      </c>
      <c r="W25" s="59"/>
      <c r="X25" s="60">
        <v>150000</v>
      </c>
      <c r="Y25" s="59">
        <v>-150000</v>
      </c>
      <c r="Z25" s="61">
        <v>-100</v>
      </c>
      <c r="AA25" s="62">
        <v>150000</v>
      </c>
    </row>
    <row r="26" spans="1:27" ht="13.5">
      <c r="A26" s="361" t="s">
        <v>239</v>
      </c>
      <c r="B26" s="302"/>
      <c r="C26" s="362"/>
      <c r="D26" s="363"/>
      <c r="E26" s="362"/>
      <c r="F26" s="364">
        <v>167000</v>
      </c>
      <c r="G26" s="364">
        <v>2814</v>
      </c>
      <c r="H26" s="362">
        <v>36480</v>
      </c>
      <c r="I26" s="362">
        <v>24910</v>
      </c>
      <c r="J26" s="364">
        <v>64204</v>
      </c>
      <c r="K26" s="364">
        <v>4975</v>
      </c>
      <c r="L26" s="362">
        <v>47178</v>
      </c>
      <c r="M26" s="362">
        <v>6912</v>
      </c>
      <c r="N26" s="364">
        <v>59065</v>
      </c>
      <c r="O26" s="364">
        <v>10506</v>
      </c>
      <c r="P26" s="362">
        <v>7862</v>
      </c>
      <c r="Q26" s="362">
        <v>7000</v>
      </c>
      <c r="R26" s="364">
        <v>25368</v>
      </c>
      <c r="S26" s="364">
        <v>33725</v>
      </c>
      <c r="T26" s="362">
        <v>10018</v>
      </c>
      <c r="U26" s="362">
        <v>2377</v>
      </c>
      <c r="V26" s="364">
        <v>46120</v>
      </c>
      <c r="W26" s="364">
        <v>194757</v>
      </c>
      <c r="X26" s="362">
        <v>167000</v>
      </c>
      <c r="Y26" s="364">
        <v>27757</v>
      </c>
      <c r="Z26" s="365">
        <v>16.62</v>
      </c>
      <c r="AA26" s="366">
        <v>167000</v>
      </c>
    </row>
    <row r="27" spans="1:27" ht="13.5">
      <c r="A27" s="361" t="s">
        <v>240</v>
      </c>
      <c r="B27" s="147"/>
      <c r="C27" s="60">
        <v>105509</v>
      </c>
      <c r="D27" s="340"/>
      <c r="E27" s="60">
        <v>1400</v>
      </c>
      <c r="F27" s="59">
        <v>4500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>
        <v>1534</v>
      </c>
      <c r="T27" s="60"/>
      <c r="U27" s="60"/>
      <c r="V27" s="59"/>
      <c r="W27" s="59"/>
      <c r="X27" s="60">
        <v>4500</v>
      </c>
      <c r="Y27" s="59">
        <v>-4500</v>
      </c>
      <c r="Z27" s="61">
        <v>-100</v>
      </c>
      <c r="AA27" s="62">
        <v>4500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>
        <v>41700</v>
      </c>
      <c r="G31" s="59">
        <v>19700</v>
      </c>
      <c r="H31" s="60">
        <v>-18705</v>
      </c>
      <c r="I31" s="60">
        <v>2632</v>
      </c>
      <c r="J31" s="59">
        <v>3627</v>
      </c>
      <c r="K31" s="59">
        <v>3700</v>
      </c>
      <c r="L31" s="60">
        <v>10000</v>
      </c>
      <c r="M31" s="60">
        <v>8810</v>
      </c>
      <c r="N31" s="59">
        <v>22510</v>
      </c>
      <c r="O31" s="59"/>
      <c r="P31" s="60">
        <v>998</v>
      </c>
      <c r="Q31" s="60">
        <v>15500</v>
      </c>
      <c r="R31" s="59"/>
      <c r="S31" s="59">
        <v>612</v>
      </c>
      <c r="T31" s="60"/>
      <c r="U31" s="60">
        <v>-2632</v>
      </c>
      <c r="V31" s="59"/>
      <c r="W31" s="59"/>
      <c r="X31" s="60">
        <v>41700</v>
      </c>
      <c r="Y31" s="59">
        <v>-41700</v>
      </c>
      <c r="Z31" s="61">
        <v>-100</v>
      </c>
      <c r="AA31" s="62">
        <v>41700</v>
      </c>
    </row>
    <row r="32" spans="1:27" ht="13.5">
      <c r="A32" s="361" t="s">
        <v>93</v>
      </c>
      <c r="B32" s="136"/>
      <c r="C32" s="60">
        <v>66017</v>
      </c>
      <c r="D32" s="340"/>
      <c r="E32" s="60">
        <v>409100</v>
      </c>
      <c r="F32" s="59">
        <v>476400</v>
      </c>
      <c r="G32" s="59"/>
      <c r="H32" s="60">
        <v>490</v>
      </c>
      <c r="I32" s="60">
        <v>4447</v>
      </c>
      <c r="J32" s="59"/>
      <c r="K32" s="59">
        <v>324</v>
      </c>
      <c r="L32" s="60">
        <v>121447</v>
      </c>
      <c r="M32" s="60">
        <v>5881</v>
      </c>
      <c r="N32" s="59">
        <v>127652</v>
      </c>
      <c r="O32" s="59">
        <v>14092</v>
      </c>
      <c r="P32" s="60">
        <v>19081</v>
      </c>
      <c r="Q32" s="60">
        <v>104396</v>
      </c>
      <c r="R32" s="59">
        <v>137569</v>
      </c>
      <c r="S32" s="59">
        <v>26193</v>
      </c>
      <c r="T32" s="60">
        <v>31820</v>
      </c>
      <c r="U32" s="60">
        <v>84640</v>
      </c>
      <c r="V32" s="59">
        <v>142653</v>
      </c>
      <c r="W32" s="59"/>
      <c r="X32" s="60">
        <v>476400</v>
      </c>
      <c r="Y32" s="59">
        <v>-476400</v>
      </c>
      <c r="Z32" s="61">
        <v>-100</v>
      </c>
      <c r="AA32" s="62">
        <v>476400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7937909</v>
      </c>
      <c r="D40" s="344">
        <f t="shared" si="9"/>
        <v>0</v>
      </c>
      <c r="E40" s="343">
        <f t="shared" si="9"/>
        <v>13846670</v>
      </c>
      <c r="F40" s="345">
        <f t="shared" si="9"/>
        <v>6973750</v>
      </c>
      <c r="G40" s="345">
        <f t="shared" si="9"/>
        <v>121153</v>
      </c>
      <c r="H40" s="343">
        <f t="shared" si="9"/>
        <v>222860</v>
      </c>
      <c r="I40" s="343">
        <f t="shared" si="9"/>
        <v>262455</v>
      </c>
      <c r="J40" s="345">
        <f t="shared" si="9"/>
        <v>606468</v>
      </c>
      <c r="K40" s="345">
        <f t="shared" si="9"/>
        <v>251801</v>
      </c>
      <c r="L40" s="343">
        <f t="shared" si="9"/>
        <v>215725</v>
      </c>
      <c r="M40" s="343">
        <f t="shared" si="9"/>
        <v>251856</v>
      </c>
      <c r="N40" s="345">
        <f t="shared" si="9"/>
        <v>676244</v>
      </c>
      <c r="O40" s="345">
        <f t="shared" si="9"/>
        <v>374712</v>
      </c>
      <c r="P40" s="343">
        <f t="shared" si="9"/>
        <v>334005</v>
      </c>
      <c r="Q40" s="343">
        <f t="shared" si="9"/>
        <v>456792</v>
      </c>
      <c r="R40" s="345">
        <f t="shared" si="9"/>
        <v>1165509</v>
      </c>
      <c r="S40" s="345">
        <f t="shared" si="9"/>
        <v>474372</v>
      </c>
      <c r="T40" s="343">
        <f t="shared" si="9"/>
        <v>478098</v>
      </c>
      <c r="U40" s="343">
        <f t="shared" si="9"/>
        <v>1161010</v>
      </c>
      <c r="V40" s="345">
        <f t="shared" si="9"/>
        <v>2068577</v>
      </c>
      <c r="W40" s="345">
        <f t="shared" si="9"/>
        <v>4462749</v>
      </c>
      <c r="X40" s="343">
        <f t="shared" si="9"/>
        <v>6973750</v>
      </c>
      <c r="Y40" s="345">
        <f t="shared" si="9"/>
        <v>-2511001</v>
      </c>
      <c r="Z40" s="336">
        <f>+IF(X40&lt;&gt;0,+(Y40/X40)*100,0)</f>
        <v>-36.00646710880086</v>
      </c>
      <c r="AA40" s="350">
        <f>SUM(AA41:AA49)</f>
        <v>6973750</v>
      </c>
    </row>
    <row r="41" spans="1:27" ht="13.5">
      <c r="A41" s="361" t="s">
        <v>247</v>
      </c>
      <c r="B41" s="142"/>
      <c r="C41" s="362">
        <v>2925885</v>
      </c>
      <c r="D41" s="363"/>
      <c r="E41" s="362">
        <v>5195000</v>
      </c>
      <c r="F41" s="364">
        <v>5051000</v>
      </c>
      <c r="G41" s="364">
        <v>82396</v>
      </c>
      <c r="H41" s="362">
        <v>161551</v>
      </c>
      <c r="I41" s="362">
        <v>173925</v>
      </c>
      <c r="J41" s="364">
        <v>417872</v>
      </c>
      <c r="K41" s="364">
        <v>209385</v>
      </c>
      <c r="L41" s="362">
        <v>186482</v>
      </c>
      <c r="M41" s="362">
        <v>151945</v>
      </c>
      <c r="N41" s="364">
        <v>547812</v>
      </c>
      <c r="O41" s="364">
        <v>265541</v>
      </c>
      <c r="P41" s="362">
        <v>273594</v>
      </c>
      <c r="Q41" s="362">
        <v>341085</v>
      </c>
      <c r="R41" s="364">
        <v>880220</v>
      </c>
      <c r="S41" s="364">
        <v>502365</v>
      </c>
      <c r="T41" s="362">
        <v>346191</v>
      </c>
      <c r="U41" s="362">
        <v>737495</v>
      </c>
      <c r="V41" s="364">
        <v>1586051</v>
      </c>
      <c r="W41" s="364">
        <v>3431955</v>
      </c>
      <c r="X41" s="362">
        <v>5051000</v>
      </c>
      <c r="Y41" s="364">
        <v>-1619045</v>
      </c>
      <c r="Z41" s="365">
        <v>-32.05</v>
      </c>
      <c r="AA41" s="366">
        <v>5051000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1003491</v>
      </c>
      <c r="D43" s="369"/>
      <c r="E43" s="305">
        <v>856600</v>
      </c>
      <c r="F43" s="370">
        <v>526200</v>
      </c>
      <c r="G43" s="370">
        <v>7611</v>
      </c>
      <c r="H43" s="305">
        <v>11345</v>
      </c>
      <c r="I43" s="305">
        <v>77250</v>
      </c>
      <c r="J43" s="370">
        <v>96206</v>
      </c>
      <c r="K43" s="370">
        <v>22199</v>
      </c>
      <c r="L43" s="305">
        <v>-36118</v>
      </c>
      <c r="M43" s="305">
        <v>20843</v>
      </c>
      <c r="N43" s="370">
        <v>6924</v>
      </c>
      <c r="O43" s="370">
        <v>37679</v>
      </c>
      <c r="P43" s="305">
        <v>23586</v>
      </c>
      <c r="Q43" s="305">
        <v>51550</v>
      </c>
      <c r="R43" s="370">
        <v>112815</v>
      </c>
      <c r="S43" s="370">
        <v>9098</v>
      </c>
      <c r="T43" s="305">
        <v>51364</v>
      </c>
      <c r="U43" s="305">
        <v>93731</v>
      </c>
      <c r="V43" s="370">
        <v>154193</v>
      </c>
      <c r="W43" s="370">
        <v>370138</v>
      </c>
      <c r="X43" s="305">
        <v>526200</v>
      </c>
      <c r="Y43" s="370">
        <v>-156062</v>
      </c>
      <c r="Z43" s="371">
        <v>-29.66</v>
      </c>
      <c r="AA43" s="303">
        <v>526200</v>
      </c>
    </row>
    <row r="44" spans="1:27" ht="13.5">
      <c r="A44" s="361" t="s">
        <v>250</v>
      </c>
      <c r="B44" s="136"/>
      <c r="C44" s="60">
        <v>844495</v>
      </c>
      <c r="D44" s="368"/>
      <c r="E44" s="54">
        <v>2268470</v>
      </c>
      <c r="F44" s="53">
        <v>480450</v>
      </c>
      <c r="G44" s="53">
        <v>3159</v>
      </c>
      <c r="H44" s="54">
        <v>43657</v>
      </c>
      <c r="I44" s="54">
        <v>4181</v>
      </c>
      <c r="J44" s="53">
        <v>50997</v>
      </c>
      <c r="K44" s="53">
        <v>7296</v>
      </c>
      <c r="L44" s="54">
        <v>30514</v>
      </c>
      <c r="M44" s="54">
        <v>1438</v>
      </c>
      <c r="N44" s="53">
        <v>39248</v>
      </c>
      <c r="O44" s="53">
        <v>56702</v>
      </c>
      <c r="P44" s="54">
        <v>26731</v>
      </c>
      <c r="Q44" s="54">
        <v>26830</v>
      </c>
      <c r="R44" s="53">
        <v>110263</v>
      </c>
      <c r="S44" s="53">
        <v>-52497</v>
      </c>
      <c r="T44" s="54">
        <v>22849</v>
      </c>
      <c r="U44" s="54">
        <v>275194</v>
      </c>
      <c r="V44" s="53">
        <v>245546</v>
      </c>
      <c r="W44" s="53">
        <v>446054</v>
      </c>
      <c r="X44" s="54">
        <v>480450</v>
      </c>
      <c r="Y44" s="53">
        <v>-34396</v>
      </c>
      <c r="Z44" s="94">
        <v>-7.16</v>
      </c>
      <c r="AA44" s="95">
        <v>480450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5526600</v>
      </c>
      <c r="F47" s="53">
        <v>688500</v>
      </c>
      <c r="G47" s="53">
        <v>-13</v>
      </c>
      <c r="H47" s="54">
        <v>2911</v>
      </c>
      <c r="I47" s="54">
        <v>3689</v>
      </c>
      <c r="J47" s="53">
        <v>6587</v>
      </c>
      <c r="K47" s="53">
        <v>12921</v>
      </c>
      <c r="L47" s="54">
        <v>34847</v>
      </c>
      <c r="M47" s="54">
        <v>34492</v>
      </c>
      <c r="N47" s="53">
        <v>82260</v>
      </c>
      <c r="O47" s="53">
        <v>13390</v>
      </c>
      <c r="P47" s="54">
        <v>4051</v>
      </c>
      <c r="Q47" s="54">
        <v>25527</v>
      </c>
      <c r="R47" s="53">
        <v>42968</v>
      </c>
      <c r="S47" s="53">
        <v>15406</v>
      </c>
      <c r="T47" s="54">
        <v>16894</v>
      </c>
      <c r="U47" s="54">
        <v>50487</v>
      </c>
      <c r="V47" s="53">
        <v>82787</v>
      </c>
      <c r="W47" s="53">
        <v>214602</v>
      </c>
      <c r="X47" s="54">
        <v>688500</v>
      </c>
      <c r="Y47" s="53">
        <v>-473898</v>
      </c>
      <c r="Z47" s="94">
        <v>-68.83</v>
      </c>
      <c r="AA47" s="95">
        <v>688500</v>
      </c>
    </row>
    <row r="48" spans="1:27" ht="13.5">
      <c r="A48" s="361" t="s">
        <v>254</v>
      </c>
      <c r="B48" s="136"/>
      <c r="C48" s="60">
        <v>1666298</v>
      </c>
      <c r="D48" s="368"/>
      <c r="E48" s="54"/>
      <c r="F48" s="53">
        <v>227600</v>
      </c>
      <c r="G48" s="53">
        <v>28000</v>
      </c>
      <c r="H48" s="54">
        <v>3396</v>
      </c>
      <c r="I48" s="54">
        <v>3410</v>
      </c>
      <c r="J48" s="53">
        <v>34806</v>
      </c>
      <c r="K48" s="53"/>
      <c r="L48" s="54"/>
      <c r="M48" s="54">
        <v>43138</v>
      </c>
      <c r="N48" s="53"/>
      <c r="O48" s="53">
        <v>1400</v>
      </c>
      <c r="P48" s="54">
        <v>6043</v>
      </c>
      <c r="Q48" s="54">
        <v>11800</v>
      </c>
      <c r="R48" s="53">
        <v>19243</v>
      </c>
      <c r="S48" s="53"/>
      <c r="T48" s="54">
        <v>40800</v>
      </c>
      <c r="U48" s="54">
        <v>4103</v>
      </c>
      <c r="V48" s="53"/>
      <c r="W48" s="53"/>
      <c r="X48" s="54">
        <v>227600</v>
      </c>
      <c r="Y48" s="53">
        <v>-227600</v>
      </c>
      <c r="Z48" s="94">
        <v>-100</v>
      </c>
      <c r="AA48" s="95">
        <v>227600</v>
      </c>
    </row>
    <row r="49" spans="1:27" ht="13.5">
      <c r="A49" s="361" t="s">
        <v>93</v>
      </c>
      <c r="B49" s="136"/>
      <c r="C49" s="54">
        <v>1497740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735700</v>
      </c>
      <c r="F57" s="345">
        <f t="shared" si="13"/>
        <v>545700</v>
      </c>
      <c r="G57" s="345">
        <f t="shared" si="13"/>
        <v>0</v>
      </c>
      <c r="H57" s="343">
        <f t="shared" si="13"/>
        <v>143435</v>
      </c>
      <c r="I57" s="343">
        <f t="shared" si="13"/>
        <v>2662</v>
      </c>
      <c r="J57" s="345">
        <f t="shared" si="13"/>
        <v>0</v>
      </c>
      <c r="K57" s="345">
        <f t="shared" si="13"/>
        <v>156170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54001</v>
      </c>
      <c r="P57" s="343">
        <f t="shared" si="13"/>
        <v>8269</v>
      </c>
      <c r="Q57" s="343">
        <f t="shared" si="13"/>
        <v>29415</v>
      </c>
      <c r="R57" s="345">
        <f t="shared" si="13"/>
        <v>91685</v>
      </c>
      <c r="S57" s="345">
        <f t="shared" si="13"/>
        <v>168507</v>
      </c>
      <c r="T57" s="343">
        <f t="shared" si="13"/>
        <v>185076</v>
      </c>
      <c r="U57" s="343">
        <f t="shared" si="13"/>
        <v>222993</v>
      </c>
      <c r="V57" s="345">
        <f t="shared" si="13"/>
        <v>576576</v>
      </c>
      <c r="W57" s="345">
        <f t="shared" si="13"/>
        <v>0</v>
      </c>
      <c r="X57" s="343">
        <f t="shared" si="13"/>
        <v>545700</v>
      </c>
      <c r="Y57" s="345">
        <f t="shared" si="13"/>
        <v>-545700</v>
      </c>
      <c r="Z57" s="336">
        <f>+IF(X57&lt;&gt;0,+(Y57/X57)*100,0)</f>
        <v>-100</v>
      </c>
      <c r="AA57" s="350">
        <f t="shared" si="13"/>
        <v>545700</v>
      </c>
    </row>
    <row r="58" spans="1:27" ht="13.5">
      <c r="A58" s="361" t="s">
        <v>216</v>
      </c>
      <c r="B58" s="136"/>
      <c r="C58" s="60"/>
      <c r="D58" s="340"/>
      <c r="E58" s="60">
        <v>735700</v>
      </c>
      <c r="F58" s="59">
        <v>545700</v>
      </c>
      <c r="G58" s="59"/>
      <c r="H58" s="60">
        <v>143435</v>
      </c>
      <c r="I58" s="60">
        <v>2662</v>
      </c>
      <c r="J58" s="59"/>
      <c r="K58" s="59">
        <v>156170</v>
      </c>
      <c r="L58" s="60"/>
      <c r="M58" s="60"/>
      <c r="N58" s="59"/>
      <c r="O58" s="59">
        <v>54001</v>
      </c>
      <c r="P58" s="60">
        <v>8269</v>
      </c>
      <c r="Q58" s="60">
        <v>29415</v>
      </c>
      <c r="R58" s="59">
        <v>91685</v>
      </c>
      <c r="S58" s="59">
        <v>168507</v>
      </c>
      <c r="T58" s="60">
        <v>185076</v>
      </c>
      <c r="U58" s="60">
        <v>222993</v>
      </c>
      <c r="V58" s="59">
        <v>576576</v>
      </c>
      <c r="W58" s="59"/>
      <c r="X58" s="60">
        <v>545700</v>
      </c>
      <c r="Y58" s="59">
        <v>-545700</v>
      </c>
      <c r="Z58" s="61">
        <v>-100</v>
      </c>
      <c r="AA58" s="62">
        <v>545700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22025166</v>
      </c>
      <c r="D60" s="346">
        <f t="shared" si="14"/>
        <v>0</v>
      </c>
      <c r="E60" s="219">
        <f t="shared" si="14"/>
        <v>68601760</v>
      </c>
      <c r="F60" s="264">
        <f t="shared" si="14"/>
        <v>28616550</v>
      </c>
      <c r="G60" s="264">
        <f t="shared" si="14"/>
        <v>551000</v>
      </c>
      <c r="H60" s="219">
        <f t="shared" si="14"/>
        <v>980296</v>
      </c>
      <c r="I60" s="219">
        <f t="shared" si="14"/>
        <v>1279402</v>
      </c>
      <c r="J60" s="264">
        <f t="shared" si="14"/>
        <v>2598468</v>
      </c>
      <c r="K60" s="264">
        <f t="shared" si="14"/>
        <v>1282929</v>
      </c>
      <c r="L60" s="219">
        <f t="shared" si="14"/>
        <v>2138421</v>
      </c>
      <c r="M60" s="219">
        <f t="shared" si="14"/>
        <v>870342</v>
      </c>
      <c r="N60" s="264">
        <f t="shared" si="14"/>
        <v>4020193</v>
      </c>
      <c r="O60" s="264">
        <f t="shared" si="14"/>
        <v>1322852</v>
      </c>
      <c r="P60" s="219">
        <f t="shared" si="14"/>
        <v>955765</v>
      </c>
      <c r="Q60" s="219">
        <f t="shared" si="14"/>
        <v>2432644</v>
      </c>
      <c r="R60" s="264">
        <f t="shared" si="14"/>
        <v>4694763</v>
      </c>
      <c r="S60" s="264">
        <f t="shared" si="14"/>
        <v>1905916</v>
      </c>
      <c r="T60" s="219">
        <f t="shared" si="14"/>
        <v>4778227</v>
      </c>
      <c r="U60" s="219">
        <f t="shared" si="14"/>
        <v>3803764</v>
      </c>
      <c r="V60" s="264">
        <f t="shared" si="14"/>
        <v>10443490</v>
      </c>
      <c r="W60" s="264">
        <f t="shared" si="14"/>
        <v>19992039</v>
      </c>
      <c r="X60" s="219">
        <f t="shared" si="14"/>
        <v>28616550</v>
      </c>
      <c r="Y60" s="264">
        <f t="shared" si="14"/>
        <v>-8624511</v>
      </c>
      <c r="Z60" s="337">
        <f>+IF(X60&lt;&gt;0,+(Y60/X60)*100,0)</f>
        <v>-30.138192759085214</v>
      </c>
      <c r="AA60" s="232">
        <f>+AA57+AA54+AA51+AA40+AA37+AA34+AA22+AA5</f>
        <v>28616550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187030534</v>
      </c>
      <c r="D5" s="153">
        <f>SUM(D6:D8)</f>
        <v>0</v>
      </c>
      <c r="E5" s="154">
        <f t="shared" si="0"/>
        <v>164694000</v>
      </c>
      <c r="F5" s="100">
        <f t="shared" si="0"/>
        <v>167977050</v>
      </c>
      <c r="G5" s="100">
        <f t="shared" si="0"/>
        <v>144475360</v>
      </c>
      <c r="H5" s="100">
        <f t="shared" si="0"/>
        <v>4329843</v>
      </c>
      <c r="I5" s="100">
        <f t="shared" si="0"/>
        <v>732145</v>
      </c>
      <c r="J5" s="100">
        <f t="shared" si="0"/>
        <v>149537348</v>
      </c>
      <c r="K5" s="100">
        <f t="shared" si="0"/>
        <v>684024</v>
      </c>
      <c r="L5" s="100">
        <f t="shared" si="0"/>
        <v>2964891</v>
      </c>
      <c r="M5" s="100">
        <f t="shared" si="0"/>
        <v>603387</v>
      </c>
      <c r="N5" s="100">
        <f t="shared" si="0"/>
        <v>4252302</v>
      </c>
      <c r="O5" s="100">
        <f t="shared" si="0"/>
        <v>608688</v>
      </c>
      <c r="P5" s="100">
        <f t="shared" si="0"/>
        <v>1648022</v>
      </c>
      <c r="Q5" s="100">
        <f t="shared" si="0"/>
        <v>1669076</v>
      </c>
      <c r="R5" s="100">
        <f t="shared" si="0"/>
        <v>3925786</v>
      </c>
      <c r="S5" s="100">
        <f t="shared" si="0"/>
        <v>295097</v>
      </c>
      <c r="T5" s="100">
        <f t="shared" si="0"/>
        <v>1385492</v>
      </c>
      <c r="U5" s="100">
        <f t="shared" si="0"/>
        <v>2214735</v>
      </c>
      <c r="V5" s="100">
        <f t="shared" si="0"/>
        <v>3895324</v>
      </c>
      <c r="W5" s="100">
        <f t="shared" si="0"/>
        <v>161610760</v>
      </c>
      <c r="X5" s="100">
        <f t="shared" si="0"/>
        <v>167977050</v>
      </c>
      <c r="Y5" s="100">
        <f t="shared" si="0"/>
        <v>-6366290</v>
      </c>
      <c r="Z5" s="137">
        <f>+IF(X5&lt;&gt;0,+(Y5/X5)*100,0)</f>
        <v>-3.789976071135908</v>
      </c>
      <c r="AA5" s="153">
        <f>SUM(AA6:AA8)</f>
        <v>167977050</v>
      </c>
    </row>
    <row r="6" spans="1:27" ht="13.5">
      <c r="A6" s="138" t="s">
        <v>75</v>
      </c>
      <c r="B6" s="136"/>
      <c r="C6" s="155">
        <v>37772305</v>
      </c>
      <c r="D6" s="155"/>
      <c r="E6" s="156">
        <v>5986000</v>
      </c>
      <c r="F6" s="60">
        <v>6007050</v>
      </c>
      <c r="G6" s="60">
        <v>2369120</v>
      </c>
      <c r="H6" s="60">
        <v>286</v>
      </c>
      <c r="I6" s="60">
        <v>14687</v>
      </c>
      <c r="J6" s="60">
        <v>2384093</v>
      </c>
      <c r="K6" s="60">
        <v>642</v>
      </c>
      <c r="L6" s="60">
        <v>1892633</v>
      </c>
      <c r="M6" s="60">
        <v>122047</v>
      </c>
      <c r="N6" s="60">
        <v>2015322</v>
      </c>
      <c r="O6" s="60">
        <v>300</v>
      </c>
      <c r="P6" s="60">
        <v>305771</v>
      </c>
      <c r="Q6" s="60">
        <v>1422656</v>
      </c>
      <c r="R6" s="60">
        <v>1728727</v>
      </c>
      <c r="S6" s="60">
        <v>5666</v>
      </c>
      <c r="T6" s="60">
        <v>1011</v>
      </c>
      <c r="U6" s="60">
        <v>5628</v>
      </c>
      <c r="V6" s="60">
        <v>12305</v>
      </c>
      <c r="W6" s="60">
        <v>6140447</v>
      </c>
      <c r="X6" s="60">
        <v>6007050</v>
      </c>
      <c r="Y6" s="60">
        <v>133397</v>
      </c>
      <c r="Z6" s="140">
        <v>2.22</v>
      </c>
      <c r="AA6" s="155">
        <v>6007050</v>
      </c>
    </row>
    <row r="7" spans="1:27" ht="13.5">
      <c r="A7" s="138" t="s">
        <v>76</v>
      </c>
      <c r="B7" s="136"/>
      <c r="C7" s="157">
        <v>137945372</v>
      </c>
      <c r="D7" s="157"/>
      <c r="E7" s="158">
        <v>154391000</v>
      </c>
      <c r="F7" s="159">
        <v>157602000</v>
      </c>
      <c r="G7" s="159">
        <v>141809747</v>
      </c>
      <c r="H7" s="159">
        <v>4140170</v>
      </c>
      <c r="I7" s="159">
        <v>425473</v>
      </c>
      <c r="J7" s="159">
        <v>146375390</v>
      </c>
      <c r="K7" s="159">
        <v>283220</v>
      </c>
      <c r="L7" s="159">
        <v>627344</v>
      </c>
      <c r="M7" s="159">
        <v>232663</v>
      </c>
      <c r="N7" s="159">
        <v>1143227</v>
      </c>
      <c r="O7" s="159">
        <v>345530</v>
      </c>
      <c r="P7" s="159">
        <v>1051281</v>
      </c>
      <c r="Q7" s="159">
        <v>188700</v>
      </c>
      <c r="R7" s="159">
        <v>1585511</v>
      </c>
      <c r="S7" s="159">
        <v>-45983</v>
      </c>
      <c r="T7" s="159">
        <v>1162042</v>
      </c>
      <c r="U7" s="159">
        <v>1754510</v>
      </c>
      <c r="V7" s="159">
        <v>2870569</v>
      </c>
      <c r="W7" s="159">
        <v>151974697</v>
      </c>
      <c r="X7" s="159">
        <v>157602000</v>
      </c>
      <c r="Y7" s="159">
        <v>-5627303</v>
      </c>
      <c r="Z7" s="141">
        <v>-3.57</v>
      </c>
      <c r="AA7" s="157">
        <v>157602000</v>
      </c>
    </row>
    <row r="8" spans="1:27" ht="13.5">
      <c r="A8" s="138" t="s">
        <v>77</v>
      </c>
      <c r="B8" s="136"/>
      <c r="C8" s="155">
        <v>11312857</v>
      </c>
      <c r="D8" s="155"/>
      <c r="E8" s="156">
        <v>4317000</v>
      </c>
      <c r="F8" s="60">
        <v>4368000</v>
      </c>
      <c r="G8" s="60">
        <v>296493</v>
      </c>
      <c r="H8" s="60">
        <v>189387</v>
      </c>
      <c r="I8" s="60">
        <v>291985</v>
      </c>
      <c r="J8" s="60">
        <v>777865</v>
      </c>
      <c r="K8" s="60">
        <v>400162</v>
      </c>
      <c r="L8" s="60">
        <v>444914</v>
      </c>
      <c r="M8" s="60">
        <v>248677</v>
      </c>
      <c r="N8" s="60">
        <v>1093753</v>
      </c>
      <c r="O8" s="60">
        <v>262858</v>
      </c>
      <c r="P8" s="60">
        <v>290970</v>
      </c>
      <c r="Q8" s="60">
        <v>57720</v>
      </c>
      <c r="R8" s="60">
        <v>611548</v>
      </c>
      <c r="S8" s="60">
        <v>335414</v>
      </c>
      <c r="T8" s="60">
        <v>222439</v>
      </c>
      <c r="U8" s="60">
        <v>454597</v>
      </c>
      <c r="V8" s="60">
        <v>1012450</v>
      </c>
      <c r="W8" s="60">
        <v>3495616</v>
      </c>
      <c r="X8" s="60">
        <v>4368000</v>
      </c>
      <c r="Y8" s="60">
        <v>-872384</v>
      </c>
      <c r="Z8" s="140">
        <v>-19.97</v>
      </c>
      <c r="AA8" s="155">
        <v>4368000</v>
      </c>
    </row>
    <row r="9" spans="1:27" ht="13.5">
      <c r="A9" s="135" t="s">
        <v>78</v>
      </c>
      <c r="B9" s="136"/>
      <c r="C9" s="153">
        <f aca="true" t="shared" si="1" ref="C9:Y9">SUM(C10:C14)</f>
        <v>71760877</v>
      </c>
      <c r="D9" s="153">
        <f>SUM(D10:D14)</f>
        <v>0</v>
      </c>
      <c r="E9" s="154">
        <f t="shared" si="1"/>
        <v>52394000</v>
      </c>
      <c r="F9" s="100">
        <f t="shared" si="1"/>
        <v>70034000</v>
      </c>
      <c r="G9" s="100">
        <f t="shared" si="1"/>
        <v>1305353</v>
      </c>
      <c r="H9" s="100">
        <f t="shared" si="1"/>
        <v>1580522</v>
      </c>
      <c r="I9" s="100">
        <f t="shared" si="1"/>
        <v>1886029</v>
      </c>
      <c r="J9" s="100">
        <f t="shared" si="1"/>
        <v>4771904</v>
      </c>
      <c r="K9" s="100">
        <f t="shared" si="1"/>
        <v>4021279</v>
      </c>
      <c r="L9" s="100">
        <f t="shared" si="1"/>
        <v>6470347</v>
      </c>
      <c r="M9" s="100">
        <f t="shared" si="1"/>
        <v>9326644</v>
      </c>
      <c r="N9" s="100">
        <f t="shared" si="1"/>
        <v>19818270</v>
      </c>
      <c r="O9" s="100">
        <f t="shared" si="1"/>
        <v>6277525</v>
      </c>
      <c r="P9" s="100">
        <f t="shared" si="1"/>
        <v>5245212</v>
      </c>
      <c r="Q9" s="100">
        <f t="shared" si="1"/>
        <v>10802894</v>
      </c>
      <c r="R9" s="100">
        <f t="shared" si="1"/>
        <v>22325631</v>
      </c>
      <c r="S9" s="100">
        <f t="shared" si="1"/>
        <v>11713915</v>
      </c>
      <c r="T9" s="100">
        <f t="shared" si="1"/>
        <v>8293612</v>
      </c>
      <c r="U9" s="100">
        <f t="shared" si="1"/>
        <v>7349126</v>
      </c>
      <c r="V9" s="100">
        <f t="shared" si="1"/>
        <v>27356653</v>
      </c>
      <c r="W9" s="100">
        <f t="shared" si="1"/>
        <v>74272458</v>
      </c>
      <c r="X9" s="100">
        <f t="shared" si="1"/>
        <v>70034000</v>
      </c>
      <c r="Y9" s="100">
        <f t="shared" si="1"/>
        <v>4238458</v>
      </c>
      <c r="Z9" s="137">
        <f>+IF(X9&lt;&gt;0,+(Y9/X9)*100,0)</f>
        <v>6.052000456920925</v>
      </c>
      <c r="AA9" s="153">
        <f>SUM(AA10:AA14)</f>
        <v>70034000</v>
      </c>
    </row>
    <row r="10" spans="1:27" ht="13.5">
      <c r="A10" s="138" t="s">
        <v>79</v>
      </c>
      <c r="B10" s="136"/>
      <c r="C10" s="155">
        <v>1465949</v>
      </c>
      <c r="D10" s="155"/>
      <c r="E10" s="156">
        <v>3624000</v>
      </c>
      <c r="F10" s="60">
        <v>2685000</v>
      </c>
      <c r="G10" s="60">
        <v>133758</v>
      </c>
      <c r="H10" s="60">
        <v>321021</v>
      </c>
      <c r="I10" s="60">
        <v>134879</v>
      </c>
      <c r="J10" s="60">
        <v>589658</v>
      </c>
      <c r="K10" s="60">
        <v>113377</v>
      </c>
      <c r="L10" s="60">
        <v>353059</v>
      </c>
      <c r="M10" s="60">
        <v>-164135</v>
      </c>
      <c r="N10" s="60">
        <v>302301</v>
      </c>
      <c r="O10" s="60">
        <v>276904</v>
      </c>
      <c r="P10" s="60">
        <v>9877</v>
      </c>
      <c r="Q10" s="60">
        <v>952</v>
      </c>
      <c r="R10" s="60">
        <v>287733</v>
      </c>
      <c r="S10" s="60">
        <v>155656</v>
      </c>
      <c r="T10" s="60">
        <v>177157</v>
      </c>
      <c r="U10" s="60">
        <v>655900</v>
      </c>
      <c r="V10" s="60">
        <v>988713</v>
      </c>
      <c r="W10" s="60">
        <v>2168405</v>
      </c>
      <c r="X10" s="60">
        <v>2685000</v>
      </c>
      <c r="Y10" s="60">
        <v>-516595</v>
      </c>
      <c r="Z10" s="140">
        <v>-19.24</v>
      </c>
      <c r="AA10" s="155">
        <v>2685000</v>
      </c>
    </row>
    <row r="11" spans="1:27" ht="13.5">
      <c r="A11" s="138" t="s">
        <v>80</v>
      </c>
      <c r="B11" s="136"/>
      <c r="C11" s="155">
        <v>1031370</v>
      </c>
      <c r="D11" s="155"/>
      <c r="E11" s="156">
        <v>966000</v>
      </c>
      <c r="F11" s="60">
        <v>1026000</v>
      </c>
      <c r="G11" s="60">
        <v>60530</v>
      </c>
      <c r="H11" s="60">
        <v>61264</v>
      </c>
      <c r="I11" s="60">
        <v>61403</v>
      </c>
      <c r="J11" s="60">
        <v>183197</v>
      </c>
      <c r="K11" s="60">
        <v>61001</v>
      </c>
      <c r="L11" s="60">
        <v>61711</v>
      </c>
      <c r="M11" s="60">
        <v>61001</v>
      </c>
      <c r="N11" s="60">
        <v>183713</v>
      </c>
      <c r="O11" s="60">
        <v>61001</v>
      </c>
      <c r="P11" s="60">
        <v>70211</v>
      </c>
      <c r="Q11" s="60">
        <v>68896</v>
      </c>
      <c r="R11" s="60">
        <v>200108</v>
      </c>
      <c r="S11" s="60">
        <v>68461</v>
      </c>
      <c r="T11" s="60">
        <v>66607</v>
      </c>
      <c r="U11" s="60">
        <v>129274</v>
      </c>
      <c r="V11" s="60">
        <v>264342</v>
      </c>
      <c r="W11" s="60">
        <v>831360</v>
      </c>
      <c r="X11" s="60">
        <v>1026000</v>
      </c>
      <c r="Y11" s="60">
        <v>-194640</v>
      </c>
      <c r="Z11" s="140">
        <v>-18.97</v>
      </c>
      <c r="AA11" s="155">
        <v>1026000</v>
      </c>
    </row>
    <row r="12" spans="1:27" ht="13.5">
      <c r="A12" s="138" t="s">
        <v>81</v>
      </c>
      <c r="B12" s="136"/>
      <c r="C12" s="155">
        <v>7828442</v>
      </c>
      <c r="D12" s="155"/>
      <c r="E12" s="156">
        <v>3583000</v>
      </c>
      <c r="F12" s="60">
        <v>7231000</v>
      </c>
      <c r="G12" s="60">
        <v>649307</v>
      </c>
      <c r="H12" s="60">
        <v>669790</v>
      </c>
      <c r="I12" s="60">
        <v>472649</v>
      </c>
      <c r="J12" s="60">
        <v>1791746</v>
      </c>
      <c r="K12" s="60">
        <v>501716</v>
      </c>
      <c r="L12" s="60">
        <v>763903</v>
      </c>
      <c r="M12" s="60">
        <v>666483</v>
      </c>
      <c r="N12" s="60">
        <v>1932102</v>
      </c>
      <c r="O12" s="60">
        <v>1033606</v>
      </c>
      <c r="P12" s="60">
        <v>1246222</v>
      </c>
      <c r="Q12" s="60">
        <v>1314424</v>
      </c>
      <c r="R12" s="60">
        <v>3594252</v>
      </c>
      <c r="S12" s="60">
        <v>1470070</v>
      </c>
      <c r="T12" s="60">
        <v>1404283</v>
      </c>
      <c r="U12" s="60">
        <v>915529</v>
      </c>
      <c r="V12" s="60">
        <v>3789882</v>
      </c>
      <c r="W12" s="60">
        <v>11107982</v>
      </c>
      <c r="X12" s="60">
        <v>7231000</v>
      </c>
      <c r="Y12" s="60">
        <v>3876982</v>
      </c>
      <c r="Z12" s="140">
        <v>53.62</v>
      </c>
      <c r="AA12" s="155">
        <v>7231000</v>
      </c>
    </row>
    <row r="13" spans="1:27" ht="13.5">
      <c r="A13" s="138" t="s">
        <v>82</v>
      </c>
      <c r="B13" s="136"/>
      <c r="C13" s="155">
        <v>61434697</v>
      </c>
      <c r="D13" s="155"/>
      <c r="E13" s="156">
        <v>44221000</v>
      </c>
      <c r="F13" s="60">
        <v>59092000</v>
      </c>
      <c r="G13" s="60">
        <v>461758</v>
      </c>
      <c r="H13" s="60">
        <v>528447</v>
      </c>
      <c r="I13" s="60">
        <v>1217098</v>
      </c>
      <c r="J13" s="60">
        <v>2207303</v>
      </c>
      <c r="K13" s="60">
        <v>3345185</v>
      </c>
      <c r="L13" s="60">
        <v>5291674</v>
      </c>
      <c r="M13" s="60">
        <v>8763295</v>
      </c>
      <c r="N13" s="60">
        <v>17400154</v>
      </c>
      <c r="O13" s="60">
        <v>4906014</v>
      </c>
      <c r="P13" s="60">
        <v>3917442</v>
      </c>
      <c r="Q13" s="60">
        <v>9418622</v>
      </c>
      <c r="R13" s="60">
        <v>18242078</v>
      </c>
      <c r="S13" s="60">
        <v>10019728</v>
      </c>
      <c r="T13" s="60">
        <v>6645565</v>
      </c>
      <c r="U13" s="60">
        <v>5648423</v>
      </c>
      <c r="V13" s="60">
        <v>22313716</v>
      </c>
      <c r="W13" s="60">
        <v>60163251</v>
      </c>
      <c r="X13" s="60">
        <v>59092000</v>
      </c>
      <c r="Y13" s="60">
        <v>1071251</v>
      </c>
      <c r="Z13" s="140">
        <v>1.81</v>
      </c>
      <c r="AA13" s="155">
        <v>59092000</v>
      </c>
    </row>
    <row r="14" spans="1:27" ht="13.5">
      <c r="A14" s="138" t="s">
        <v>83</v>
      </c>
      <c r="B14" s="136"/>
      <c r="C14" s="157">
        <v>419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1460</v>
      </c>
      <c r="Q14" s="159"/>
      <c r="R14" s="159">
        <v>1460</v>
      </c>
      <c r="S14" s="159"/>
      <c r="T14" s="159"/>
      <c r="U14" s="159"/>
      <c r="V14" s="159"/>
      <c r="W14" s="159">
        <v>1460</v>
      </c>
      <c r="X14" s="159"/>
      <c r="Y14" s="159">
        <v>1460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7747517</v>
      </c>
      <c r="D15" s="153">
        <f>SUM(D16:D18)</f>
        <v>0</v>
      </c>
      <c r="E15" s="154">
        <f t="shared" si="2"/>
        <v>9505000</v>
      </c>
      <c r="F15" s="100">
        <f t="shared" si="2"/>
        <v>7858000</v>
      </c>
      <c r="G15" s="100">
        <f t="shared" si="2"/>
        <v>423628</v>
      </c>
      <c r="H15" s="100">
        <f t="shared" si="2"/>
        <v>392031</v>
      </c>
      <c r="I15" s="100">
        <f t="shared" si="2"/>
        <v>367237</v>
      </c>
      <c r="J15" s="100">
        <f t="shared" si="2"/>
        <v>1182896</v>
      </c>
      <c r="K15" s="100">
        <f t="shared" si="2"/>
        <v>501842</v>
      </c>
      <c r="L15" s="100">
        <f t="shared" si="2"/>
        <v>456898</v>
      </c>
      <c r="M15" s="100">
        <f t="shared" si="2"/>
        <v>286745</v>
      </c>
      <c r="N15" s="100">
        <f t="shared" si="2"/>
        <v>1245485</v>
      </c>
      <c r="O15" s="100">
        <f t="shared" si="2"/>
        <v>575841</v>
      </c>
      <c r="P15" s="100">
        <f t="shared" si="2"/>
        <v>629686</v>
      </c>
      <c r="Q15" s="100">
        <f t="shared" si="2"/>
        <v>963873</v>
      </c>
      <c r="R15" s="100">
        <f t="shared" si="2"/>
        <v>2169400</v>
      </c>
      <c r="S15" s="100">
        <f t="shared" si="2"/>
        <v>899698</v>
      </c>
      <c r="T15" s="100">
        <f t="shared" si="2"/>
        <v>534196</v>
      </c>
      <c r="U15" s="100">
        <f t="shared" si="2"/>
        <v>973740</v>
      </c>
      <c r="V15" s="100">
        <f t="shared" si="2"/>
        <v>2407634</v>
      </c>
      <c r="W15" s="100">
        <f t="shared" si="2"/>
        <v>7005415</v>
      </c>
      <c r="X15" s="100">
        <f t="shared" si="2"/>
        <v>7858000</v>
      </c>
      <c r="Y15" s="100">
        <f t="shared" si="2"/>
        <v>-852585</v>
      </c>
      <c r="Z15" s="137">
        <f>+IF(X15&lt;&gt;0,+(Y15/X15)*100,0)</f>
        <v>-10.849898192924408</v>
      </c>
      <c r="AA15" s="153">
        <f>SUM(AA16:AA18)</f>
        <v>7858000</v>
      </c>
    </row>
    <row r="16" spans="1:27" ht="13.5">
      <c r="A16" s="138" t="s">
        <v>85</v>
      </c>
      <c r="B16" s="136"/>
      <c r="C16" s="155">
        <v>1892745</v>
      </c>
      <c r="D16" s="155"/>
      <c r="E16" s="156">
        <v>1945000</v>
      </c>
      <c r="F16" s="60">
        <v>2132000</v>
      </c>
      <c r="G16" s="60">
        <v>93148</v>
      </c>
      <c r="H16" s="60">
        <v>115855</v>
      </c>
      <c r="I16" s="60">
        <v>122372</v>
      </c>
      <c r="J16" s="60">
        <v>331375</v>
      </c>
      <c r="K16" s="60">
        <v>138553</v>
      </c>
      <c r="L16" s="60">
        <v>165365</v>
      </c>
      <c r="M16" s="60">
        <v>54960</v>
      </c>
      <c r="N16" s="60">
        <v>358878</v>
      </c>
      <c r="O16" s="60">
        <v>90168</v>
      </c>
      <c r="P16" s="60">
        <v>93488</v>
      </c>
      <c r="Q16" s="60">
        <v>338829</v>
      </c>
      <c r="R16" s="60">
        <v>522485</v>
      </c>
      <c r="S16" s="60">
        <v>104780</v>
      </c>
      <c r="T16" s="60">
        <v>95243</v>
      </c>
      <c r="U16" s="60">
        <v>205467</v>
      </c>
      <c r="V16" s="60">
        <v>405490</v>
      </c>
      <c r="W16" s="60">
        <v>1618228</v>
      </c>
      <c r="X16" s="60">
        <v>2132000</v>
      </c>
      <c r="Y16" s="60">
        <v>-513772</v>
      </c>
      <c r="Z16" s="140">
        <v>-24.1</v>
      </c>
      <c r="AA16" s="155">
        <v>2132000</v>
      </c>
    </row>
    <row r="17" spans="1:27" ht="13.5">
      <c r="A17" s="138" t="s">
        <v>86</v>
      </c>
      <c r="B17" s="136"/>
      <c r="C17" s="155">
        <v>5854772</v>
      </c>
      <c r="D17" s="155"/>
      <c r="E17" s="156">
        <v>7560000</v>
      </c>
      <c r="F17" s="60">
        <v>5726000</v>
      </c>
      <c r="G17" s="60">
        <v>330480</v>
      </c>
      <c r="H17" s="60">
        <v>276176</v>
      </c>
      <c r="I17" s="60">
        <v>244865</v>
      </c>
      <c r="J17" s="60">
        <v>851521</v>
      </c>
      <c r="K17" s="60">
        <v>363289</v>
      </c>
      <c r="L17" s="60">
        <v>291533</v>
      </c>
      <c r="M17" s="60">
        <v>231785</v>
      </c>
      <c r="N17" s="60">
        <v>886607</v>
      </c>
      <c r="O17" s="60">
        <v>485673</v>
      </c>
      <c r="P17" s="60">
        <v>536198</v>
      </c>
      <c r="Q17" s="60">
        <v>625044</v>
      </c>
      <c r="R17" s="60">
        <v>1646915</v>
      </c>
      <c r="S17" s="60">
        <v>794918</v>
      </c>
      <c r="T17" s="60">
        <v>438953</v>
      </c>
      <c r="U17" s="60">
        <v>768273</v>
      </c>
      <c r="V17" s="60">
        <v>2002144</v>
      </c>
      <c r="W17" s="60">
        <v>5387187</v>
      </c>
      <c r="X17" s="60">
        <v>5726000</v>
      </c>
      <c r="Y17" s="60">
        <v>-338813</v>
      </c>
      <c r="Z17" s="140">
        <v>-5.92</v>
      </c>
      <c r="AA17" s="155">
        <v>5726000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272361098</v>
      </c>
      <c r="D19" s="153">
        <f>SUM(D20:D23)</f>
        <v>0</v>
      </c>
      <c r="E19" s="154">
        <f t="shared" si="3"/>
        <v>298136000</v>
      </c>
      <c r="F19" s="100">
        <f t="shared" si="3"/>
        <v>301704000</v>
      </c>
      <c r="G19" s="100">
        <f t="shared" si="3"/>
        <v>66708680</v>
      </c>
      <c r="H19" s="100">
        <f t="shared" si="3"/>
        <v>20569235</v>
      </c>
      <c r="I19" s="100">
        <f t="shared" si="3"/>
        <v>18195967</v>
      </c>
      <c r="J19" s="100">
        <f t="shared" si="3"/>
        <v>105473882</v>
      </c>
      <c r="K19" s="100">
        <f t="shared" si="3"/>
        <v>20235025</v>
      </c>
      <c r="L19" s="100">
        <f t="shared" si="3"/>
        <v>27236019</v>
      </c>
      <c r="M19" s="100">
        <f t="shared" si="3"/>
        <v>15845623</v>
      </c>
      <c r="N19" s="100">
        <f t="shared" si="3"/>
        <v>63316667</v>
      </c>
      <c r="O19" s="100">
        <f t="shared" si="3"/>
        <v>23334561</v>
      </c>
      <c r="P19" s="100">
        <f t="shared" si="3"/>
        <v>22734062</v>
      </c>
      <c r="Q19" s="100">
        <f t="shared" si="3"/>
        <v>21061338</v>
      </c>
      <c r="R19" s="100">
        <f t="shared" si="3"/>
        <v>67129961</v>
      </c>
      <c r="S19" s="100">
        <f t="shared" si="3"/>
        <v>18935830</v>
      </c>
      <c r="T19" s="100">
        <f t="shared" si="3"/>
        <v>20836505</v>
      </c>
      <c r="U19" s="100">
        <f t="shared" si="3"/>
        <v>20301618</v>
      </c>
      <c r="V19" s="100">
        <f t="shared" si="3"/>
        <v>60073953</v>
      </c>
      <c r="W19" s="100">
        <f t="shared" si="3"/>
        <v>295994463</v>
      </c>
      <c r="X19" s="100">
        <f t="shared" si="3"/>
        <v>301704000</v>
      </c>
      <c r="Y19" s="100">
        <f t="shared" si="3"/>
        <v>-5709537</v>
      </c>
      <c r="Z19" s="137">
        <f>+IF(X19&lt;&gt;0,+(Y19/X19)*100,0)</f>
        <v>-1.892429997613555</v>
      </c>
      <c r="AA19" s="153">
        <f>SUM(AA20:AA23)</f>
        <v>301704000</v>
      </c>
    </row>
    <row r="20" spans="1:27" ht="13.5">
      <c r="A20" s="138" t="s">
        <v>89</v>
      </c>
      <c r="B20" s="136"/>
      <c r="C20" s="155">
        <v>172644827</v>
      </c>
      <c r="D20" s="155"/>
      <c r="E20" s="156">
        <v>191287000</v>
      </c>
      <c r="F20" s="60">
        <v>192787000</v>
      </c>
      <c r="G20" s="60">
        <v>22202239</v>
      </c>
      <c r="H20" s="60">
        <v>16707863</v>
      </c>
      <c r="I20" s="60">
        <v>13422913</v>
      </c>
      <c r="J20" s="60">
        <v>52333015</v>
      </c>
      <c r="K20" s="60">
        <v>14549046</v>
      </c>
      <c r="L20" s="60">
        <v>16321028</v>
      </c>
      <c r="M20" s="60">
        <v>12791457</v>
      </c>
      <c r="N20" s="60">
        <v>43661531</v>
      </c>
      <c r="O20" s="60">
        <v>16235900</v>
      </c>
      <c r="P20" s="60">
        <v>14164624</v>
      </c>
      <c r="Q20" s="60">
        <v>15037489</v>
      </c>
      <c r="R20" s="60">
        <v>45438013</v>
      </c>
      <c r="S20" s="60">
        <v>14094547</v>
      </c>
      <c r="T20" s="60">
        <v>15197763</v>
      </c>
      <c r="U20" s="60">
        <v>16657309</v>
      </c>
      <c r="V20" s="60">
        <v>45949619</v>
      </c>
      <c r="W20" s="60">
        <v>187382178</v>
      </c>
      <c r="X20" s="60">
        <v>192787000</v>
      </c>
      <c r="Y20" s="60">
        <v>-5404822</v>
      </c>
      <c r="Z20" s="140">
        <v>-2.8</v>
      </c>
      <c r="AA20" s="155">
        <v>192787000</v>
      </c>
    </row>
    <row r="21" spans="1:27" ht="13.5">
      <c r="A21" s="138" t="s">
        <v>90</v>
      </c>
      <c r="B21" s="136"/>
      <c r="C21" s="155">
        <v>50357431</v>
      </c>
      <c r="D21" s="155"/>
      <c r="E21" s="156">
        <v>60531000</v>
      </c>
      <c r="F21" s="60">
        <v>60441000</v>
      </c>
      <c r="G21" s="60">
        <v>15885423</v>
      </c>
      <c r="H21" s="60">
        <v>2756773</v>
      </c>
      <c r="I21" s="60">
        <v>2088739</v>
      </c>
      <c r="J21" s="60">
        <v>20730935</v>
      </c>
      <c r="K21" s="60">
        <v>2493885</v>
      </c>
      <c r="L21" s="60">
        <v>4657827</v>
      </c>
      <c r="M21" s="60">
        <v>2817668</v>
      </c>
      <c r="N21" s="60">
        <v>9969380</v>
      </c>
      <c r="O21" s="60">
        <v>5062999</v>
      </c>
      <c r="P21" s="60">
        <v>6956175</v>
      </c>
      <c r="Q21" s="60">
        <v>2914366</v>
      </c>
      <c r="R21" s="60">
        <v>14933540</v>
      </c>
      <c r="S21" s="60">
        <v>4905162</v>
      </c>
      <c r="T21" s="60">
        <v>5842852</v>
      </c>
      <c r="U21" s="60">
        <v>3641962</v>
      </c>
      <c r="V21" s="60">
        <v>14389976</v>
      </c>
      <c r="W21" s="60">
        <v>60023831</v>
      </c>
      <c r="X21" s="60">
        <v>60441000</v>
      </c>
      <c r="Y21" s="60">
        <v>-417169</v>
      </c>
      <c r="Z21" s="140">
        <v>-0.69</v>
      </c>
      <c r="AA21" s="155">
        <v>60441000</v>
      </c>
    </row>
    <row r="22" spans="1:27" ht="13.5">
      <c r="A22" s="138" t="s">
        <v>91</v>
      </c>
      <c r="B22" s="136"/>
      <c r="C22" s="157">
        <v>28845854</v>
      </c>
      <c r="D22" s="157"/>
      <c r="E22" s="158">
        <v>24783000</v>
      </c>
      <c r="F22" s="159">
        <v>26941000</v>
      </c>
      <c r="G22" s="159">
        <v>11885267</v>
      </c>
      <c r="H22" s="159">
        <v>1053583</v>
      </c>
      <c r="I22" s="159">
        <v>2686826</v>
      </c>
      <c r="J22" s="159">
        <v>15625676</v>
      </c>
      <c r="K22" s="159">
        <v>3094433</v>
      </c>
      <c r="L22" s="159">
        <v>3935575</v>
      </c>
      <c r="M22" s="159">
        <v>123325</v>
      </c>
      <c r="N22" s="159">
        <v>7153333</v>
      </c>
      <c r="O22" s="159">
        <v>1910635</v>
      </c>
      <c r="P22" s="159">
        <v>1498118</v>
      </c>
      <c r="Q22" s="159">
        <v>1373823</v>
      </c>
      <c r="R22" s="159">
        <v>4782576</v>
      </c>
      <c r="S22" s="159">
        <v>95902</v>
      </c>
      <c r="T22" s="159">
        <v>-63682</v>
      </c>
      <c r="U22" s="159">
        <v>-18590</v>
      </c>
      <c r="V22" s="159">
        <v>13630</v>
      </c>
      <c r="W22" s="159">
        <v>27575215</v>
      </c>
      <c r="X22" s="159">
        <v>26941000</v>
      </c>
      <c r="Y22" s="159">
        <v>634215</v>
      </c>
      <c r="Z22" s="141">
        <v>2.35</v>
      </c>
      <c r="AA22" s="157">
        <v>26941000</v>
      </c>
    </row>
    <row r="23" spans="1:27" ht="13.5">
      <c r="A23" s="138" t="s">
        <v>92</v>
      </c>
      <c r="B23" s="136"/>
      <c r="C23" s="155">
        <v>20512986</v>
      </c>
      <c r="D23" s="155"/>
      <c r="E23" s="156">
        <v>21535000</v>
      </c>
      <c r="F23" s="60">
        <v>21535000</v>
      </c>
      <c r="G23" s="60">
        <v>16735751</v>
      </c>
      <c r="H23" s="60">
        <v>51016</v>
      </c>
      <c r="I23" s="60">
        <v>-2511</v>
      </c>
      <c r="J23" s="60">
        <v>16784256</v>
      </c>
      <c r="K23" s="60">
        <v>97661</v>
      </c>
      <c r="L23" s="60">
        <v>2321589</v>
      </c>
      <c r="M23" s="60">
        <v>113173</v>
      </c>
      <c r="N23" s="60">
        <v>2532423</v>
      </c>
      <c r="O23" s="60">
        <v>125027</v>
      </c>
      <c r="P23" s="60">
        <v>115145</v>
      </c>
      <c r="Q23" s="60">
        <v>1735660</v>
      </c>
      <c r="R23" s="60">
        <v>1975832</v>
      </c>
      <c r="S23" s="60">
        <v>-159781</v>
      </c>
      <c r="T23" s="60">
        <v>-140428</v>
      </c>
      <c r="U23" s="60">
        <v>20937</v>
      </c>
      <c r="V23" s="60">
        <v>-279272</v>
      </c>
      <c r="W23" s="60">
        <v>21013239</v>
      </c>
      <c r="X23" s="60">
        <v>21535000</v>
      </c>
      <c r="Y23" s="60">
        <v>-521761</v>
      </c>
      <c r="Z23" s="140">
        <v>-2.42</v>
      </c>
      <c r="AA23" s="155">
        <v>21535000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538900026</v>
      </c>
      <c r="D25" s="168">
        <f>+D5+D9+D15+D19+D24</f>
        <v>0</v>
      </c>
      <c r="E25" s="169">
        <f t="shared" si="4"/>
        <v>524729000</v>
      </c>
      <c r="F25" s="73">
        <f t="shared" si="4"/>
        <v>547573050</v>
      </c>
      <c r="G25" s="73">
        <f t="shared" si="4"/>
        <v>212913021</v>
      </c>
      <c r="H25" s="73">
        <f t="shared" si="4"/>
        <v>26871631</v>
      </c>
      <c r="I25" s="73">
        <f t="shared" si="4"/>
        <v>21181378</v>
      </c>
      <c r="J25" s="73">
        <f t="shared" si="4"/>
        <v>260966030</v>
      </c>
      <c r="K25" s="73">
        <f t="shared" si="4"/>
        <v>25442170</v>
      </c>
      <c r="L25" s="73">
        <f t="shared" si="4"/>
        <v>37128155</v>
      </c>
      <c r="M25" s="73">
        <f t="shared" si="4"/>
        <v>26062399</v>
      </c>
      <c r="N25" s="73">
        <f t="shared" si="4"/>
        <v>88632724</v>
      </c>
      <c r="O25" s="73">
        <f t="shared" si="4"/>
        <v>30796615</v>
      </c>
      <c r="P25" s="73">
        <f t="shared" si="4"/>
        <v>30256982</v>
      </c>
      <c r="Q25" s="73">
        <f t="shared" si="4"/>
        <v>34497181</v>
      </c>
      <c r="R25" s="73">
        <f t="shared" si="4"/>
        <v>95550778</v>
      </c>
      <c r="S25" s="73">
        <f t="shared" si="4"/>
        <v>31844540</v>
      </c>
      <c r="T25" s="73">
        <f t="shared" si="4"/>
        <v>31049805</v>
      </c>
      <c r="U25" s="73">
        <f t="shared" si="4"/>
        <v>30839219</v>
      </c>
      <c r="V25" s="73">
        <f t="shared" si="4"/>
        <v>93733564</v>
      </c>
      <c r="W25" s="73">
        <f t="shared" si="4"/>
        <v>538883096</v>
      </c>
      <c r="X25" s="73">
        <f t="shared" si="4"/>
        <v>547573050</v>
      </c>
      <c r="Y25" s="73">
        <f t="shared" si="4"/>
        <v>-8689954</v>
      </c>
      <c r="Z25" s="170">
        <f>+IF(X25&lt;&gt;0,+(Y25/X25)*100,0)</f>
        <v>-1.586994465852547</v>
      </c>
      <c r="AA25" s="168">
        <f>+AA5+AA9+AA15+AA19+AA24</f>
        <v>547573050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336096637</v>
      </c>
      <c r="D28" s="153">
        <f>SUM(D29:D31)</f>
        <v>0</v>
      </c>
      <c r="E28" s="154">
        <f t="shared" si="5"/>
        <v>141571260</v>
      </c>
      <c r="F28" s="100">
        <f t="shared" si="5"/>
        <v>143398260</v>
      </c>
      <c r="G28" s="100">
        <f t="shared" si="5"/>
        <v>7884711</v>
      </c>
      <c r="H28" s="100">
        <f t="shared" si="5"/>
        <v>10199248</v>
      </c>
      <c r="I28" s="100">
        <f t="shared" si="5"/>
        <v>16883159</v>
      </c>
      <c r="J28" s="100">
        <f t="shared" si="5"/>
        <v>34967118</v>
      </c>
      <c r="K28" s="100">
        <f t="shared" si="5"/>
        <v>8827491</v>
      </c>
      <c r="L28" s="100">
        <f t="shared" si="5"/>
        <v>12224713</v>
      </c>
      <c r="M28" s="100">
        <f t="shared" si="5"/>
        <v>9287830</v>
      </c>
      <c r="N28" s="100">
        <f t="shared" si="5"/>
        <v>30340034</v>
      </c>
      <c r="O28" s="100">
        <f t="shared" si="5"/>
        <v>8835705</v>
      </c>
      <c r="P28" s="100">
        <f t="shared" si="5"/>
        <v>8366327</v>
      </c>
      <c r="Q28" s="100">
        <f t="shared" si="5"/>
        <v>10439169</v>
      </c>
      <c r="R28" s="100">
        <f t="shared" si="5"/>
        <v>27641201</v>
      </c>
      <c r="S28" s="100">
        <f t="shared" si="5"/>
        <v>9906538</v>
      </c>
      <c r="T28" s="100">
        <f t="shared" si="5"/>
        <v>9196699</v>
      </c>
      <c r="U28" s="100">
        <f t="shared" si="5"/>
        <v>11461699</v>
      </c>
      <c r="V28" s="100">
        <f t="shared" si="5"/>
        <v>30564936</v>
      </c>
      <c r="W28" s="100">
        <f t="shared" si="5"/>
        <v>123513289</v>
      </c>
      <c r="X28" s="100">
        <f t="shared" si="5"/>
        <v>143398260</v>
      </c>
      <c r="Y28" s="100">
        <f t="shared" si="5"/>
        <v>-19884971</v>
      </c>
      <c r="Z28" s="137">
        <f>+IF(X28&lt;&gt;0,+(Y28/X28)*100,0)</f>
        <v>-13.866954173641997</v>
      </c>
      <c r="AA28" s="153">
        <f>SUM(AA29:AA31)</f>
        <v>143398260</v>
      </c>
    </row>
    <row r="29" spans="1:27" ht="13.5">
      <c r="A29" s="138" t="s">
        <v>75</v>
      </c>
      <c r="B29" s="136"/>
      <c r="C29" s="155">
        <v>256819293</v>
      </c>
      <c r="D29" s="155"/>
      <c r="E29" s="156">
        <v>36108400</v>
      </c>
      <c r="F29" s="60">
        <v>37191450</v>
      </c>
      <c r="G29" s="60">
        <v>1699199</v>
      </c>
      <c r="H29" s="60">
        <v>3108190</v>
      </c>
      <c r="I29" s="60">
        <v>10123451</v>
      </c>
      <c r="J29" s="60">
        <v>14930840</v>
      </c>
      <c r="K29" s="60">
        <v>1639821</v>
      </c>
      <c r="L29" s="60">
        <v>3392418</v>
      </c>
      <c r="M29" s="60">
        <v>2332220</v>
      </c>
      <c r="N29" s="60">
        <v>7364459</v>
      </c>
      <c r="O29" s="60">
        <v>2096600</v>
      </c>
      <c r="P29" s="60">
        <v>1957157</v>
      </c>
      <c r="Q29" s="60">
        <v>3034096</v>
      </c>
      <c r="R29" s="60">
        <v>7087853</v>
      </c>
      <c r="S29" s="60">
        <v>2528073</v>
      </c>
      <c r="T29" s="60">
        <v>1642215</v>
      </c>
      <c r="U29" s="60">
        <v>2120593</v>
      </c>
      <c r="V29" s="60">
        <v>6290881</v>
      </c>
      <c r="W29" s="60">
        <v>35674033</v>
      </c>
      <c r="X29" s="60">
        <v>37191450</v>
      </c>
      <c r="Y29" s="60">
        <v>-1517417</v>
      </c>
      <c r="Z29" s="140">
        <v>-4.08</v>
      </c>
      <c r="AA29" s="155">
        <v>37191450</v>
      </c>
    </row>
    <row r="30" spans="1:27" ht="13.5">
      <c r="A30" s="138" t="s">
        <v>76</v>
      </c>
      <c r="B30" s="136"/>
      <c r="C30" s="157">
        <v>30938949</v>
      </c>
      <c r="D30" s="157"/>
      <c r="E30" s="158">
        <v>41125330</v>
      </c>
      <c r="F30" s="159">
        <v>42086330</v>
      </c>
      <c r="G30" s="159">
        <v>2481528</v>
      </c>
      <c r="H30" s="159">
        <v>3420291</v>
      </c>
      <c r="I30" s="159">
        <v>2871498</v>
      </c>
      <c r="J30" s="159">
        <v>8773317</v>
      </c>
      <c r="K30" s="159">
        <v>3346209</v>
      </c>
      <c r="L30" s="159">
        <v>3771478</v>
      </c>
      <c r="M30" s="159">
        <v>2818095</v>
      </c>
      <c r="N30" s="159">
        <v>9935782</v>
      </c>
      <c r="O30" s="159">
        <v>2086178</v>
      </c>
      <c r="P30" s="159">
        <v>2828220</v>
      </c>
      <c r="Q30" s="159">
        <v>2778660</v>
      </c>
      <c r="R30" s="159">
        <v>7693058</v>
      </c>
      <c r="S30" s="159">
        <v>3149734</v>
      </c>
      <c r="T30" s="159">
        <v>2879921</v>
      </c>
      <c r="U30" s="159">
        <v>3050671</v>
      </c>
      <c r="V30" s="159">
        <v>9080326</v>
      </c>
      <c r="W30" s="159">
        <v>35482483</v>
      </c>
      <c r="X30" s="159">
        <v>42086330</v>
      </c>
      <c r="Y30" s="159">
        <v>-6603847</v>
      </c>
      <c r="Z30" s="141">
        <v>-15.69</v>
      </c>
      <c r="AA30" s="157">
        <v>42086330</v>
      </c>
    </row>
    <row r="31" spans="1:27" ht="13.5">
      <c r="A31" s="138" t="s">
        <v>77</v>
      </c>
      <c r="B31" s="136"/>
      <c r="C31" s="155">
        <v>48338395</v>
      </c>
      <c r="D31" s="155"/>
      <c r="E31" s="156">
        <v>64337530</v>
      </c>
      <c r="F31" s="60">
        <v>64120480</v>
      </c>
      <c r="G31" s="60">
        <v>3703984</v>
      </c>
      <c r="H31" s="60">
        <v>3670767</v>
      </c>
      <c r="I31" s="60">
        <v>3888210</v>
      </c>
      <c r="J31" s="60">
        <v>11262961</v>
      </c>
      <c r="K31" s="60">
        <v>3841461</v>
      </c>
      <c r="L31" s="60">
        <v>5060817</v>
      </c>
      <c r="M31" s="60">
        <v>4137515</v>
      </c>
      <c r="N31" s="60">
        <v>13039793</v>
      </c>
      <c r="O31" s="60">
        <v>4652927</v>
      </c>
      <c r="P31" s="60">
        <v>3580950</v>
      </c>
      <c r="Q31" s="60">
        <v>4626413</v>
      </c>
      <c r="R31" s="60">
        <v>12860290</v>
      </c>
      <c r="S31" s="60">
        <v>4228731</v>
      </c>
      <c r="T31" s="60">
        <v>4674563</v>
      </c>
      <c r="U31" s="60">
        <v>6290435</v>
      </c>
      <c r="V31" s="60">
        <v>15193729</v>
      </c>
      <c r="W31" s="60">
        <v>52356773</v>
      </c>
      <c r="X31" s="60">
        <v>64120480</v>
      </c>
      <c r="Y31" s="60">
        <v>-11763707</v>
      </c>
      <c r="Z31" s="140">
        <v>-18.35</v>
      </c>
      <c r="AA31" s="155">
        <v>64120480</v>
      </c>
    </row>
    <row r="32" spans="1:27" ht="13.5">
      <c r="A32" s="135" t="s">
        <v>78</v>
      </c>
      <c r="B32" s="136"/>
      <c r="C32" s="153">
        <f aca="true" t="shared" si="6" ref="C32:Y32">SUM(C33:C37)</f>
        <v>105799434</v>
      </c>
      <c r="D32" s="153">
        <f>SUM(D33:D37)</f>
        <v>0</v>
      </c>
      <c r="E32" s="154">
        <f t="shared" si="6"/>
        <v>86592590</v>
      </c>
      <c r="F32" s="100">
        <f t="shared" si="6"/>
        <v>98698100</v>
      </c>
      <c r="G32" s="100">
        <f t="shared" si="6"/>
        <v>4486805</v>
      </c>
      <c r="H32" s="100">
        <f t="shared" si="6"/>
        <v>5204810</v>
      </c>
      <c r="I32" s="100">
        <f t="shared" si="6"/>
        <v>5502406</v>
      </c>
      <c r="J32" s="100">
        <f t="shared" si="6"/>
        <v>15194021</v>
      </c>
      <c r="K32" s="100">
        <f t="shared" si="6"/>
        <v>5446266</v>
      </c>
      <c r="L32" s="100">
        <f t="shared" si="6"/>
        <v>9739730</v>
      </c>
      <c r="M32" s="100">
        <f t="shared" si="6"/>
        <v>10659743</v>
      </c>
      <c r="N32" s="100">
        <f t="shared" si="6"/>
        <v>25845739</v>
      </c>
      <c r="O32" s="100">
        <f t="shared" si="6"/>
        <v>8895699</v>
      </c>
      <c r="P32" s="100">
        <f t="shared" si="6"/>
        <v>7781900</v>
      </c>
      <c r="Q32" s="100">
        <f t="shared" si="6"/>
        <v>14071205</v>
      </c>
      <c r="R32" s="100">
        <f t="shared" si="6"/>
        <v>30748804</v>
      </c>
      <c r="S32" s="100">
        <f t="shared" si="6"/>
        <v>11317113</v>
      </c>
      <c r="T32" s="100">
        <f t="shared" si="6"/>
        <v>10047958</v>
      </c>
      <c r="U32" s="100">
        <f t="shared" si="6"/>
        <v>10349224</v>
      </c>
      <c r="V32" s="100">
        <f t="shared" si="6"/>
        <v>31714295</v>
      </c>
      <c r="W32" s="100">
        <f t="shared" si="6"/>
        <v>103502859</v>
      </c>
      <c r="X32" s="100">
        <f t="shared" si="6"/>
        <v>98698100</v>
      </c>
      <c r="Y32" s="100">
        <f t="shared" si="6"/>
        <v>4804759</v>
      </c>
      <c r="Z32" s="137">
        <f>+IF(X32&lt;&gt;0,+(Y32/X32)*100,0)</f>
        <v>4.868137279238405</v>
      </c>
      <c r="AA32" s="153">
        <f>SUM(AA33:AA37)</f>
        <v>98698100</v>
      </c>
    </row>
    <row r="33" spans="1:27" ht="13.5">
      <c r="A33" s="138" t="s">
        <v>79</v>
      </c>
      <c r="B33" s="136"/>
      <c r="C33" s="155">
        <v>8774042</v>
      </c>
      <c r="D33" s="155"/>
      <c r="E33" s="156">
        <v>10146220</v>
      </c>
      <c r="F33" s="60">
        <v>10339110</v>
      </c>
      <c r="G33" s="60">
        <v>662267</v>
      </c>
      <c r="H33" s="60">
        <v>755475</v>
      </c>
      <c r="I33" s="60">
        <v>785609</v>
      </c>
      <c r="J33" s="60">
        <v>2203351</v>
      </c>
      <c r="K33" s="60">
        <v>741569</v>
      </c>
      <c r="L33" s="60">
        <v>1153024</v>
      </c>
      <c r="M33" s="60">
        <v>670962</v>
      </c>
      <c r="N33" s="60">
        <v>2565555</v>
      </c>
      <c r="O33" s="60">
        <v>769191</v>
      </c>
      <c r="P33" s="60">
        <v>706834</v>
      </c>
      <c r="Q33" s="60">
        <v>856700</v>
      </c>
      <c r="R33" s="60">
        <v>2332725</v>
      </c>
      <c r="S33" s="60">
        <v>789835</v>
      </c>
      <c r="T33" s="60">
        <v>859739</v>
      </c>
      <c r="U33" s="60">
        <v>717706</v>
      </c>
      <c r="V33" s="60">
        <v>2367280</v>
      </c>
      <c r="W33" s="60">
        <v>9468911</v>
      </c>
      <c r="X33" s="60">
        <v>10339110</v>
      </c>
      <c r="Y33" s="60">
        <v>-870199</v>
      </c>
      <c r="Z33" s="140">
        <v>-8.42</v>
      </c>
      <c r="AA33" s="155">
        <v>10339110</v>
      </c>
    </row>
    <row r="34" spans="1:27" ht="13.5">
      <c r="A34" s="138" t="s">
        <v>80</v>
      </c>
      <c r="B34" s="136"/>
      <c r="C34" s="155">
        <v>11718508</v>
      </c>
      <c r="D34" s="155"/>
      <c r="E34" s="156">
        <v>13612990</v>
      </c>
      <c r="F34" s="60">
        <v>12107690</v>
      </c>
      <c r="G34" s="60">
        <v>998433</v>
      </c>
      <c r="H34" s="60">
        <v>867697</v>
      </c>
      <c r="I34" s="60">
        <v>780659</v>
      </c>
      <c r="J34" s="60">
        <v>2646789</v>
      </c>
      <c r="K34" s="60">
        <v>847862</v>
      </c>
      <c r="L34" s="60">
        <v>1325359</v>
      </c>
      <c r="M34" s="60">
        <v>939680</v>
      </c>
      <c r="N34" s="60">
        <v>3112901</v>
      </c>
      <c r="O34" s="60">
        <v>905651</v>
      </c>
      <c r="P34" s="60">
        <v>689602</v>
      </c>
      <c r="Q34" s="60">
        <v>902933</v>
      </c>
      <c r="R34" s="60">
        <v>2498186</v>
      </c>
      <c r="S34" s="60">
        <v>891628</v>
      </c>
      <c r="T34" s="60">
        <v>876291</v>
      </c>
      <c r="U34" s="60">
        <v>1145191</v>
      </c>
      <c r="V34" s="60">
        <v>2913110</v>
      </c>
      <c r="W34" s="60">
        <v>11170986</v>
      </c>
      <c r="X34" s="60">
        <v>12107690</v>
      </c>
      <c r="Y34" s="60">
        <v>-936704</v>
      </c>
      <c r="Z34" s="140">
        <v>-7.74</v>
      </c>
      <c r="AA34" s="155">
        <v>12107690</v>
      </c>
    </row>
    <row r="35" spans="1:27" ht="13.5">
      <c r="A35" s="138" t="s">
        <v>81</v>
      </c>
      <c r="B35" s="136"/>
      <c r="C35" s="155">
        <v>21164110</v>
      </c>
      <c r="D35" s="155"/>
      <c r="E35" s="156">
        <v>19428380</v>
      </c>
      <c r="F35" s="60">
        <v>21847300</v>
      </c>
      <c r="G35" s="60">
        <v>1417672</v>
      </c>
      <c r="H35" s="60">
        <v>2088667</v>
      </c>
      <c r="I35" s="60">
        <v>1886998</v>
      </c>
      <c r="J35" s="60">
        <v>5393337</v>
      </c>
      <c r="K35" s="60">
        <v>1804386</v>
      </c>
      <c r="L35" s="60">
        <v>2343542</v>
      </c>
      <c r="M35" s="60">
        <v>2018800</v>
      </c>
      <c r="N35" s="60">
        <v>6166728</v>
      </c>
      <c r="O35" s="60">
        <v>3063512</v>
      </c>
      <c r="P35" s="60">
        <v>1702405</v>
      </c>
      <c r="Q35" s="60">
        <v>2550038</v>
      </c>
      <c r="R35" s="60">
        <v>7315955</v>
      </c>
      <c r="S35" s="60">
        <v>2440803</v>
      </c>
      <c r="T35" s="60">
        <v>2373283</v>
      </c>
      <c r="U35" s="60">
        <v>2479667</v>
      </c>
      <c r="V35" s="60">
        <v>7293753</v>
      </c>
      <c r="W35" s="60">
        <v>26169773</v>
      </c>
      <c r="X35" s="60">
        <v>21847300</v>
      </c>
      <c r="Y35" s="60">
        <v>4322473</v>
      </c>
      <c r="Z35" s="140">
        <v>19.78</v>
      </c>
      <c r="AA35" s="155">
        <v>21847300</v>
      </c>
    </row>
    <row r="36" spans="1:27" ht="13.5">
      <c r="A36" s="138" t="s">
        <v>82</v>
      </c>
      <c r="B36" s="136"/>
      <c r="C36" s="155">
        <v>60761716</v>
      </c>
      <c r="D36" s="155"/>
      <c r="E36" s="156">
        <v>39726000</v>
      </c>
      <c r="F36" s="60">
        <v>50725000</v>
      </c>
      <c r="G36" s="60">
        <v>1145238</v>
      </c>
      <c r="H36" s="60">
        <v>1205997</v>
      </c>
      <c r="I36" s="60">
        <v>1772513</v>
      </c>
      <c r="J36" s="60">
        <v>4123748</v>
      </c>
      <c r="K36" s="60">
        <v>1764731</v>
      </c>
      <c r="L36" s="60">
        <v>4482830</v>
      </c>
      <c r="M36" s="60">
        <v>6725389</v>
      </c>
      <c r="N36" s="60">
        <v>12972950</v>
      </c>
      <c r="O36" s="60">
        <v>3716405</v>
      </c>
      <c r="P36" s="60">
        <v>4392543</v>
      </c>
      <c r="Q36" s="60">
        <v>9474464</v>
      </c>
      <c r="R36" s="60">
        <v>17583412</v>
      </c>
      <c r="S36" s="60">
        <v>6892970</v>
      </c>
      <c r="T36" s="60">
        <v>5630678</v>
      </c>
      <c r="U36" s="60">
        <v>5710346</v>
      </c>
      <c r="V36" s="60">
        <v>18233994</v>
      </c>
      <c r="W36" s="60">
        <v>52914104</v>
      </c>
      <c r="X36" s="60">
        <v>50725000</v>
      </c>
      <c r="Y36" s="60">
        <v>2189104</v>
      </c>
      <c r="Z36" s="140">
        <v>4.32</v>
      </c>
      <c r="AA36" s="155">
        <v>50725000</v>
      </c>
    </row>
    <row r="37" spans="1:27" ht="13.5">
      <c r="A37" s="138" t="s">
        <v>83</v>
      </c>
      <c r="B37" s="136"/>
      <c r="C37" s="157">
        <v>3381058</v>
      </c>
      <c r="D37" s="157"/>
      <c r="E37" s="158">
        <v>3679000</v>
      </c>
      <c r="F37" s="159">
        <v>3679000</v>
      </c>
      <c r="G37" s="159">
        <v>263195</v>
      </c>
      <c r="H37" s="159">
        <v>286974</v>
      </c>
      <c r="I37" s="159">
        <v>276627</v>
      </c>
      <c r="J37" s="159">
        <v>826796</v>
      </c>
      <c r="K37" s="159">
        <v>287718</v>
      </c>
      <c r="L37" s="159">
        <v>434975</v>
      </c>
      <c r="M37" s="159">
        <v>304912</v>
      </c>
      <c r="N37" s="159">
        <v>1027605</v>
      </c>
      <c r="O37" s="159">
        <v>440940</v>
      </c>
      <c r="P37" s="159">
        <v>290516</v>
      </c>
      <c r="Q37" s="159">
        <v>287070</v>
      </c>
      <c r="R37" s="159">
        <v>1018526</v>
      </c>
      <c r="S37" s="159">
        <v>301877</v>
      </c>
      <c r="T37" s="159">
        <v>307967</v>
      </c>
      <c r="U37" s="159">
        <v>296314</v>
      </c>
      <c r="V37" s="159">
        <v>906158</v>
      </c>
      <c r="W37" s="159">
        <v>3779085</v>
      </c>
      <c r="X37" s="159">
        <v>3679000</v>
      </c>
      <c r="Y37" s="159">
        <v>100085</v>
      </c>
      <c r="Z37" s="141">
        <v>2.72</v>
      </c>
      <c r="AA37" s="157">
        <v>3679000</v>
      </c>
    </row>
    <row r="38" spans="1:27" ht="13.5">
      <c r="A38" s="135" t="s">
        <v>84</v>
      </c>
      <c r="B38" s="142"/>
      <c r="C38" s="153">
        <f aca="true" t="shared" si="7" ref="C38:Y38">SUM(C39:C41)</f>
        <v>30269924</v>
      </c>
      <c r="D38" s="153">
        <f>SUM(D39:D41)</f>
        <v>0</v>
      </c>
      <c r="E38" s="154">
        <f t="shared" si="7"/>
        <v>30328760</v>
      </c>
      <c r="F38" s="100">
        <f t="shared" si="7"/>
        <v>31773300</v>
      </c>
      <c r="G38" s="100">
        <f t="shared" si="7"/>
        <v>1733469</v>
      </c>
      <c r="H38" s="100">
        <f t="shared" si="7"/>
        <v>2039129</v>
      </c>
      <c r="I38" s="100">
        <f t="shared" si="7"/>
        <v>2231428</v>
      </c>
      <c r="J38" s="100">
        <f t="shared" si="7"/>
        <v>6004026</v>
      </c>
      <c r="K38" s="100">
        <f t="shared" si="7"/>
        <v>1936498</v>
      </c>
      <c r="L38" s="100">
        <f t="shared" si="7"/>
        <v>2954405</v>
      </c>
      <c r="M38" s="100">
        <f t="shared" si="7"/>
        <v>2430339</v>
      </c>
      <c r="N38" s="100">
        <f t="shared" si="7"/>
        <v>7321242</v>
      </c>
      <c r="O38" s="100">
        <f t="shared" si="7"/>
        <v>1928714</v>
      </c>
      <c r="P38" s="100">
        <f t="shared" si="7"/>
        <v>1888626</v>
      </c>
      <c r="Q38" s="100">
        <f t="shared" si="7"/>
        <v>3211612</v>
      </c>
      <c r="R38" s="100">
        <f t="shared" si="7"/>
        <v>7028952</v>
      </c>
      <c r="S38" s="100">
        <f t="shared" si="7"/>
        <v>2173770</v>
      </c>
      <c r="T38" s="100">
        <f t="shared" si="7"/>
        <v>3928017</v>
      </c>
      <c r="U38" s="100">
        <f t="shared" si="7"/>
        <v>3031562</v>
      </c>
      <c r="V38" s="100">
        <f t="shared" si="7"/>
        <v>9133349</v>
      </c>
      <c r="W38" s="100">
        <f t="shared" si="7"/>
        <v>29487569</v>
      </c>
      <c r="X38" s="100">
        <f t="shared" si="7"/>
        <v>31773300</v>
      </c>
      <c r="Y38" s="100">
        <f t="shared" si="7"/>
        <v>-2285731</v>
      </c>
      <c r="Z38" s="137">
        <f>+IF(X38&lt;&gt;0,+(Y38/X38)*100,0)</f>
        <v>-7.193873472380899</v>
      </c>
      <c r="AA38" s="153">
        <f>SUM(AA39:AA41)</f>
        <v>31773300</v>
      </c>
    </row>
    <row r="39" spans="1:27" ht="13.5">
      <c r="A39" s="138" t="s">
        <v>85</v>
      </c>
      <c r="B39" s="136"/>
      <c r="C39" s="155">
        <v>6461054</v>
      </c>
      <c r="D39" s="155"/>
      <c r="E39" s="156">
        <v>6492500</v>
      </c>
      <c r="F39" s="60">
        <v>8052600</v>
      </c>
      <c r="G39" s="60">
        <v>429596</v>
      </c>
      <c r="H39" s="60">
        <v>588471</v>
      </c>
      <c r="I39" s="60">
        <v>564781</v>
      </c>
      <c r="J39" s="60">
        <v>1582848</v>
      </c>
      <c r="K39" s="60">
        <v>561374</v>
      </c>
      <c r="L39" s="60">
        <v>934094</v>
      </c>
      <c r="M39" s="60">
        <v>551342</v>
      </c>
      <c r="N39" s="60">
        <v>2046810</v>
      </c>
      <c r="O39" s="60">
        <v>578069</v>
      </c>
      <c r="P39" s="60">
        <v>581609</v>
      </c>
      <c r="Q39" s="60">
        <v>567172</v>
      </c>
      <c r="R39" s="60">
        <v>1726850</v>
      </c>
      <c r="S39" s="60">
        <v>604842</v>
      </c>
      <c r="T39" s="60">
        <v>623990</v>
      </c>
      <c r="U39" s="60">
        <v>840691</v>
      </c>
      <c r="V39" s="60">
        <v>2069523</v>
      </c>
      <c r="W39" s="60">
        <v>7426031</v>
      </c>
      <c r="X39" s="60">
        <v>8052600</v>
      </c>
      <c r="Y39" s="60">
        <v>-626569</v>
      </c>
      <c r="Z39" s="140">
        <v>-7.78</v>
      </c>
      <c r="AA39" s="155">
        <v>8052600</v>
      </c>
    </row>
    <row r="40" spans="1:27" ht="13.5">
      <c r="A40" s="138" t="s">
        <v>86</v>
      </c>
      <c r="B40" s="136"/>
      <c r="C40" s="155">
        <v>22782842</v>
      </c>
      <c r="D40" s="155"/>
      <c r="E40" s="156">
        <v>22091160</v>
      </c>
      <c r="F40" s="60">
        <v>21975600</v>
      </c>
      <c r="G40" s="60">
        <v>1128387</v>
      </c>
      <c r="H40" s="60">
        <v>1381907</v>
      </c>
      <c r="I40" s="60">
        <v>1600004</v>
      </c>
      <c r="J40" s="60">
        <v>4110298</v>
      </c>
      <c r="K40" s="60">
        <v>1289750</v>
      </c>
      <c r="L40" s="60">
        <v>1900273</v>
      </c>
      <c r="M40" s="60">
        <v>1787592</v>
      </c>
      <c r="N40" s="60">
        <v>4977615</v>
      </c>
      <c r="O40" s="60">
        <v>1274078</v>
      </c>
      <c r="P40" s="60">
        <v>1228805</v>
      </c>
      <c r="Q40" s="60">
        <v>2507852</v>
      </c>
      <c r="R40" s="60">
        <v>5010735</v>
      </c>
      <c r="S40" s="60">
        <v>1437877</v>
      </c>
      <c r="T40" s="60">
        <v>3212301</v>
      </c>
      <c r="U40" s="60">
        <v>2066602</v>
      </c>
      <c r="V40" s="60">
        <v>6716780</v>
      </c>
      <c r="W40" s="60">
        <v>20815428</v>
      </c>
      <c r="X40" s="60">
        <v>21975600</v>
      </c>
      <c r="Y40" s="60">
        <v>-1160172</v>
      </c>
      <c r="Z40" s="140">
        <v>-5.28</v>
      </c>
      <c r="AA40" s="155">
        <v>21975600</v>
      </c>
    </row>
    <row r="41" spans="1:27" ht="13.5">
      <c r="A41" s="138" t="s">
        <v>87</v>
      </c>
      <c r="B41" s="136"/>
      <c r="C41" s="155">
        <v>1026028</v>
      </c>
      <c r="D41" s="155"/>
      <c r="E41" s="156">
        <v>1745100</v>
      </c>
      <c r="F41" s="60">
        <v>1745100</v>
      </c>
      <c r="G41" s="60">
        <v>175486</v>
      </c>
      <c r="H41" s="60">
        <v>68751</v>
      </c>
      <c r="I41" s="60">
        <v>66643</v>
      </c>
      <c r="J41" s="60">
        <v>310880</v>
      </c>
      <c r="K41" s="60">
        <v>85374</v>
      </c>
      <c r="L41" s="60">
        <v>120038</v>
      </c>
      <c r="M41" s="60">
        <v>91405</v>
      </c>
      <c r="N41" s="60">
        <v>296817</v>
      </c>
      <c r="O41" s="60">
        <v>76567</v>
      </c>
      <c r="P41" s="60">
        <v>78212</v>
      </c>
      <c r="Q41" s="60">
        <v>136588</v>
      </c>
      <c r="R41" s="60">
        <v>291367</v>
      </c>
      <c r="S41" s="60">
        <v>131051</v>
      </c>
      <c r="T41" s="60">
        <v>91726</v>
      </c>
      <c r="U41" s="60">
        <v>124269</v>
      </c>
      <c r="V41" s="60">
        <v>347046</v>
      </c>
      <c r="W41" s="60">
        <v>1246110</v>
      </c>
      <c r="X41" s="60">
        <v>1745100</v>
      </c>
      <c r="Y41" s="60">
        <v>-498990</v>
      </c>
      <c r="Z41" s="140">
        <v>-28.59</v>
      </c>
      <c r="AA41" s="155">
        <v>1745100</v>
      </c>
    </row>
    <row r="42" spans="1:27" ht="13.5">
      <c r="A42" s="135" t="s">
        <v>88</v>
      </c>
      <c r="B42" s="142"/>
      <c r="C42" s="153">
        <f aca="true" t="shared" si="8" ref="C42:Y42">SUM(C43:C46)</f>
        <v>220434956</v>
      </c>
      <c r="D42" s="153">
        <f>SUM(D43:D46)</f>
        <v>0</v>
      </c>
      <c r="E42" s="154">
        <f t="shared" si="8"/>
        <v>231106440</v>
      </c>
      <c r="F42" s="100">
        <f t="shared" si="8"/>
        <v>229028040</v>
      </c>
      <c r="G42" s="100">
        <f t="shared" si="8"/>
        <v>5686851</v>
      </c>
      <c r="H42" s="100">
        <f t="shared" si="8"/>
        <v>25250478</v>
      </c>
      <c r="I42" s="100">
        <f t="shared" si="8"/>
        <v>27203221</v>
      </c>
      <c r="J42" s="100">
        <f t="shared" si="8"/>
        <v>58140550</v>
      </c>
      <c r="K42" s="100">
        <f t="shared" si="8"/>
        <v>14640757</v>
      </c>
      <c r="L42" s="100">
        <f t="shared" si="8"/>
        <v>17728600</v>
      </c>
      <c r="M42" s="100">
        <f t="shared" si="8"/>
        <v>18302758</v>
      </c>
      <c r="N42" s="100">
        <f t="shared" si="8"/>
        <v>50672115</v>
      </c>
      <c r="O42" s="100">
        <f t="shared" si="8"/>
        <v>18608837</v>
      </c>
      <c r="P42" s="100">
        <f t="shared" si="8"/>
        <v>14948152</v>
      </c>
      <c r="Q42" s="100">
        <f t="shared" si="8"/>
        <v>17690844</v>
      </c>
      <c r="R42" s="100">
        <f t="shared" si="8"/>
        <v>51247833</v>
      </c>
      <c r="S42" s="100">
        <f t="shared" si="8"/>
        <v>15216053</v>
      </c>
      <c r="T42" s="100">
        <f t="shared" si="8"/>
        <v>18490818</v>
      </c>
      <c r="U42" s="100">
        <f t="shared" si="8"/>
        <v>34301266</v>
      </c>
      <c r="V42" s="100">
        <f t="shared" si="8"/>
        <v>68008137</v>
      </c>
      <c r="W42" s="100">
        <f t="shared" si="8"/>
        <v>228068635</v>
      </c>
      <c r="X42" s="100">
        <f t="shared" si="8"/>
        <v>229028040</v>
      </c>
      <c r="Y42" s="100">
        <f t="shared" si="8"/>
        <v>-959405</v>
      </c>
      <c r="Z42" s="137">
        <f>+IF(X42&lt;&gt;0,+(Y42/X42)*100,0)</f>
        <v>-0.4189028557376642</v>
      </c>
      <c r="AA42" s="153">
        <f>SUM(AA43:AA46)</f>
        <v>229028040</v>
      </c>
    </row>
    <row r="43" spans="1:27" ht="13.5">
      <c r="A43" s="138" t="s">
        <v>89</v>
      </c>
      <c r="B43" s="136"/>
      <c r="C43" s="155">
        <v>136856916</v>
      </c>
      <c r="D43" s="155"/>
      <c r="E43" s="156">
        <v>157602600</v>
      </c>
      <c r="F43" s="60">
        <v>155233300</v>
      </c>
      <c r="G43" s="60">
        <v>1989470</v>
      </c>
      <c r="H43" s="60">
        <v>20896510</v>
      </c>
      <c r="I43" s="60">
        <v>20920235</v>
      </c>
      <c r="J43" s="60">
        <v>43806215</v>
      </c>
      <c r="K43" s="60">
        <v>9750746</v>
      </c>
      <c r="L43" s="60">
        <v>10739718</v>
      </c>
      <c r="M43" s="60">
        <v>12151972</v>
      </c>
      <c r="N43" s="60">
        <v>32642436</v>
      </c>
      <c r="O43" s="60">
        <v>11898254</v>
      </c>
      <c r="P43" s="60">
        <v>10223120</v>
      </c>
      <c r="Q43" s="60">
        <v>10451601</v>
      </c>
      <c r="R43" s="60">
        <v>32572975</v>
      </c>
      <c r="S43" s="60">
        <v>9913156</v>
      </c>
      <c r="T43" s="60">
        <v>11527272</v>
      </c>
      <c r="U43" s="60">
        <v>26854917</v>
      </c>
      <c r="V43" s="60">
        <v>48295345</v>
      </c>
      <c r="W43" s="60">
        <v>157316971</v>
      </c>
      <c r="X43" s="60">
        <v>155233300</v>
      </c>
      <c r="Y43" s="60">
        <v>2083671</v>
      </c>
      <c r="Z43" s="140">
        <v>1.34</v>
      </c>
      <c r="AA43" s="155">
        <v>155233300</v>
      </c>
    </row>
    <row r="44" spans="1:27" ht="13.5">
      <c r="A44" s="138" t="s">
        <v>90</v>
      </c>
      <c r="B44" s="136"/>
      <c r="C44" s="155">
        <v>40186584</v>
      </c>
      <c r="D44" s="155"/>
      <c r="E44" s="156">
        <v>38033600</v>
      </c>
      <c r="F44" s="60">
        <v>37917400</v>
      </c>
      <c r="G44" s="60">
        <v>1643687</v>
      </c>
      <c r="H44" s="60">
        <v>2013275</v>
      </c>
      <c r="I44" s="60">
        <v>3379333</v>
      </c>
      <c r="J44" s="60">
        <v>7036295</v>
      </c>
      <c r="K44" s="60">
        <v>2316346</v>
      </c>
      <c r="L44" s="60">
        <v>3515353</v>
      </c>
      <c r="M44" s="60">
        <v>3109306</v>
      </c>
      <c r="N44" s="60">
        <v>8941005</v>
      </c>
      <c r="O44" s="60">
        <v>3658734</v>
      </c>
      <c r="P44" s="60">
        <v>2144128</v>
      </c>
      <c r="Q44" s="60">
        <v>3748775</v>
      </c>
      <c r="R44" s="60">
        <v>9551637</v>
      </c>
      <c r="S44" s="60">
        <v>2910080</v>
      </c>
      <c r="T44" s="60">
        <v>3835185</v>
      </c>
      <c r="U44" s="60">
        <v>4375500</v>
      </c>
      <c r="V44" s="60">
        <v>11120765</v>
      </c>
      <c r="W44" s="60">
        <v>36649702</v>
      </c>
      <c r="X44" s="60">
        <v>37917400</v>
      </c>
      <c r="Y44" s="60">
        <v>-1267698</v>
      </c>
      <c r="Z44" s="140">
        <v>-3.34</v>
      </c>
      <c r="AA44" s="155">
        <v>37917400</v>
      </c>
    </row>
    <row r="45" spans="1:27" ht="13.5">
      <c r="A45" s="138" t="s">
        <v>91</v>
      </c>
      <c r="B45" s="136"/>
      <c r="C45" s="157">
        <v>21494982</v>
      </c>
      <c r="D45" s="157"/>
      <c r="E45" s="158">
        <v>17922450</v>
      </c>
      <c r="F45" s="159">
        <v>17832450</v>
      </c>
      <c r="G45" s="159">
        <v>993639</v>
      </c>
      <c r="H45" s="159">
        <v>1034936</v>
      </c>
      <c r="I45" s="159">
        <v>1499761</v>
      </c>
      <c r="J45" s="159">
        <v>3528336</v>
      </c>
      <c r="K45" s="159">
        <v>1210162</v>
      </c>
      <c r="L45" s="159">
        <v>1739723</v>
      </c>
      <c r="M45" s="159">
        <v>1814269</v>
      </c>
      <c r="N45" s="159">
        <v>4764154</v>
      </c>
      <c r="O45" s="159">
        <v>1276184</v>
      </c>
      <c r="P45" s="159">
        <v>1051086</v>
      </c>
      <c r="Q45" s="159">
        <v>1432045</v>
      </c>
      <c r="R45" s="159">
        <v>3759315</v>
      </c>
      <c r="S45" s="159">
        <v>1120791</v>
      </c>
      <c r="T45" s="159">
        <v>1008983</v>
      </c>
      <c r="U45" s="159">
        <v>1647559</v>
      </c>
      <c r="V45" s="159">
        <v>3777333</v>
      </c>
      <c r="W45" s="159">
        <v>15829138</v>
      </c>
      <c r="X45" s="159">
        <v>17832450</v>
      </c>
      <c r="Y45" s="159">
        <v>-2003312</v>
      </c>
      <c r="Z45" s="141">
        <v>-11.23</v>
      </c>
      <c r="AA45" s="157">
        <v>17832450</v>
      </c>
    </row>
    <row r="46" spans="1:27" ht="13.5">
      <c r="A46" s="138" t="s">
        <v>92</v>
      </c>
      <c r="B46" s="136"/>
      <c r="C46" s="155">
        <v>21896474</v>
      </c>
      <c r="D46" s="155"/>
      <c r="E46" s="156">
        <v>17547790</v>
      </c>
      <c r="F46" s="60">
        <v>18044890</v>
      </c>
      <c r="G46" s="60">
        <v>1060055</v>
      </c>
      <c r="H46" s="60">
        <v>1305757</v>
      </c>
      <c r="I46" s="60">
        <v>1403892</v>
      </c>
      <c r="J46" s="60">
        <v>3769704</v>
      </c>
      <c r="K46" s="60">
        <v>1363503</v>
      </c>
      <c r="L46" s="60">
        <v>1733806</v>
      </c>
      <c r="M46" s="60">
        <v>1227211</v>
      </c>
      <c r="N46" s="60">
        <v>4324520</v>
      </c>
      <c r="O46" s="60">
        <v>1775665</v>
      </c>
      <c r="P46" s="60">
        <v>1529818</v>
      </c>
      <c r="Q46" s="60">
        <v>2058423</v>
      </c>
      <c r="R46" s="60">
        <v>5363906</v>
      </c>
      <c r="S46" s="60">
        <v>1272026</v>
      </c>
      <c r="T46" s="60">
        <v>2119378</v>
      </c>
      <c r="U46" s="60">
        <v>1423290</v>
      </c>
      <c r="V46" s="60">
        <v>4814694</v>
      </c>
      <c r="W46" s="60">
        <v>18272824</v>
      </c>
      <c r="X46" s="60">
        <v>18044890</v>
      </c>
      <c r="Y46" s="60">
        <v>227934</v>
      </c>
      <c r="Z46" s="140">
        <v>1.26</v>
      </c>
      <c r="AA46" s="155">
        <v>18044890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692600951</v>
      </c>
      <c r="D48" s="168">
        <f>+D28+D32+D38+D42+D47</f>
        <v>0</v>
      </c>
      <c r="E48" s="169">
        <f t="shared" si="9"/>
        <v>489599050</v>
      </c>
      <c r="F48" s="73">
        <f t="shared" si="9"/>
        <v>502897700</v>
      </c>
      <c r="G48" s="73">
        <f t="shared" si="9"/>
        <v>19791836</v>
      </c>
      <c r="H48" s="73">
        <f t="shared" si="9"/>
        <v>42693665</v>
      </c>
      <c r="I48" s="73">
        <f t="shared" si="9"/>
        <v>51820214</v>
      </c>
      <c r="J48" s="73">
        <f t="shared" si="9"/>
        <v>114305715</v>
      </c>
      <c r="K48" s="73">
        <f t="shared" si="9"/>
        <v>30851012</v>
      </c>
      <c r="L48" s="73">
        <f t="shared" si="9"/>
        <v>42647448</v>
      </c>
      <c r="M48" s="73">
        <f t="shared" si="9"/>
        <v>40680670</v>
      </c>
      <c r="N48" s="73">
        <f t="shared" si="9"/>
        <v>114179130</v>
      </c>
      <c r="O48" s="73">
        <f t="shared" si="9"/>
        <v>38268955</v>
      </c>
      <c r="P48" s="73">
        <f t="shared" si="9"/>
        <v>32985005</v>
      </c>
      <c r="Q48" s="73">
        <f t="shared" si="9"/>
        <v>45412830</v>
      </c>
      <c r="R48" s="73">
        <f t="shared" si="9"/>
        <v>116666790</v>
      </c>
      <c r="S48" s="73">
        <f t="shared" si="9"/>
        <v>38613474</v>
      </c>
      <c r="T48" s="73">
        <f t="shared" si="9"/>
        <v>41663492</v>
      </c>
      <c r="U48" s="73">
        <f t="shared" si="9"/>
        <v>59143751</v>
      </c>
      <c r="V48" s="73">
        <f t="shared" si="9"/>
        <v>139420717</v>
      </c>
      <c r="W48" s="73">
        <f t="shared" si="9"/>
        <v>484572352</v>
      </c>
      <c r="X48" s="73">
        <f t="shared" si="9"/>
        <v>502897700</v>
      </c>
      <c r="Y48" s="73">
        <f t="shared" si="9"/>
        <v>-18325348</v>
      </c>
      <c r="Z48" s="170">
        <f>+IF(X48&lt;&gt;0,+(Y48/X48)*100,0)</f>
        <v>-3.6439514438025866</v>
      </c>
      <c r="AA48" s="168">
        <f>+AA28+AA32+AA38+AA42+AA47</f>
        <v>502897700</v>
      </c>
    </row>
    <row r="49" spans="1:27" ht="13.5">
      <c r="A49" s="148" t="s">
        <v>49</v>
      </c>
      <c r="B49" s="149"/>
      <c r="C49" s="171">
        <f aca="true" t="shared" si="10" ref="C49:Y49">+C25-C48</f>
        <v>-153700925</v>
      </c>
      <c r="D49" s="171">
        <f>+D25-D48</f>
        <v>0</v>
      </c>
      <c r="E49" s="172">
        <f t="shared" si="10"/>
        <v>35129950</v>
      </c>
      <c r="F49" s="173">
        <f t="shared" si="10"/>
        <v>44675350</v>
      </c>
      <c r="G49" s="173">
        <f t="shared" si="10"/>
        <v>193121185</v>
      </c>
      <c r="H49" s="173">
        <f t="shared" si="10"/>
        <v>-15822034</v>
      </c>
      <c r="I49" s="173">
        <f t="shared" si="10"/>
        <v>-30638836</v>
      </c>
      <c r="J49" s="173">
        <f t="shared" si="10"/>
        <v>146660315</v>
      </c>
      <c r="K49" s="173">
        <f t="shared" si="10"/>
        <v>-5408842</v>
      </c>
      <c r="L49" s="173">
        <f t="shared" si="10"/>
        <v>-5519293</v>
      </c>
      <c r="M49" s="173">
        <f t="shared" si="10"/>
        <v>-14618271</v>
      </c>
      <c r="N49" s="173">
        <f t="shared" si="10"/>
        <v>-25546406</v>
      </c>
      <c r="O49" s="173">
        <f t="shared" si="10"/>
        <v>-7472340</v>
      </c>
      <c r="P49" s="173">
        <f t="shared" si="10"/>
        <v>-2728023</v>
      </c>
      <c r="Q49" s="173">
        <f t="shared" si="10"/>
        <v>-10915649</v>
      </c>
      <c r="R49" s="173">
        <f t="shared" si="10"/>
        <v>-21116012</v>
      </c>
      <c r="S49" s="173">
        <f t="shared" si="10"/>
        <v>-6768934</v>
      </c>
      <c r="T49" s="173">
        <f t="shared" si="10"/>
        <v>-10613687</v>
      </c>
      <c r="U49" s="173">
        <f t="shared" si="10"/>
        <v>-28304532</v>
      </c>
      <c r="V49" s="173">
        <f t="shared" si="10"/>
        <v>-45687153</v>
      </c>
      <c r="W49" s="173">
        <f t="shared" si="10"/>
        <v>54310744</v>
      </c>
      <c r="X49" s="173">
        <f>IF(F25=F48,0,X25-X48)</f>
        <v>44675350</v>
      </c>
      <c r="Y49" s="173">
        <f t="shared" si="10"/>
        <v>9635394</v>
      </c>
      <c r="Z49" s="174">
        <f>+IF(X49&lt;&gt;0,+(Y49/X49)*100,0)</f>
        <v>21.567584809072564</v>
      </c>
      <c r="AA49" s="171">
        <f>+AA25-AA48</f>
        <v>44675350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148241332</v>
      </c>
      <c r="D5" s="155"/>
      <c r="E5" s="156">
        <v>163300000</v>
      </c>
      <c r="F5" s="60">
        <v>175088000</v>
      </c>
      <c r="G5" s="60">
        <v>167418867</v>
      </c>
      <c r="H5" s="60">
        <v>3479820</v>
      </c>
      <c r="I5" s="60">
        <v>124844</v>
      </c>
      <c r="J5" s="60">
        <v>171023531</v>
      </c>
      <c r="K5" s="60">
        <v>-436127</v>
      </c>
      <c r="L5" s="60">
        <v>-144474</v>
      </c>
      <c r="M5" s="60">
        <v>-405272</v>
      </c>
      <c r="N5" s="60">
        <v>-985873</v>
      </c>
      <c r="O5" s="60">
        <v>-365661</v>
      </c>
      <c r="P5" s="60">
        <v>394312</v>
      </c>
      <c r="Q5" s="60">
        <v>-356125</v>
      </c>
      <c r="R5" s="60">
        <v>-327474</v>
      </c>
      <c r="S5" s="60">
        <v>-615623</v>
      </c>
      <c r="T5" s="60">
        <v>-147208</v>
      </c>
      <c r="U5" s="60">
        <v>-977933</v>
      </c>
      <c r="V5" s="60">
        <v>-1740764</v>
      </c>
      <c r="W5" s="60">
        <v>167969420</v>
      </c>
      <c r="X5" s="60">
        <v>175088000</v>
      </c>
      <c r="Y5" s="60">
        <v>-7118580</v>
      </c>
      <c r="Z5" s="140">
        <v>-4.07</v>
      </c>
      <c r="AA5" s="155">
        <v>175088000</v>
      </c>
    </row>
    <row r="6" spans="1:27" ht="13.5">
      <c r="A6" s="181" t="s">
        <v>102</v>
      </c>
      <c r="B6" s="182"/>
      <c r="C6" s="155">
        <v>2356484</v>
      </c>
      <c r="D6" s="155"/>
      <c r="E6" s="156">
        <v>2557000</v>
      </c>
      <c r="F6" s="60">
        <v>2557000</v>
      </c>
      <c r="G6" s="60">
        <v>171885</v>
      </c>
      <c r="H6" s="60">
        <v>142231</v>
      </c>
      <c r="I6" s="60">
        <v>174440</v>
      </c>
      <c r="J6" s="60">
        <v>488556</v>
      </c>
      <c r="K6" s="60">
        <v>297093</v>
      </c>
      <c r="L6" s="60">
        <v>265759</v>
      </c>
      <c r="M6" s="60">
        <v>271380</v>
      </c>
      <c r="N6" s="60">
        <v>834232</v>
      </c>
      <c r="O6" s="60">
        <v>227447</v>
      </c>
      <c r="P6" s="60">
        <v>193322</v>
      </c>
      <c r="Q6" s="60">
        <v>195541</v>
      </c>
      <c r="R6" s="60">
        <v>616310</v>
      </c>
      <c r="S6" s="60">
        <v>177512</v>
      </c>
      <c r="T6" s="60">
        <v>171224</v>
      </c>
      <c r="U6" s="60">
        <v>199523</v>
      </c>
      <c r="V6" s="60">
        <v>548259</v>
      </c>
      <c r="W6" s="60">
        <v>2487357</v>
      </c>
      <c r="X6" s="60">
        <v>2557000</v>
      </c>
      <c r="Y6" s="60">
        <v>-69643</v>
      </c>
      <c r="Z6" s="140">
        <v>-2.72</v>
      </c>
      <c r="AA6" s="155">
        <v>2557000</v>
      </c>
    </row>
    <row r="7" spans="1:27" ht="13.5">
      <c r="A7" s="183" t="s">
        <v>103</v>
      </c>
      <c r="B7" s="182"/>
      <c r="C7" s="155">
        <v>160872713</v>
      </c>
      <c r="D7" s="155"/>
      <c r="E7" s="156">
        <v>178792000</v>
      </c>
      <c r="F7" s="60">
        <v>178792000</v>
      </c>
      <c r="G7" s="60">
        <v>18338783</v>
      </c>
      <c r="H7" s="60">
        <v>16581524</v>
      </c>
      <c r="I7" s="60">
        <v>13325448</v>
      </c>
      <c r="J7" s="60">
        <v>48245755</v>
      </c>
      <c r="K7" s="60">
        <v>14173894</v>
      </c>
      <c r="L7" s="60">
        <v>13322323</v>
      </c>
      <c r="M7" s="60">
        <v>12572032</v>
      </c>
      <c r="N7" s="60">
        <v>40068249</v>
      </c>
      <c r="O7" s="60">
        <v>15852854</v>
      </c>
      <c r="P7" s="60">
        <v>13812813</v>
      </c>
      <c r="Q7" s="60">
        <v>11874577</v>
      </c>
      <c r="R7" s="60">
        <v>41540244</v>
      </c>
      <c r="S7" s="60">
        <v>13398546</v>
      </c>
      <c r="T7" s="60">
        <v>13569019</v>
      </c>
      <c r="U7" s="60">
        <v>15326942</v>
      </c>
      <c r="V7" s="60">
        <v>42294507</v>
      </c>
      <c r="W7" s="60">
        <v>172148755</v>
      </c>
      <c r="X7" s="60">
        <v>178792000</v>
      </c>
      <c r="Y7" s="60">
        <v>-6643245</v>
      </c>
      <c r="Z7" s="140">
        <v>-3.72</v>
      </c>
      <c r="AA7" s="155">
        <v>178792000</v>
      </c>
    </row>
    <row r="8" spans="1:27" ht="13.5">
      <c r="A8" s="183" t="s">
        <v>104</v>
      </c>
      <c r="B8" s="182"/>
      <c r="C8" s="155">
        <v>40827611</v>
      </c>
      <c r="D8" s="155"/>
      <c r="E8" s="156">
        <v>43397000</v>
      </c>
      <c r="F8" s="60">
        <v>43397000</v>
      </c>
      <c r="G8" s="60">
        <v>13417037</v>
      </c>
      <c r="H8" s="60">
        <v>2561970</v>
      </c>
      <c r="I8" s="60">
        <v>1904119</v>
      </c>
      <c r="J8" s="60">
        <v>17883126</v>
      </c>
      <c r="K8" s="60">
        <v>2210539</v>
      </c>
      <c r="L8" s="60">
        <v>2616074</v>
      </c>
      <c r="M8" s="60">
        <v>2661823</v>
      </c>
      <c r="N8" s="60">
        <v>7488436</v>
      </c>
      <c r="O8" s="60">
        <v>4589681</v>
      </c>
      <c r="P8" s="60">
        <v>5915280</v>
      </c>
      <c r="Q8" s="60">
        <v>-237356</v>
      </c>
      <c r="R8" s="60">
        <v>10267605</v>
      </c>
      <c r="S8" s="60">
        <v>2557021</v>
      </c>
      <c r="T8" s="60">
        <v>2702012</v>
      </c>
      <c r="U8" s="60">
        <v>2417964</v>
      </c>
      <c r="V8" s="60">
        <v>7676997</v>
      </c>
      <c r="W8" s="60">
        <v>43316164</v>
      </c>
      <c r="X8" s="60">
        <v>43397000</v>
      </c>
      <c r="Y8" s="60">
        <v>-80836</v>
      </c>
      <c r="Z8" s="140">
        <v>-0.19</v>
      </c>
      <c r="AA8" s="155">
        <v>43397000</v>
      </c>
    </row>
    <row r="9" spans="1:27" ht="13.5">
      <c r="A9" s="183" t="s">
        <v>105</v>
      </c>
      <c r="B9" s="182"/>
      <c r="C9" s="155">
        <v>9541940</v>
      </c>
      <c r="D9" s="155"/>
      <c r="E9" s="156">
        <v>9997000</v>
      </c>
      <c r="F9" s="60">
        <v>9997000</v>
      </c>
      <c r="G9" s="60">
        <v>9729054</v>
      </c>
      <c r="H9" s="60">
        <v>-150849</v>
      </c>
      <c r="I9" s="60">
        <v>-67858</v>
      </c>
      <c r="J9" s="60">
        <v>9510347</v>
      </c>
      <c r="K9" s="60">
        <v>14774</v>
      </c>
      <c r="L9" s="60">
        <v>46519</v>
      </c>
      <c r="M9" s="60">
        <v>62204</v>
      </c>
      <c r="N9" s="60">
        <v>123497</v>
      </c>
      <c r="O9" s="60">
        <v>172427</v>
      </c>
      <c r="P9" s="60">
        <v>106461</v>
      </c>
      <c r="Q9" s="60">
        <v>83614</v>
      </c>
      <c r="R9" s="60">
        <v>362502</v>
      </c>
      <c r="S9" s="60">
        <v>128731</v>
      </c>
      <c r="T9" s="60">
        <v>-13645</v>
      </c>
      <c r="U9" s="60">
        <v>-13430</v>
      </c>
      <c r="V9" s="60">
        <v>101656</v>
      </c>
      <c r="W9" s="60">
        <v>10098002</v>
      </c>
      <c r="X9" s="60">
        <v>9997000</v>
      </c>
      <c r="Y9" s="60">
        <v>101002</v>
      </c>
      <c r="Z9" s="140">
        <v>1.01</v>
      </c>
      <c r="AA9" s="155">
        <v>9997000</v>
      </c>
    </row>
    <row r="10" spans="1:27" ht="13.5">
      <c r="A10" s="183" t="s">
        <v>106</v>
      </c>
      <c r="B10" s="182"/>
      <c r="C10" s="155">
        <v>13130612</v>
      </c>
      <c r="D10" s="155"/>
      <c r="E10" s="156">
        <v>13590000</v>
      </c>
      <c r="F10" s="54">
        <v>13590000</v>
      </c>
      <c r="G10" s="54">
        <v>13868690</v>
      </c>
      <c r="H10" s="54">
        <v>-68128</v>
      </c>
      <c r="I10" s="54">
        <v>-110633</v>
      </c>
      <c r="J10" s="54">
        <v>13689929</v>
      </c>
      <c r="K10" s="54">
        <v>-31427</v>
      </c>
      <c r="L10" s="54">
        <v>1153</v>
      </c>
      <c r="M10" s="54">
        <v>-17258</v>
      </c>
      <c r="N10" s="54">
        <v>-47532</v>
      </c>
      <c r="O10" s="54">
        <v>4230</v>
      </c>
      <c r="P10" s="54">
        <v>-6640</v>
      </c>
      <c r="Q10" s="54">
        <v>10208</v>
      </c>
      <c r="R10" s="54">
        <v>7798</v>
      </c>
      <c r="S10" s="54">
        <v>-171647</v>
      </c>
      <c r="T10" s="54">
        <v>-137404</v>
      </c>
      <c r="U10" s="54">
        <v>-28311</v>
      </c>
      <c r="V10" s="54">
        <v>-337362</v>
      </c>
      <c r="W10" s="54">
        <v>13312833</v>
      </c>
      <c r="X10" s="54">
        <v>13590000</v>
      </c>
      <c r="Y10" s="54">
        <v>-277167</v>
      </c>
      <c r="Z10" s="184">
        <v>-2.04</v>
      </c>
      <c r="AA10" s="130">
        <v>13590000</v>
      </c>
    </row>
    <row r="11" spans="1:27" ht="13.5">
      <c r="A11" s="183" t="s">
        <v>107</v>
      </c>
      <c r="B11" s="185"/>
      <c r="C11" s="155">
        <v>-20701173</v>
      </c>
      <c r="D11" s="155"/>
      <c r="E11" s="156">
        <v>-20313000</v>
      </c>
      <c r="F11" s="60">
        <v>-29239000</v>
      </c>
      <c r="G11" s="60">
        <v>-25869320</v>
      </c>
      <c r="H11" s="60">
        <v>-290897</v>
      </c>
      <c r="I11" s="60">
        <v>-302917</v>
      </c>
      <c r="J11" s="60">
        <v>-26463134</v>
      </c>
      <c r="K11" s="60">
        <v>30218</v>
      </c>
      <c r="L11" s="60">
        <v>-97015</v>
      </c>
      <c r="M11" s="60">
        <v>-99848</v>
      </c>
      <c r="N11" s="60">
        <v>-166645</v>
      </c>
      <c r="O11" s="60">
        <v>59438</v>
      </c>
      <c r="P11" s="60">
        <v>-81016</v>
      </c>
      <c r="Q11" s="60">
        <v>110551</v>
      </c>
      <c r="R11" s="60">
        <v>88973</v>
      </c>
      <c r="S11" s="60">
        <v>9904</v>
      </c>
      <c r="T11" s="60">
        <v>92842</v>
      </c>
      <c r="U11" s="60">
        <v>55430</v>
      </c>
      <c r="V11" s="60">
        <v>158176</v>
      </c>
      <c r="W11" s="60">
        <v>-26382630</v>
      </c>
      <c r="X11" s="60">
        <v>-29239000</v>
      </c>
      <c r="Y11" s="60">
        <v>2856370</v>
      </c>
      <c r="Z11" s="140">
        <v>-9.77</v>
      </c>
      <c r="AA11" s="155">
        <v>-29239000</v>
      </c>
    </row>
    <row r="12" spans="1:27" ht="13.5">
      <c r="A12" s="183" t="s">
        <v>108</v>
      </c>
      <c r="B12" s="185"/>
      <c r="C12" s="155">
        <v>3500054</v>
      </c>
      <c r="D12" s="155"/>
      <c r="E12" s="156">
        <v>4598000</v>
      </c>
      <c r="F12" s="60">
        <v>4598000</v>
      </c>
      <c r="G12" s="60">
        <v>398340</v>
      </c>
      <c r="H12" s="60">
        <v>276760</v>
      </c>
      <c r="I12" s="60">
        <v>295882</v>
      </c>
      <c r="J12" s="60">
        <v>970982</v>
      </c>
      <c r="K12" s="60">
        <v>259863</v>
      </c>
      <c r="L12" s="60">
        <v>343736</v>
      </c>
      <c r="M12" s="60">
        <v>326917</v>
      </c>
      <c r="N12" s="60">
        <v>930516</v>
      </c>
      <c r="O12" s="60">
        <v>337399</v>
      </c>
      <c r="P12" s="60">
        <v>264887</v>
      </c>
      <c r="Q12" s="60">
        <v>-38059</v>
      </c>
      <c r="R12" s="60">
        <v>564227</v>
      </c>
      <c r="S12" s="60">
        <v>283460</v>
      </c>
      <c r="T12" s="60">
        <v>276644</v>
      </c>
      <c r="U12" s="60">
        <v>434564</v>
      </c>
      <c r="V12" s="60">
        <v>994668</v>
      </c>
      <c r="W12" s="60">
        <v>3460393</v>
      </c>
      <c r="X12" s="60">
        <v>4598000</v>
      </c>
      <c r="Y12" s="60">
        <v>-1137607</v>
      </c>
      <c r="Z12" s="140">
        <v>-24.74</v>
      </c>
      <c r="AA12" s="155">
        <v>4598000</v>
      </c>
    </row>
    <row r="13" spans="1:27" ht="13.5">
      <c r="A13" s="181" t="s">
        <v>109</v>
      </c>
      <c r="B13" s="185"/>
      <c r="C13" s="155">
        <v>6667005</v>
      </c>
      <c r="D13" s="155"/>
      <c r="E13" s="156">
        <v>7701000</v>
      </c>
      <c r="F13" s="60">
        <v>7701000</v>
      </c>
      <c r="G13" s="60">
        <v>104220</v>
      </c>
      <c r="H13" s="60">
        <v>520848</v>
      </c>
      <c r="I13" s="60">
        <v>338883</v>
      </c>
      <c r="J13" s="60">
        <v>963951</v>
      </c>
      <c r="K13" s="60">
        <v>325223</v>
      </c>
      <c r="L13" s="60">
        <v>473685</v>
      </c>
      <c r="M13" s="60">
        <v>417039</v>
      </c>
      <c r="N13" s="60">
        <v>1215947</v>
      </c>
      <c r="O13" s="60">
        <v>334904</v>
      </c>
      <c r="P13" s="60">
        <v>529411</v>
      </c>
      <c r="Q13" s="60">
        <v>133248</v>
      </c>
      <c r="R13" s="60">
        <v>997563</v>
      </c>
      <c r="S13" s="60">
        <v>307516</v>
      </c>
      <c r="T13" s="60">
        <v>302555</v>
      </c>
      <c r="U13" s="60">
        <v>2340503</v>
      </c>
      <c r="V13" s="60">
        <v>2950574</v>
      </c>
      <c r="W13" s="60">
        <v>6128035</v>
      </c>
      <c r="X13" s="60">
        <v>7701000</v>
      </c>
      <c r="Y13" s="60">
        <v>-1572965</v>
      </c>
      <c r="Z13" s="140">
        <v>-20.43</v>
      </c>
      <c r="AA13" s="155">
        <v>7701000</v>
      </c>
    </row>
    <row r="14" spans="1:27" ht="13.5">
      <c r="A14" s="181" t="s">
        <v>110</v>
      </c>
      <c r="B14" s="185"/>
      <c r="C14" s="155">
        <v>4550921</v>
      </c>
      <c r="D14" s="155"/>
      <c r="E14" s="156">
        <v>4034000</v>
      </c>
      <c r="F14" s="60">
        <v>4034000</v>
      </c>
      <c r="G14" s="60">
        <v>386174</v>
      </c>
      <c r="H14" s="60">
        <v>342134</v>
      </c>
      <c r="I14" s="60">
        <v>407755</v>
      </c>
      <c r="J14" s="60">
        <v>1136063</v>
      </c>
      <c r="K14" s="60">
        <v>442259</v>
      </c>
      <c r="L14" s="60">
        <v>432201</v>
      </c>
      <c r="M14" s="60">
        <v>398074</v>
      </c>
      <c r="N14" s="60">
        <v>1272534</v>
      </c>
      <c r="O14" s="60">
        <v>338663</v>
      </c>
      <c r="P14" s="60">
        <v>412648</v>
      </c>
      <c r="Q14" s="60">
        <v>232763</v>
      </c>
      <c r="R14" s="60">
        <v>984074</v>
      </c>
      <c r="S14" s="60">
        <v>-118366</v>
      </c>
      <c r="T14" s="60">
        <v>-134782</v>
      </c>
      <c r="U14" s="60">
        <v>96871</v>
      </c>
      <c r="V14" s="60">
        <v>-156277</v>
      </c>
      <c r="W14" s="60">
        <v>3236394</v>
      </c>
      <c r="X14" s="60">
        <v>4034000</v>
      </c>
      <c r="Y14" s="60">
        <v>-797606</v>
      </c>
      <c r="Z14" s="140">
        <v>-19.77</v>
      </c>
      <c r="AA14" s="155">
        <v>4034000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7677244</v>
      </c>
      <c r="D16" s="155"/>
      <c r="E16" s="156">
        <v>3506000</v>
      </c>
      <c r="F16" s="60">
        <v>7091000</v>
      </c>
      <c r="G16" s="60">
        <v>613301</v>
      </c>
      <c r="H16" s="60">
        <v>651788</v>
      </c>
      <c r="I16" s="60">
        <v>454899</v>
      </c>
      <c r="J16" s="60">
        <v>1719988</v>
      </c>
      <c r="K16" s="60">
        <v>506562</v>
      </c>
      <c r="L16" s="60">
        <v>755980</v>
      </c>
      <c r="M16" s="60">
        <v>563038</v>
      </c>
      <c r="N16" s="60">
        <v>1825580</v>
      </c>
      <c r="O16" s="60">
        <v>1029848</v>
      </c>
      <c r="P16" s="60">
        <v>1240101</v>
      </c>
      <c r="Q16" s="60">
        <v>1317478</v>
      </c>
      <c r="R16" s="60">
        <v>3587427</v>
      </c>
      <c r="S16" s="60">
        <v>1436860</v>
      </c>
      <c r="T16" s="60">
        <v>1373451</v>
      </c>
      <c r="U16" s="60">
        <v>904407</v>
      </c>
      <c r="V16" s="60">
        <v>3714718</v>
      </c>
      <c r="W16" s="60">
        <v>10847713</v>
      </c>
      <c r="X16" s="60">
        <v>7091000</v>
      </c>
      <c r="Y16" s="60">
        <v>3756713</v>
      </c>
      <c r="Z16" s="140">
        <v>52.98</v>
      </c>
      <c r="AA16" s="155">
        <v>7091000</v>
      </c>
    </row>
    <row r="17" spans="1:27" ht="13.5">
      <c r="A17" s="181" t="s">
        <v>113</v>
      </c>
      <c r="B17" s="185"/>
      <c r="C17" s="155">
        <v>1843008</v>
      </c>
      <c r="D17" s="155"/>
      <c r="E17" s="156">
        <v>1799000</v>
      </c>
      <c r="F17" s="60">
        <v>1798000</v>
      </c>
      <c r="G17" s="60">
        <v>145593</v>
      </c>
      <c r="H17" s="60">
        <v>146808</v>
      </c>
      <c r="I17" s="60">
        <v>121575</v>
      </c>
      <c r="J17" s="60">
        <v>413976</v>
      </c>
      <c r="K17" s="60">
        <v>138884</v>
      </c>
      <c r="L17" s="60">
        <v>132963</v>
      </c>
      <c r="M17" s="60">
        <v>86690</v>
      </c>
      <c r="N17" s="60">
        <v>358537</v>
      </c>
      <c r="O17" s="60">
        <v>175192</v>
      </c>
      <c r="P17" s="60">
        <v>169011</v>
      </c>
      <c r="Q17" s="60">
        <v>140198</v>
      </c>
      <c r="R17" s="60">
        <v>484401</v>
      </c>
      <c r="S17" s="60">
        <v>146517</v>
      </c>
      <c r="T17" s="60">
        <v>152063</v>
      </c>
      <c r="U17" s="60">
        <v>117727</v>
      </c>
      <c r="V17" s="60">
        <v>416307</v>
      </c>
      <c r="W17" s="60">
        <v>1673221</v>
      </c>
      <c r="X17" s="60">
        <v>1798000</v>
      </c>
      <c r="Y17" s="60">
        <v>-124779</v>
      </c>
      <c r="Z17" s="140">
        <v>-6.94</v>
      </c>
      <c r="AA17" s="155">
        <v>1798000</v>
      </c>
    </row>
    <row r="18" spans="1:27" ht="13.5">
      <c r="A18" s="183" t="s">
        <v>114</v>
      </c>
      <c r="B18" s="182"/>
      <c r="C18" s="155">
        <v>1773945</v>
      </c>
      <c r="D18" s="155"/>
      <c r="E18" s="156">
        <v>1691000</v>
      </c>
      <c r="F18" s="60">
        <v>1691000</v>
      </c>
      <c r="G18" s="60">
        <v>164000</v>
      </c>
      <c r="H18" s="60">
        <v>129478</v>
      </c>
      <c r="I18" s="60">
        <v>123430</v>
      </c>
      <c r="J18" s="60">
        <v>416908</v>
      </c>
      <c r="K18" s="60">
        <v>165480</v>
      </c>
      <c r="L18" s="60">
        <v>157984</v>
      </c>
      <c r="M18" s="60">
        <v>137812</v>
      </c>
      <c r="N18" s="60">
        <v>461276</v>
      </c>
      <c r="O18" s="60">
        <v>170754</v>
      </c>
      <c r="P18" s="60">
        <v>149381</v>
      </c>
      <c r="Q18" s="60">
        <v>124497</v>
      </c>
      <c r="R18" s="60">
        <v>444632</v>
      </c>
      <c r="S18" s="60">
        <v>150047</v>
      </c>
      <c r="T18" s="60">
        <v>168000</v>
      </c>
      <c r="U18" s="60">
        <v>168539</v>
      </c>
      <c r="V18" s="60">
        <v>486586</v>
      </c>
      <c r="W18" s="60">
        <v>1809402</v>
      </c>
      <c r="X18" s="60">
        <v>1691000</v>
      </c>
      <c r="Y18" s="60">
        <v>118402</v>
      </c>
      <c r="Z18" s="140">
        <v>7</v>
      </c>
      <c r="AA18" s="155">
        <v>1691000</v>
      </c>
    </row>
    <row r="19" spans="1:27" ht="13.5">
      <c r="A19" s="181" t="s">
        <v>34</v>
      </c>
      <c r="B19" s="185"/>
      <c r="C19" s="155">
        <v>89230880</v>
      </c>
      <c r="D19" s="155"/>
      <c r="E19" s="156">
        <v>70368000</v>
      </c>
      <c r="F19" s="60">
        <v>83345000</v>
      </c>
      <c r="G19" s="60">
        <v>13430124</v>
      </c>
      <c r="H19" s="60">
        <v>1126930</v>
      </c>
      <c r="I19" s="60">
        <v>1590000</v>
      </c>
      <c r="J19" s="60">
        <v>16147054</v>
      </c>
      <c r="K19" s="60">
        <v>1956534</v>
      </c>
      <c r="L19" s="60">
        <v>14441253</v>
      </c>
      <c r="M19" s="60">
        <v>7654126</v>
      </c>
      <c r="N19" s="60">
        <v>24051913</v>
      </c>
      <c r="O19" s="60">
        <v>3469907</v>
      </c>
      <c r="P19" s="60">
        <v>3708862</v>
      </c>
      <c r="Q19" s="60">
        <v>16193867</v>
      </c>
      <c r="R19" s="60">
        <v>23372636</v>
      </c>
      <c r="S19" s="60">
        <v>8920010</v>
      </c>
      <c r="T19" s="60">
        <v>6455587</v>
      </c>
      <c r="U19" s="60">
        <v>4783566</v>
      </c>
      <c r="V19" s="60">
        <v>20159163</v>
      </c>
      <c r="W19" s="60">
        <v>83730766</v>
      </c>
      <c r="X19" s="60">
        <v>83345000</v>
      </c>
      <c r="Y19" s="60">
        <v>385766</v>
      </c>
      <c r="Z19" s="140">
        <v>0.46</v>
      </c>
      <c r="AA19" s="155">
        <v>83345000</v>
      </c>
    </row>
    <row r="20" spans="1:27" ht="13.5">
      <c r="A20" s="181" t="s">
        <v>35</v>
      </c>
      <c r="B20" s="185"/>
      <c r="C20" s="155">
        <v>38665503</v>
      </c>
      <c r="D20" s="155"/>
      <c r="E20" s="156">
        <v>3198000</v>
      </c>
      <c r="F20" s="54">
        <v>3469050</v>
      </c>
      <c r="G20" s="54">
        <v>234004</v>
      </c>
      <c r="H20" s="54">
        <v>432115</v>
      </c>
      <c r="I20" s="54">
        <v>155597</v>
      </c>
      <c r="J20" s="54">
        <v>821716</v>
      </c>
      <c r="K20" s="54">
        <v>574480</v>
      </c>
      <c r="L20" s="54">
        <v>616535</v>
      </c>
      <c r="M20" s="54">
        <v>-13257</v>
      </c>
      <c r="N20" s="54">
        <v>1177758</v>
      </c>
      <c r="O20" s="54">
        <v>457055</v>
      </c>
      <c r="P20" s="54">
        <v>1091325</v>
      </c>
      <c r="Q20" s="54">
        <v>397785</v>
      </c>
      <c r="R20" s="54">
        <v>1946165</v>
      </c>
      <c r="S20" s="54">
        <v>579434</v>
      </c>
      <c r="T20" s="54">
        <v>234658</v>
      </c>
      <c r="U20" s="54">
        <v>461689</v>
      </c>
      <c r="V20" s="54">
        <v>1275781</v>
      </c>
      <c r="W20" s="54">
        <v>5221420</v>
      </c>
      <c r="X20" s="54">
        <v>3469050</v>
      </c>
      <c r="Y20" s="54">
        <v>1752370</v>
      </c>
      <c r="Z20" s="184">
        <v>50.51</v>
      </c>
      <c r="AA20" s="130">
        <v>3469050</v>
      </c>
    </row>
    <row r="21" spans="1:27" ht="13.5">
      <c r="A21" s="181" t="s">
        <v>115</v>
      </c>
      <c r="B21" s="185"/>
      <c r="C21" s="155">
        <v>43027</v>
      </c>
      <c r="D21" s="155"/>
      <c r="E21" s="156">
        <v>186000</v>
      </c>
      <c r="F21" s="60">
        <v>186000</v>
      </c>
      <c r="G21" s="60">
        <v>355</v>
      </c>
      <c r="H21" s="60">
        <v>497</v>
      </c>
      <c r="I21" s="82">
        <v>288</v>
      </c>
      <c r="J21" s="60">
        <v>1140</v>
      </c>
      <c r="K21" s="60">
        <v>291</v>
      </c>
      <c r="L21" s="60">
        <v>434</v>
      </c>
      <c r="M21" s="60">
        <v>64640</v>
      </c>
      <c r="N21" s="60">
        <v>65365</v>
      </c>
      <c r="O21" s="60">
        <v>-15660</v>
      </c>
      <c r="P21" s="82">
        <v>305421</v>
      </c>
      <c r="Q21" s="60">
        <v>305</v>
      </c>
      <c r="R21" s="60">
        <v>290066</v>
      </c>
      <c r="S21" s="60">
        <v>308</v>
      </c>
      <c r="T21" s="60">
        <v>311</v>
      </c>
      <c r="U21" s="60">
        <v>314</v>
      </c>
      <c r="V21" s="60">
        <v>933</v>
      </c>
      <c r="W21" s="82">
        <v>357504</v>
      </c>
      <c r="X21" s="60">
        <v>186000</v>
      </c>
      <c r="Y21" s="60">
        <v>171504</v>
      </c>
      <c r="Z21" s="140">
        <v>92.21</v>
      </c>
      <c r="AA21" s="155">
        <v>186000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508221106</v>
      </c>
      <c r="D22" s="188">
        <f>SUM(D5:D21)</f>
        <v>0</v>
      </c>
      <c r="E22" s="189">
        <f t="shared" si="0"/>
        <v>488401000</v>
      </c>
      <c r="F22" s="190">
        <f t="shared" si="0"/>
        <v>508095050</v>
      </c>
      <c r="G22" s="190">
        <f t="shared" si="0"/>
        <v>212551107</v>
      </c>
      <c r="H22" s="190">
        <f t="shared" si="0"/>
        <v>25883029</v>
      </c>
      <c r="I22" s="190">
        <f t="shared" si="0"/>
        <v>18535752</v>
      </c>
      <c r="J22" s="190">
        <f t="shared" si="0"/>
        <v>256969888</v>
      </c>
      <c r="K22" s="190">
        <f t="shared" si="0"/>
        <v>20628540</v>
      </c>
      <c r="L22" s="190">
        <f t="shared" si="0"/>
        <v>33365110</v>
      </c>
      <c r="M22" s="190">
        <f t="shared" si="0"/>
        <v>24680140</v>
      </c>
      <c r="N22" s="190">
        <f t="shared" si="0"/>
        <v>78673790</v>
      </c>
      <c r="O22" s="190">
        <f t="shared" si="0"/>
        <v>26838478</v>
      </c>
      <c r="P22" s="190">
        <f t="shared" si="0"/>
        <v>28205579</v>
      </c>
      <c r="Q22" s="190">
        <f t="shared" si="0"/>
        <v>30183092</v>
      </c>
      <c r="R22" s="190">
        <f t="shared" si="0"/>
        <v>85227149</v>
      </c>
      <c r="S22" s="190">
        <f t="shared" si="0"/>
        <v>27190230</v>
      </c>
      <c r="T22" s="190">
        <f t="shared" si="0"/>
        <v>25065327</v>
      </c>
      <c r="U22" s="190">
        <f t="shared" si="0"/>
        <v>26288365</v>
      </c>
      <c r="V22" s="190">
        <f t="shared" si="0"/>
        <v>78543922</v>
      </c>
      <c r="W22" s="190">
        <f t="shared" si="0"/>
        <v>499414749</v>
      </c>
      <c r="X22" s="190">
        <f t="shared" si="0"/>
        <v>508095050</v>
      </c>
      <c r="Y22" s="190">
        <f t="shared" si="0"/>
        <v>-8680301</v>
      </c>
      <c r="Z22" s="191">
        <f>+IF(X22&lt;&gt;0,+(Y22/X22)*100,0)</f>
        <v>-1.7084010166995327</v>
      </c>
      <c r="AA22" s="188">
        <f>SUM(AA5:AA21)</f>
        <v>508095050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129375132</v>
      </c>
      <c r="D25" s="155"/>
      <c r="E25" s="156">
        <v>146436570</v>
      </c>
      <c r="F25" s="60">
        <v>148021720</v>
      </c>
      <c r="G25" s="60">
        <v>9939442</v>
      </c>
      <c r="H25" s="60">
        <v>11450632</v>
      </c>
      <c r="I25" s="60">
        <v>10705388</v>
      </c>
      <c r="J25" s="60">
        <v>32095462</v>
      </c>
      <c r="K25" s="60">
        <v>10650255</v>
      </c>
      <c r="L25" s="60">
        <v>17190112</v>
      </c>
      <c r="M25" s="60">
        <v>10902217</v>
      </c>
      <c r="N25" s="60">
        <v>38742584</v>
      </c>
      <c r="O25" s="60">
        <v>12386496</v>
      </c>
      <c r="P25" s="60">
        <v>10978758</v>
      </c>
      <c r="Q25" s="60">
        <v>10891742</v>
      </c>
      <c r="R25" s="60">
        <v>34256996</v>
      </c>
      <c r="S25" s="60">
        <v>11353636</v>
      </c>
      <c r="T25" s="60">
        <v>11093238</v>
      </c>
      <c r="U25" s="60">
        <v>11173053</v>
      </c>
      <c r="V25" s="60">
        <v>33619927</v>
      </c>
      <c r="W25" s="60">
        <v>138714969</v>
      </c>
      <c r="X25" s="60">
        <v>148021720</v>
      </c>
      <c r="Y25" s="60">
        <v>-9306751</v>
      </c>
      <c r="Z25" s="140">
        <v>-6.29</v>
      </c>
      <c r="AA25" s="155">
        <v>148021720</v>
      </c>
    </row>
    <row r="26" spans="1:27" ht="13.5">
      <c r="A26" s="183" t="s">
        <v>38</v>
      </c>
      <c r="B26" s="182"/>
      <c r="C26" s="155">
        <v>5619224</v>
      </c>
      <c r="D26" s="155"/>
      <c r="E26" s="156">
        <v>6077700</v>
      </c>
      <c r="F26" s="60">
        <v>6077700</v>
      </c>
      <c r="G26" s="60">
        <v>464080</v>
      </c>
      <c r="H26" s="60">
        <v>464646</v>
      </c>
      <c r="I26" s="60">
        <v>452045</v>
      </c>
      <c r="J26" s="60">
        <v>1380771</v>
      </c>
      <c r="K26" s="60">
        <v>468321</v>
      </c>
      <c r="L26" s="60">
        <v>468321</v>
      </c>
      <c r="M26" s="60">
        <v>468321</v>
      </c>
      <c r="N26" s="60">
        <v>1404963</v>
      </c>
      <c r="O26" s="60">
        <v>644838</v>
      </c>
      <c r="P26" s="60">
        <v>494078</v>
      </c>
      <c r="Q26" s="60">
        <v>494078</v>
      </c>
      <c r="R26" s="60">
        <v>1632994</v>
      </c>
      <c r="S26" s="60">
        <v>494078</v>
      </c>
      <c r="T26" s="60">
        <v>497536</v>
      </c>
      <c r="U26" s="60">
        <v>490620</v>
      </c>
      <c r="V26" s="60">
        <v>1482234</v>
      </c>
      <c r="W26" s="60">
        <v>5900962</v>
      </c>
      <c r="X26" s="60">
        <v>6077700</v>
      </c>
      <c r="Y26" s="60">
        <v>-176738</v>
      </c>
      <c r="Z26" s="140">
        <v>-2.91</v>
      </c>
      <c r="AA26" s="155">
        <v>6077700</v>
      </c>
    </row>
    <row r="27" spans="1:27" ht="13.5">
      <c r="A27" s="183" t="s">
        <v>118</v>
      </c>
      <c r="B27" s="182"/>
      <c r="C27" s="155">
        <v>25141804</v>
      </c>
      <c r="D27" s="155"/>
      <c r="E27" s="156">
        <v>20220000</v>
      </c>
      <c r="F27" s="60">
        <v>20220000</v>
      </c>
      <c r="G27" s="60">
        <v>1643937</v>
      </c>
      <c r="H27" s="60">
        <v>1667665</v>
      </c>
      <c r="I27" s="60">
        <v>1667665</v>
      </c>
      <c r="J27" s="60">
        <v>4979267</v>
      </c>
      <c r="K27" s="60">
        <v>1667665</v>
      </c>
      <c r="L27" s="60">
        <v>1667665</v>
      </c>
      <c r="M27" s="60">
        <v>1667665</v>
      </c>
      <c r="N27" s="60">
        <v>5002995</v>
      </c>
      <c r="O27" s="60">
        <v>1667665</v>
      </c>
      <c r="P27" s="60">
        <v>1458582</v>
      </c>
      <c r="Q27" s="60">
        <v>1876748</v>
      </c>
      <c r="R27" s="60">
        <v>5002995</v>
      </c>
      <c r="S27" s="60">
        <v>1667665</v>
      </c>
      <c r="T27" s="60">
        <v>1667665</v>
      </c>
      <c r="U27" s="60">
        <v>1675685</v>
      </c>
      <c r="V27" s="60">
        <v>5011015</v>
      </c>
      <c r="W27" s="60">
        <v>19996272</v>
      </c>
      <c r="X27" s="60">
        <v>20220000</v>
      </c>
      <c r="Y27" s="60">
        <v>-223728</v>
      </c>
      <c r="Z27" s="140">
        <v>-1.11</v>
      </c>
      <c r="AA27" s="155">
        <v>20220000</v>
      </c>
    </row>
    <row r="28" spans="1:27" ht="13.5">
      <c r="A28" s="183" t="s">
        <v>39</v>
      </c>
      <c r="B28" s="182"/>
      <c r="C28" s="155">
        <v>148906824</v>
      </c>
      <c r="D28" s="155"/>
      <c r="E28" s="156">
        <v>21910000</v>
      </c>
      <c r="F28" s="60">
        <v>21910000</v>
      </c>
      <c r="G28" s="60">
        <v>1825760</v>
      </c>
      <c r="H28" s="60">
        <v>1825760</v>
      </c>
      <c r="I28" s="60">
        <v>1825760</v>
      </c>
      <c r="J28" s="60">
        <v>5477280</v>
      </c>
      <c r="K28" s="60">
        <v>1825760</v>
      </c>
      <c r="L28" s="60">
        <v>1825760</v>
      </c>
      <c r="M28" s="60">
        <v>1825760</v>
      </c>
      <c r="N28" s="60">
        <v>5477280</v>
      </c>
      <c r="O28" s="60">
        <v>1825760</v>
      </c>
      <c r="P28" s="60">
        <v>1825760</v>
      </c>
      <c r="Q28" s="60">
        <v>1825760</v>
      </c>
      <c r="R28" s="60">
        <v>5477280</v>
      </c>
      <c r="S28" s="60">
        <v>1825760</v>
      </c>
      <c r="T28" s="60">
        <v>1825760</v>
      </c>
      <c r="U28" s="60">
        <v>1874391</v>
      </c>
      <c r="V28" s="60">
        <v>5525911</v>
      </c>
      <c r="W28" s="60">
        <v>21957751</v>
      </c>
      <c r="X28" s="60">
        <v>21910000</v>
      </c>
      <c r="Y28" s="60">
        <v>47751</v>
      </c>
      <c r="Z28" s="140">
        <v>0.22</v>
      </c>
      <c r="AA28" s="155">
        <v>21910000</v>
      </c>
    </row>
    <row r="29" spans="1:27" ht="13.5">
      <c r="A29" s="183" t="s">
        <v>40</v>
      </c>
      <c r="B29" s="182"/>
      <c r="C29" s="155">
        <v>16685996</v>
      </c>
      <c r="D29" s="155"/>
      <c r="E29" s="156">
        <v>16309000</v>
      </c>
      <c r="F29" s="60">
        <v>16309000</v>
      </c>
      <c r="G29" s="60">
        <v>0</v>
      </c>
      <c r="H29" s="60">
        <v>0</v>
      </c>
      <c r="I29" s="60">
        <v>2770051</v>
      </c>
      <c r="J29" s="60">
        <v>2770051</v>
      </c>
      <c r="K29" s="60">
        <v>0</v>
      </c>
      <c r="L29" s="60">
        <v>0</v>
      </c>
      <c r="M29" s="60">
        <v>5799762</v>
      </c>
      <c r="N29" s="60">
        <v>5799762</v>
      </c>
      <c r="O29" s="60">
        <v>-616437</v>
      </c>
      <c r="P29" s="60">
        <v>0</v>
      </c>
      <c r="Q29" s="60">
        <v>2022208</v>
      </c>
      <c r="R29" s="60">
        <v>1405771</v>
      </c>
      <c r="S29" s="60">
        <v>0</v>
      </c>
      <c r="T29" s="60">
        <v>0</v>
      </c>
      <c r="U29" s="60">
        <v>4735167</v>
      </c>
      <c r="V29" s="60">
        <v>4735167</v>
      </c>
      <c r="W29" s="60">
        <v>14710751</v>
      </c>
      <c r="X29" s="60">
        <v>16309000</v>
      </c>
      <c r="Y29" s="60">
        <v>-1598249</v>
      </c>
      <c r="Z29" s="140">
        <v>-9.8</v>
      </c>
      <c r="AA29" s="155">
        <v>16309000</v>
      </c>
    </row>
    <row r="30" spans="1:27" ht="13.5">
      <c r="A30" s="183" t="s">
        <v>119</v>
      </c>
      <c r="B30" s="182"/>
      <c r="C30" s="155">
        <v>107647419</v>
      </c>
      <c r="D30" s="155"/>
      <c r="E30" s="156">
        <v>119175000</v>
      </c>
      <c r="F30" s="60">
        <v>119175000</v>
      </c>
      <c r="G30" s="60">
        <v>91251</v>
      </c>
      <c r="H30" s="60">
        <v>18413029</v>
      </c>
      <c r="I30" s="60">
        <v>17333760</v>
      </c>
      <c r="J30" s="60">
        <v>35838040</v>
      </c>
      <c r="K30" s="60">
        <v>7819182</v>
      </c>
      <c r="L30" s="60">
        <v>8154448</v>
      </c>
      <c r="M30" s="60">
        <v>7666519</v>
      </c>
      <c r="N30" s="60">
        <v>23640149</v>
      </c>
      <c r="O30" s="60">
        <v>9601202</v>
      </c>
      <c r="P30" s="60">
        <v>8290354</v>
      </c>
      <c r="Q30" s="60">
        <v>7427245</v>
      </c>
      <c r="R30" s="60">
        <v>25318801</v>
      </c>
      <c r="S30" s="60">
        <v>7996526</v>
      </c>
      <c r="T30" s="60">
        <v>7881895</v>
      </c>
      <c r="U30" s="60">
        <v>21389961</v>
      </c>
      <c r="V30" s="60">
        <v>37268382</v>
      </c>
      <c r="W30" s="60">
        <v>122065372</v>
      </c>
      <c r="X30" s="60">
        <v>119175000</v>
      </c>
      <c r="Y30" s="60">
        <v>2890372</v>
      </c>
      <c r="Z30" s="140">
        <v>2.43</v>
      </c>
      <c r="AA30" s="155">
        <v>119175000</v>
      </c>
    </row>
    <row r="31" spans="1:27" ht="13.5">
      <c r="A31" s="183" t="s">
        <v>120</v>
      </c>
      <c r="B31" s="182"/>
      <c r="C31" s="155">
        <v>16447447</v>
      </c>
      <c r="D31" s="155"/>
      <c r="E31" s="156">
        <v>14753180</v>
      </c>
      <c r="F31" s="60">
        <v>15138480</v>
      </c>
      <c r="G31" s="60">
        <v>627037</v>
      </c>
      <c r="H31" s="60">
        <v>833333</v>
      </c>
      <c r="I31" s="60">
        <v>1213067</v>
      </c>
      <c r="J31" s="60">
        <v>2673437</v>
      </c>
      <c r="K31" s="60">
        <v>1187818</v>
      </c>
      <c r="L31" s="60">
        <v>1964873</v>
      </c>
      <c r="M31" s="60">
        <v>650017</v>
      </c>
      <c r="N31" s="60">
        <v>3802708</v>
      </c>
      <c r="O31" s="60">
        <v>2488795</v>
      </c>
      <c r="P31" s="60">
        <v>251409</v>
      </c>
      <c r="Q31" s="60">
        <v>2423165</v>
      </c>
      <c r="R31" s="60">
        <v>5163369</v>
      </c>
      <c r="S31" s="60">
        <v>1519548</v>
      </c>
      <c r="T31" s="60">
        <v>2961564</v>
      </c>
      <c r="U31" s="60">
        <v>2974080</v>
      </c>
      <c r="V31" s="60">
        <v>7455192</v>
      </c>
      <c r="W31" s="60">
        <v>19094706</v>
      </c>
      <c r="X31" s="60">
        <v>15138480</v>
      </c>
      <c r="Y31" s="60">
        <v>3956226</v>
      </c>
      <c r="Z31" s="140">
        <v>26.13</v>
      </c>
      <c r="AA31" s="155">
        <v>15138480</v>
      </c>
    </row>
    <row r="32" spans="1:27" ht="13.5">
      <c r="A32" s="183" t="s">
        <v>121</v>
      </c>
      <c r="B32" s="182"/>
      <c r="C32" s="155">
        <v>15362957</v>
      </c>
      <c r="D32" s="155"/>
      <c r="E32" s="156">
        <v>15071600</v>
      </c>
      <c r="F32" s="60">
        <v>15377890</v>
      </c>
      <c r="G32" s="60">
        <v>605039</v>
      </c>
      <c r="H32" s="60">
        <v>819378</v>
      </c>
      <c r="I32" s="60">
        <v>1586802</v>
      </c>
      <c r="J32" s="60">
        <v>3011219</v>
      </c>
      <c r="K32" s="60">
        <v>1003905</v>
      </c>
      <c r="L32" s="60">
        <v>1061921</v>
      </c>
      <c r="M32" s="60">
        <v>1069969</v>
      </c>
      <c r="N32" s="60">
        <v>3135795</v>
      </c>
      <c r="O32" s="60">
        <v>1841031</v>
      </c>
      <c r="P32" s="60">
        <v>1363170</v>
      </c>
      <c r="Q32" s="60">
        <v>2208988</v>
      </c>
      <c r="R32" s="60">
        <v>5413189</v>
      </c>
      <c r="S32" s="60">
        <v>1159883</v>
      </c>
      <c r="T32" s="60">
        <v>1933259</v>
      </c>
      <c r="U32" s="60">
        <v>2138637</v>
      </c>
      <c r="V32" s="60">
        <v>5231779</v>
      </c>
      <c r="W32" s="60">
        <v>16791982</v>
      </c>
      <c r="X32" s="60">
        <v>15377890</v>
      </c>
      <c r="Y32" s="60">
        <v>1414092</v>
      </c>
      <c r="Z32" s="140">
        <v>9.2</v>
      </c>
      <c r="AA32" s="155">
        <v>15377890</v>
      </c>
    </row>
    <row r="33" spans="1:27" ht="13.5">
      <c r="A33" s="183" t="s">
        <v>42</v>
      </c>
      <c r="B33" s="182"/>
      <c r="C33" s="155">
        <v>5783606</v>
      </c>
      <c r="D33" s="155"/>
      <c r="E33" s="156">
        <v>5461000</v>
      </c>
      <c r="F33" s="60">
        <v>5482050</v>
      </c>
      <c r="G33" s="60">
        <v>744602</v>
      </c>
      <c r="H33" s="60">
        <v>540000</v>
      </c>
      <c r="I33" s="60">
        <v>578423</v>
      </c>
      <c r="J33" s="60">
        <v>1863025</v>
      </c>
      <c r="K33" s="60">
        <v>318566</v>
      </c>
      <c r="L33" s="60">
        <v>333584</v>
      </c>
      <c r="M33" s="60">
        <v>319675</v>
      </c>
      <c r="N33" s="60">
        <v>971825</v>
      </c>
      <c r="O33" s="60">
        <v>466505</v>
      </c>
      <c r="P33" s="60">
        <v>392155</v>
      </c>
      <c r="Q33" s="60">
        <v>928455</v>
      </c>
      <c r="R33" s="60">
        <v>1787115</v>
      </c>
      <c r="S33" s="60">
        <v>666154</v>
      </c>
      <c r="T33" s="60">
        <v>317245</v>
      </c>
      <c r="U33" s="60">
        <v>9439</v>
      </c>
      <c r="V33" s="60">
        <v>992838</v>
      </c>
      <c r="W33" s="60">
        <v>5614803</v>
      </c>
      <c r="X33" s="60">
        <v>5482050</v>
      </c>
      <c r="Y33" s="60">
        <v>132753</v>
      </c>
      <c r="Z33" s="140">
        <v>2.42</v>
      </c>
      <c r="AA33" s="155">
        <v>5482050</v>
      </c>
    </row>
    <row r="34" spans="1:27" ht="13.5">
      <c r="A34" s="183" t="s">
        <v>43</v>
      </c>
      <c r="B34" s="182"/>
      <c r="C34" s="155">
        <v>221124962</v>
      </c>
      <c r="D34" s="155"/>
      <c r="E34" s="156">
        <v>124185000</v>
      </c>
      <c r="F34" s="60">
        <v>135185860</v>
      </c>
      <c r="G34" s="60">
        <v>3850688</v>
      </c>
      <c r="H34" s="60">
        <v>6679222</v>
      </c>
      <c r="I34" s="60">
        <v>13687253</v>
      </c>
      <c r="J34" s="60">
        <v>24217163</v>
      </c>
      <c r="K34" s="60">
        <v>5909540</v>
      </c>
      <c r="L34" s="60">
        <v>9980764</v>
      </c>
      <c r="M34" s="60">
        <v>10310765</v>
      </c>
      <c r="N34" s="60">
        <v>26201069</v>
      </c>
      <c r="O34" s="60">
        <v>7963100</v>
      </c>
      <c r="P34" s="60">
        <v>7930739</v>
      </c>
      <c r="Q34" s="60">
        <v>15314441</v>
      </c>
      <c r="R34" s="60">
        <v>31208280</v>
      </c>
      <c r="S34" s="60">
        <v>11930224</v>
      </c>
      <c r="T34" s="60">
        <v>13485330</v>
      </c>
      <c r="U34" s="60">
        <v>12682718</v>
      </c>
      <c r="V34" s="60">
        <v>38098272</v>
      </c>
      <c r="W34" s="60">
        <v>119724784</v>
      </c>
      <c r="X34" s="60">
        <v>135185860</v>
      </c>
      <c r="Y34" s="60">
        <v>-15461076</v>
      </c>
      <c r="Z34" s="140">
        <v>-11.44</v>
      </c>
      <c r="AA34" s="155">
        <v>135185860</v>
      </c>
    </row>
    <row r="35" spans="1:27" ht="13.5">
      <c r="A35" s="181" t="s">
        <v>122</v>
      </c>
      <c r="B35" s="185"/>
      <c r="C35" s="155">
        <v>505580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692600951</v>
      </c>
      <c r="D36" s="188">
        <f>SUM(D25:D35)</f>
        <v>0</v>
      </c>
      <c r="E36" s="189">
        <f t="shared" si="1"/>
        <v>489599050</v>
      </c>
      <c r="F36" s="190">
        <f t="shared" si="1"/>
        <v>502897700</v>
      </c>
      <c r="G36" s="190">
        <f t="shared" si="1"/>
        <v>19791836</v>
      </c>
      <c r="H36" s="190">
        <f t="shared" si="1"/>
        <v>42693665</v>
      </c>
      <c r="I36" s="190">
        <f t="shared" si="1"/>
        <v>51820214</v>
      </c>
      <c r="J36" s="190">
        <f t="shared" si="1"/>
        <v>114305715</v>
      </c>
      <c r="K36" s="190">
        <f t="shared" si="1"/>
        <v>30851012</v>
      </c>
      <c r="L36" s="190">
        <f t="shared" si="1"/>
        <v>42647448</v>
      </c>
      <c r="M36" s="190">
        <f t="shared" si="1"/>
        <v>40680670</v>
      </c>
      <c r="N36" s="190">
        <f t="shared" si="1"/>
        <v>114179130</v>
      </c>
      <c r="O36" s="190">
        <f t="shared" si="1"/>
        <v>38268955</v>
      </c>
      <c r="P36" s="190">
        <f t="shared" si="1"/>
        <v>32985005</v>
      </c>
      <c r="Q36" s="190">
        <f t="shared" si="1"/>
        <v>45412830</v>
      </c>
      <c r="R36" s="190">
        <f t="shared" si="1"/>
        <v>116666790</v>
      </c>
      <c r="S36" s="190">
        <f t="shared" si="1"/>
        <v>38613474</v>
      </c>
      <c r="T36" s="190">
        <f t="shared" si="1"/>
        <v>41663492</v>
      </c>
      <c r="U36" s="190">
        <f t="shared" si="1"/>
        <v>59143751</v>
      </c>
      <c r="V36" s="190">
        <f t="shared" si="1"/>
        <v>139420717</v>
      </c>
      <c r="W36" s="190">
        <f t="shared" si="1"/>
        <v>484572352</v>
      </c>
      <c r="X36" s="190">
        <f t="shared" si="1"/>
        <v>502897700</v>
      </c>
      <c r="Y36" s="190">
        <f t="shared" si="1"/>
        <v>-18325348</v>
      </c>
      <c r="Z36" s="191">
        <f>+IF(X36&lt;&gt;0,+(Y36/X36)*100,0)</f>
        <v>-3.6439514438025866</v>
      </c>
      <c r="AA36" s="188">
        <f>SUM(AA25:AA35)</f>
        <v>502897700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-184379845</v>
      </c>
      <c r="D38" s="199">
        <f>+D22-D36</f>
        <v>0</v>
      </c>
      <c r="E38" s="200">
        <f t="shared" si="2"/>
        <v>-1198050</v>
      </c>
      <c r="F38" s="106">
        <f t="shared" si="2"/>
        <v>5197350</v>
      </c>
      <c r="G38" s="106">
        <f t="shared" si="2"/>
        <v>192759271</v>
      </c>
      <c r="H38" s="106">
        <f t="shared" si="2"/>
        <v>-16810636</v>
      </c>
      <c r="I38" s="106">
        <f t="shared" si="2"/>
        <v>-33284462</v>
      </c>
      <c r="J38" s="106">
        <f t="shared" si="2"/>
        <v>142664173</v>
      </c>
      <c r="K38" s="106">
        <f t="shared" si="2"/>
        <v>-10222472</v>
      </c>
      <c r="L38" s="106">
        <f t="shared" si="2"/>
        <v>-9282338</v>
      </c>
      <c r="M38" s="106">
        <f t="shared" si="2"/>
        <v>-16000530</v>
      </c>
      <c r="N38" s="106">
        <f t="shared" si="2"/>
        <v>-35505340</v>
      </c>
      <c r="O38" s="106">
        <f t="shared" si="2"/>
        <v>-11430477</v>
      </c>
      <c r="P38" s="106">
        <f t="shared" si="2"/>
        <v>-4779426</v>
      </c>
      <c r="Q38" s="106">
        <f t="shared" si="2"/>
        <v>-15229738</v>
      </c>
      <c r="R38" s="106">
        <f t="shared" si="2"/>
        <v>-31439641</v>
      </c>
      <c r="S38" s="106">
        <f t="shared" si="2"/>
        <v>-11423244</v>
      </c>
      <c r="T38" s="106">
        <f t="shared" si="2"/>
        <v>-16598165</v>
      </c>
      <c r="U38" s="106">
        <f t="shared" si="2"/>
        <v>-32855386</v>
      </c>
      <c r="V38" s="106">
        <f t="shared" si="2"/>
        <v>-60876795</v>
      </c>
      <c r="W38" s="106">
        <f t="shared" si="2"/>
        <v>14842397</v>
      </c>
      <c r="X38" s="106">
        <f>IF(F22=F36,0,X22-X36)</f>
        <v>5197350</v>
      </c>
      <c r="Y38" s="106">
        <f t="shared" si="2"/>
        <v>9645047</v>
      </c>
      <c r="Z38" s="201">
        <f>+IF(X38&lt;&gt;0,+(Y38/X38)*100,0)</f>
        <v>185.5762455866932</v>
      </c>
      <c r="AA38" s="199">
        <f>+AA22-AA36</f>
        <v>5197350</v>
      </c>
    </row>
    <row r="39" spans="1:27" ht="13.5">
      <c r="A39" s="181" t="s">
        <v>46</v>
      </c>
      <c r="B39" s="185"/>
      <c r="C39" s="155">
        <v>30678920</v>
      </c>
      <c r="D39" s="155"/>
      <c r="E39" s="156">
        <v>36328000</v>
      </c>
      <c r="F39" s="60">
        <v>39478000</v>
      </c>
      <c r="G39" s="60">
        <v>361914</v>
      </c>
      <c r="H39" s="60">
        <v>988602</v>
      </c>
      <c r="I39" s="60">
        <v>2645626</v>
      </c>
      <c r="J39" s="60">
        <v>3996142</v>
      </c>
      <c r="K39" s="60">
        <v>4813630</v>
      </c>
      <c r="L39" s="60">
        <v>3763045</v>
      </c>
      <c r="M39" s="60">
        <v>1382259</v>
      </c>
      <c r="N39" s="60">
        <v>9958934</v>
      </c>
      <c r="O39" s="60">
        <v>3958137</v>
      </c>
      <c r="P39" s="60">
        <v>2051403</v>
      </c>
      <c r="Q39" s="60">
        <v>4314089</v>
      </c>
      <c r="R39" s="60">
        <v>10323629</v>
      </c>
      <c r="S39" s="60">
        <v>4654310</v>
      </c>
      <c r="T39" s="60">
        <v>5984478</v>
      </c>
      <c r="U39" s="60">
        <v>4550854</v>
      </c>
      <c r="V39" s="60">
        <v>15189642</v>
      </c>
      <c r="W39" s="60">
        <v>39468347</v>
      </c>
      <c r="X39" s="60">
        <v>39478000</v>
      </c>
      <c r="Y39" s="60">
        <v>-9653</v>
      </c>
      <c r="Z39" s="140">
        <v>-0.02</v>
      </c>
      <c r="AA39" s="155">
        <v>39478000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-153700925</v>
      </c>
      <c r="D42" s="206">
        <f>SUM(D38:D41)</f>
        <v>0</v>
      </c>
      <c r="E42" s="207">
        <f t="shared" si="3"/>
        <v>35129950</v>
      </c>
      <c r="F42" s="88">
        <f t="shared" si="3"/>
        <v>44675350</v>
      </c>
      <c r="G42" s="88">
        <f t="shared" si="3"/>
        <v>193121185</v>
      </c>
      <c r="H42" s="88">
        <f t="shared" si="3"/>
        <v>-15822034</v>
      </c>
      <c r="I42" s="88">
        <f t="shared" si="3"/>
        <v>-30638836</v>
      </c>
      <c r="J42" s="88">
        <f t="shared" si="3"/>
        <v>146660315</v>
      </c>
      <c r="K42" s="88">
        <f t="shared" si="3"/>
        <v>-5408842</v>
      </c>
      <c r="L42" s="88">
        <f t="shared" si="3"/>
        <v>-5519293</v>
      </c>
      <c r="M42" s="88">
        <f t="shared" si="3"/>
        <v>-14618271</v>
      </c>
      <c r="N42" s="88">
        <f t="shared" si="3"/>
        <v>-25546406</v>
      </c>
      <c r="O42" s="88">
        <f t="shared" si="3"/>
        <v>-7472340</v>
      </c>
      <c r="P42" s="88">
        <f t="shared" si="3"/>
        <v>-2728023</v>
      </c>
      <c r="Q42" s="88">
        <f t="shared" si="3"/>
        <v>-10915649</v>
      </c>
      <c r="R42" s="88">
        <f t="shared" si="3"/>
        <v>-21116012</v>
      </c>
      <c r="S42" s="88">
        <f t="shared" si="3"/>
        <v>-6768934</v>
      </c>
      <c r="T42" s="88">
        <f t="shared" si="3"/>
        <v>-10613687</v>
      </c>
      <c r="U42" s="88">
        <f t="shared" si="3"/>
        <v>-28304532</v>
      </c>
      <c r="V42" s="88">
        <f t="shared" si="3"/>
        <v>-45687153</v>
      </c>
      <c r="W42" s="88">
        <f t="shared" si="3"/>
        <v>54310744</v>
      </c>
      <c r="X42" s="88">
        <f t="shared" si="3"/>
        <v>44675350</v>
      </c>
      <c r="Y42" s="88">
        <f t="shared" si="3"/>
        <v>9635394</v>
      </c>
      <c r="Z42" s="208">
        <f>+IF(X42&lt;&gt;0,+(Y42/X42)*100,0)</f>
        <v>21.567584809072564</v>
      </c>
      <c r="AA42" s="206">
        <f>SUM(AA38:AA41)</f>
        <v>44675350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-153700925</v>
      </c>
      <c r="D44" s="210">
        <f>+D42-D43</f>
        <v>0</v>
      </c>
      <c r="E44" s="211">
        <f t="shared" si="4"/>
        <v>35129950</v>
      </c>
      <c r="F44" s="77">
        <f t="shared" si="4"/>
        <v>44675350</v>
      </c>
      <c r="G44" s="77">
        <f t="shared" si="4"/>
        <v>193121185</v>
      </c>
      <c r="H44" s="77">
        <f t="shared" si="4"/>
        <v>-15822034</v>
      </c>
      <c r="I44" s="77">
        <f t="shared" si="4"/>
        <v>-30638836</v>
      </c>
      <c r="J44" s="77">
        <f t="shared" si="4"/>
        <v>146660315</v>
      </c>
      <c r="K44" s="77">
        <f t="shared" si="4"/>
        <v>-5408842</v>
      </c>
      <c r="L44" s="77">
        <f t="shared" si="4"/>
        <v>-5519293</v>
      </c>
      <c r="M44" s="77">
        <f t="shared" si="4"/>
        <v>-14618271</v>
      </c>
      <c r="N44" s="77">
        <f t="shared" si="4"/>
        <v>-25546406</v>
      </c>
      <c r="O44" s="77">
        <f t="shared" si="4"/>
        <v>-7472340</v>
      </c>
      <c r="P44" s="77">
        <f t="shared" si="4"/>
        <v>-2728023</v>
      </c>
      <c r="Q44" s="77">
        <f t="shared" si="4"/>
        <v>-10915649</v>
      </c>
      <c r="R44" s="77">
        <f t="shared" si="4"/>
        <v>-21116012</v>
      </c>
      <c r="S44" s="77">
        <f t="shared" si="4"/>
        <v>-6768934</v>
      </c>
      <c r="T44" s="77">
        <f t="shared" si="4"/>
        <v>-10613687</v>
      </c>
      <c r="U44" s="77">
        <f t="shared" si="4"/>
        <v>-28304532</v>
      </c>
      <c r="V44" s="77">
        <f t="shared" si="4"/>
        <v>-45687153</v>
      </c>
      <c r="W44" s="77">
        <f t="shared" si="4"/>
        <v>54310744</v>
      </c>
      <c r="X44" s="77">
        <f t="shared" si="4"/>
        <v>44675350</v>
      </c>
      <c r="Y44" s="77">
        <f t="shared" si="4"/>
        <v>9635394</v>
      </c>
      <c r="Z44" s="212">
        <f>+IF(X44&lt;&gt;0,+(Y44/X44)*100,0)</f>
        <v>21.567584809072564</v>
      </c>
      <c r="AA44" s="210">
        <f>+AA42-AA43</f>
        <v>44675350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-153700925</v>
      </c>
      <c r="D46" s="206">
        <f>SUM(D44:D45)</f>
        <v>0</v>
      </c>
      <c r="E46" s="207">
        <f t="shared" si="5"/>
        <v>35129950</v>
      </c>
      <c r="F46" s="88">
        <f t="shared" si="5"/>
        <v>44675350</v>
      </c>
      <c r="G46" s="88">
        <f t="shared" si="5"/>
        <v>193121185</v>
      </c>
      <c r="H46" s="88">
        <f t="shared" si="5"/>
        <v>-15822034</v>
      </c>
      <c r="I46" s="88">
        <f t="shared" si="5"/>
        <v>-30638836</v>
      </c>
      <c r="J46" s="88">
        <f t="shared" si="5"/>
        <v>146660315</v>
      </c>
      <c r="K46" s="88">
        <f t="shared" si="5"/>
        <v>-5408842</v>
      </c>
      <c r="L46" s="88">
        <f t="shared" si="5"/>
        <v>-5519293</v>
      </c>
      <c r="M46" s="88">
        <f t="shared" si="5"/>
        <v>-14618271</v>
      </c>
      <c r="N46" s="88">
        <f t="shared" si="5"/>
        <v>-25546406</v>
      </c>
      <c r="O46" s="88">
        <f t="shared" si="5"/>
        <v>-7472340</v>
      </c>
      <c r="P46" s="88">
        <f t="shared" si="5"/>
        <v>-2728023</v>
      </c>
      <c r="Q46" s="88">
        <f t="shared" si="5"/>
        <v>-10915649</v>
      </c>
      <c r="R46" s="88">
        <f t="shared" si="5"/>
        <v>-21116012</v>
      </c>
      <c r="S46" s="88">
        <f t="shared" si="5"/>
        <v>-6768934</v>
      </c>
      <c r="T46" s="88">
        <f t="shared" si="5"/>
        <v>-10613687</v>
      </c>
      <c r="U46" s="88">
        <f t="shared" si="5"/>
        <v>-28304532</v>
      </c>
      <c r="V46" s="88">
        <f t="shared" si="5"/>
        <v>-45687153</v>
      </c>
      <c r="W46" s="88">
        <f t="shared" si="5"/>
        <v>54310744</v>
      </c>
      <c r="X46" s="88">
        <f t="shared" si="5"/>
        <v>44675350</v>
      </c>
      <c r="Y46" s="88">
        <f t="shared" si="5"/>
        <v>9635394</v>
      </c>
      <c r="Z46" s="208">
        <f>+IF(X46&lt;&gt;0,+(Y46/X46)*100,0)</f>
        <v>21.567584809072564</v>
      </c>
      <c r="AA46" s="206">
        <f>SUM(AA44:AA45)</f>
        <v>44675350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-153700925</v>
      </c>
      <c r="D48" s="217">
        <f>SUM(D46:D47)</f>
        <v>0</v>
      </c>
      <c r="E48" s="218">
        <f t="shared" si="6"/>
        <v>35129950</v>
      </c>
      <c r="F48" s="219">
        <f t="shared" si="6"/>
        <v>44675350</v>
      </c>
      <c r="G48" s="219">
        <f t="shared" si="6"/>
        <v>193121185</v>
      </c>
      <c r="H48" s="220">
        <f t="shared" si="6"/>
        <v>-15822034</v>
      </c>
      <c r="I48" s="220">
        <f t="shared" si="6"/>
        <v>-30638836</v>
      </c>
      <c r="J48" s="220">
        <f t="shared" si="6"/>
        <v>146660315</v>
      </c>
      <c r="K48" s="220">
        <f t="shared" si="6"/>
        <v>-5408842</v>
      </c>
      <c r="L48" s="220">
        <f t="shared" si="6"/>
        <v>-5519293</v>
      </c>
      <c r="M48" s="219">
        <f t="shared" si="6"/>
        <v>-14618271</v>
      </c>
      <c r="N48" s="219">
        <f t="shared" si="6"/>
        <v>-25546406</v>
      </c>
      <c r="O48" s="220">
        <f t="shared" si="6"/>
        <v>-7472340</v>
      </c>
      <c r="P48" s="220">
        <f t="shared" si="6"/>
        <v>-2728023</v>
      </c>
      <c r="Q48" s="220">
        <f t="shared" si="6"/>
        <v>-10915649</v>
      </c>
      <c r="R48" s="220">
        <f t="shared" si="6"/>
        <v>-21116012</v>
      </c>
      <c r="S48" s="220">
        <f t="shared" si="6"/>
        <v>-6768934</v>
      </c>
      <c r="T48" s="219">
        <f t="shared" si="6"/>
        <v>-10613687</v>
      </c>
      <c r="U48" s="219">
        <f t="shared" si="6"/>
        <v>-28304532</v>
      </c>
      <c r="V48" s="220">
        <f t="shared" si="6"/>
        <v>-45687153</v>
      </c>
      <c r="W48" s="220">
        <f t="shared" si="6"/>
        <v>54310744</v>
      </c>
      <c r="X48" s="220">
        <f t="shared" si="6"/>
        <v>44675350</v>
      </c>
      <c r="Y48" s="220">
        <f t="shared" si="6"/>
        <v>9635394</v>
      </c>
      <c r="Z48" s="221">
        <f>+IF(X48&lt;&gt;0,+(Y48/X48)*100,0)</f>
        <v>21.567584809072564</v>
      </c>
      <c r="AA48" s="222">
        <f>SUM(AA46:AA47)</f>
        <v>44675350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12818978</v>
      </c>
      <c r="D5" s="153">
        <f>SUM(D6:D8)</f>
        <v>0</v>
      </c>
      <c r="E5" s="154">
        <f t="shared" si="0"/>
        <v>10583000</v>
      </c>
      <c r="F5" s="100">
        <f t="shared" si="0"/>
        <v>4316000</v>
      </c>
      <c r="G5" s="100">
        <f t="shared" si="0"/>
        <v>51224</v>
      </c>
      <c r="H5" s="100">
        <f t="shared" si="0"/>
        <v>123693</v>
      </c>
      <c r="I5" s="100">
        <f t="shared" si="0"/>
        <v>186940</v>
      </c>
      <c r="J5" s="100">
        <f t="shared" si="0"/>
        <v>361857</v>
      </c>
      <c r="K5" s="100">
        <f t="shared" si="0"/>
        <v>66306</v>
      </c>
      <c r="L5" s="100">
        <f t="shared" si="0"/>
        <v>144840</v>
      </c>
      <c r="M5" s="100">
        <f t="shared" si="0"/>
        <v>185395</v>
      </c>
      <c r="N5" s="100">
        <f t="shared" si="0"/>
        <v>396541</v>
      </c>
      <c r="O5" s="100">
        <f t="shared" si="0"/>
        <v>386984</v>
      </c>
      <c r="P5" s="100">
        <f t="shared" si="0"/>
        <v>33784</v>
      </c>
      <c r="Q5" s="100">
        <f t="shared" si="0"/>
        <v>307322</v>
      </c>
      <c r="R5" s="100">
        <f t="shared" si="0"/>
        <v>728090</v>
      </c>
      <c r="S5" s="100">
        <f t="shared" si="0"/>
        <v>668319</v>
      </c>
      <c r="T5" s="100">
        <f t="shared" si="0"/>
        <v>451219</v>
      </c>
      <c r="U5" s="100">
        <f t="shared" si="0"/>
        <v>1231184</v>
      </c>
      <c r="V5" s="100">
        <f t="shared" si="0"/>
        <v>2350722</v>
      </c>
      <c r="W5" s="100">
        <f t="shared" si="0"/>
        <v>3837210</v>
      </c>
      <c r="X5" s="100">
        <f t="shared" si="0"/>
        <v>4316000</v>
      </c>
      <c r="Y5" s="100">
        <f t="shared" si="0"/>
        <v>-478790</v>
      </c>
      <c r="Z5" s="137">
        <f>+IF(X5&lt;&gt;0,+(Y5/X5)*100,0)</f>
        <v>-11.093373493975903</v>
      </c>
      <c r="AA5" s="153">
        <f>SUM(AA6:AA8)</f>
        <v>4316000</v>
      </c>
    </row>
    <row r="6" spans="1:27" ht="13.5">
      <c r="A6" s="138" t="s">
        <v>75</v>
      </c>
      <c r="B6" s="136"/>
      <c r="C6" s="155">
        <v>1066909</v>
      </c>
      <c r="D6" s="155"/>
      <c r="E6" s="156">
        <v>3502000</v>
      </c>
      <c r="F6" s="60">
        <v>2260000</v>
      </c>
      <c r="G6" s="60">
        <v>42545</v>
      </c>
      <c r="H6" s="60">
        <v>57481</v>
      </c>
      <c r="I6" s="60">
        <v>46552</v>
      </c>
      <c r="J6" s="60">
        <v>146578</v>
      </c>
      <c r="K6" s="60"/>
      <c r="L6" s="60">
        <v>56128</v>
      </c>
      <c r="M6" s="60">
        <v>89243</v>
      </c>
      <c r="N6" s="60">
        <v>145371</v>
      </c>
      <c r="O6" s="60">
        <v>97045</v>
      </c>
      <c r="P6" s="60">
        <v>-10765</v>
      </c>
      <c r="Q6" s="60">
        <v>141854</v>
      </c>
      <c r="R6" s="60">
        <v>228134</v>
      </c>
      <c r="S6" s="60">
        <v>251343</v>
      </c>
      <c r="T6" s="60">
        <v>352049</v>
      </c>
      <c r="U6" s="60">
        <v>694062</v>
      </c>
      <c r="V6" s="60">
        <v>1297454</v>
      </c>
      <c r="W6" s="60">
        <v>1817537</v>
      </c>
      <c r="X6" s="60">
        <v>2260000</v>
      </c>
      <c r="Y6" s="60">
        <v>-442463</v>
      </c>
      <c r="Z6" s="140">
        <v>-19.58</v>
      </c>
      <c r="AA6" s="62">
        <v>2260000</v>
      </c>
    </row>
    <row r="7" spans="1:27" ht="13.5">
      <c r="A7" s="138" t="s">
        <v>76</v>
      </c>
      <c r="B7" s="136"/>
      <c r="C7" s="157">
        <v>1256480</v>
      </c>
      <c r="D7" s="157"/>
      <c r="E7" s="158">
        <v>1515000</v>
      </c>
      <c r="F7" s="159">
        <v>515000</v>
      </c>
      <c r="G7" s="159"/>
      <c r="H7" s="159"/>
      <c r="I7" s="159">
        <v>7574</v>
      </c>
      <c r="J7" s="159">
        <v>7574</v>
      </c>
      <c r="K7" s="159">
        <v>3297</v>
      </c>
      <c r="L7" s="159"/>
      <c r="M7" s="159">
        <v>6191</v>
      </c>
      <c r="N7" s="159">
        <v>9488</v>
      </c>
      <c r="O7" s="159">
        <v>-5467</v>
      </c>
      <c r="P7" s="159">
        <v>613</v>
      </c>
      <c r="Q7" s="159">
        <v>20300</v>
      </c>
      <c r="R7" s="159">
        <v>15446</v>
      </c>
      <c r="S7" s="159">
        <v>32428</v>
      </c>
      <c r="T7" s="159">
        <v>5380</v>
      </c>
      <c r="U7" s="159">
        <v>8671</v>
      </c>
      <c r="V7" s="159">
        <v>46479</v>
      </c>
      <c r="W7" s="159">
        <v>78987</v>
      </c>
      <c r="X7" s="159">
        <v>515000</v>
      </c>
      <c r="Y7" s="159">
        <v>-436013</v>
      </c>
      <c r="Z7" s="141">
        <v>-84.66</v>
      </c>
      <c r="AA7" s="225">
        <v>515000</v>
      </c>
    </row>
    <row r="8" spans="1:27" ht="13.5">
      <c r="A8" s="138" t="s">
        <v>77</v>
      </c>
      <c r="B8" s="136"/>
      <c r="C8" s="155">
        <v>10495589</v>
      </c>
      <c r="D8" s="155"/>
      <c r="E8" s="156">
        <v>5566000</v>
      </c>
      <c r="F8" s="60">
        <v>1541000</v>
      </c>
      <c r="G8" s="60">
        <v>8679</v>
      </c>
      <c r="H8" s="60">
        <v>66212</v>
      </c>
      <c r="I8" s="60">
        <v>132814</v>
      </c>
      <c r="J8" s="60">
        <v>207705</v>
      </c>
      <c r="K8" s="60">
        <v>63009</v>
      </c>
      <c r="L8" s="60">
        <v>88712</v>
      </c>
      <c r="M8" s="60">
        <v>89961</v>
      </c>
      <c r="N8" s="60">
        <v>241682</v>
      </c>
      <c r="O8" s="60">
        <v>295406</v>
      </c>
      <c r="P8" s="60">
        <v>43936</v>
      </c>
      <c r="Q8" s="60">
        <v>145168</v>
      </c>
      <c r="R8" s="60">
        <v>484510</v>
      </c>
      <c r="S8" s="60">
        <v>384548</v>
      </c>
      <c r="T8" s="60">
        <v>93790</v>
      </c>
      <c r="U8" s="60">
        <v>528451</v>
      </c>
      <c r="V8" s="60">
        <v>1006789</v>
      </c>
      <c r="W8" s="60">
        <v>1940686</v>
      </c>
      <c r="X8" s="60">
        <v>1541000</v>
      </c>
      <c r="Y8" s="60">
        <v>399686</v>
      </c>
      <c r="Z8" s="140">
        <v>25.94</v>
      </c>
      <c r="AA8" s="62">
        <v>1541000</v>
      </c>
    </row>
    <row r="9" spans="1:27" ht="13.5">
      <c r="A9" s="135" t="s">
        <v>78</v>
      </c>
      <c r="B9" s="136"/>
      <c r="C9" s="153">
        <f aca="true" t="shared" si="1" ref="C9:Y9">SUM(C10:C14)</f>
        <v>8005486</v>
      </c>
      <c r="D9" s="153">
        <f>SUM(D10:D14)</f>
        <v>0</v>
      </c>
      <c r="E9" s="154">
        <f t="shared" si="1"/>
        <v>14335000</v>
      </c>
      <c r="F9" s="100">
        <f t="shared" si="1"/>
        <v>18261000</v>
      </c>
      <c r="G9" s="100">
        <f t="shared" si="1"/>
        <v>27110</v>
      </c>
      <c r="H9" s="100">
        <f t="shared" si="1"/>
        <v>42595</v>
      </c>
      <c r="I9" s="100">
        <f t="shared" si="1"/>
        <v>265734</v>
      </c>
      <c r="J9" s="100">
        <f t="shared" si="1"/>
        <v>335439</v>
      </c>
      <c r="K9" s="100">
        <f t="shared" si="1"/>
        <v>1958211</v>
      </c>
      <c r="L9" s="100">
        <f t="shared" si="1"/>
        <v>1733812</v>
      </c>
      <c r="M9" s="100">
        <f t="shared" si="1"/>
        <v>1458640</v>
      </c>
      <c r="N9" s="100">
        <f t="shared" si="1"/>
        <v>5150663</v>
      </c>
      <c r="O9" s="100">
        <f t="shared" si="1"/>
        <v>1745446</v>
      </c>
      <c r="P9" s="100">
        <f t="shared" si="1"/>
        <v>556066</v>
      </c>
      <c r="Q9" s="100">
        <f t="shared" si="1"/>
        <v>1417443</v>
      </c>
      <c r="R9" s="100">
        <f t="shared" si="1"/>
        <v>3718955</v>
      </c>
      <c r="S9" s="100">
        <f t="shared" si="1"/>
        <v>1760973</v>
      </c>
      <c r="T9" s="100">
        <f t="shared" si="1"/>
        <v>1963462</v>
      </c>
      <c r="U9" s="100">
        <f t="shared" si="1"/>
        <v>3919613</v>
      </c>
      <c r="V9" s="100">
        <f t="shared" si="1"/>
        <v>7644048</v>
      </c>
      <c r="W9" s="100">
        <f t="shared" si="1"/>
        <v>16849105</v>
      </c>
      <c r="X9" s="100">
        <f t="shared" si="1"/>
        <v>18261000</v>
      </c>
      <c r="Y9" s="100">
        <f t="shared" si="1"/>
        <v>-1411895</v>
      </c>
      <c r="Z9" s="137">
        <f>+IF(X9&lt;&gt;0,+(Y9/X9)*100,0)</f>
        <v>-7.7317507255900555</v>
      </c>
      <c r="AA9" s="102">
        <f>SUM(AA10:AA14)</f>
        <v>18261000</v>
      </c>
    </row>
    <row r="10" spans="1:27" ht="13.5">
      <c r="A10" s="138" t="s">
        <v>79</v>
      </c>
      <c r="B10" s="136"/>
      <c r="C10" s="155">
        <v>253286</v>
      </c>
      <c r="D10" s="155"/>
      <c r="E10" s="156">
        <v>1903000</v>
      </c>
      <c r="F10" s="60">
        <v>1080000</v>
      </c>
      <c r="G10" s="60">
        <v>307</v>
      </c>
      <c r="H10" s="60">
        <v>-307</v>
      </c>
      <c r="I10" s="60">
        <v>10247</v>
      </c>
      <c r="J10" s="60">
        <v>10247</v>
      </c>
      <c r="K10" s="60">
        <v>-8915</v>
      </c>
      <c r="L10" s="60">
        <v>-1332</v>
      </c>
      <c r="M10" s="60"/>
      <c r="N10" s="60">
        <v>-10247</v>
      </c>
      <c r="O10" s="60"/>
      <c r="P10" s="60">
        <v>27632</v>
      </c>
      <c r="Q10" s="60">
        <v>108147</v>
      </c>
      <c r="R10" s="60">
        <v>135779</v>
      </c>
      <c r="S10" s="60">
        <v>106579</v>
      </c>
      <c r="T10" s="60">
        <v>292916</v>
      </c>
      <c r="U10" s="60">
        <v>196640</v>
      </c>
      <c r="V10" s="60">
        <v>596135</v>
      </c>
      <c r="W10" s="60">
        <v>731914</v>
      </c>
      <c r="X10" s="60">
        <v>1080000</v>
      </c>
      <c r="Y10" s="60">
        <v>-348086</v>
      </c>
      <c r="Z10" s="140">
        <v>-32.23</v>
      </c>
      <c r="AA10" s="62">
        <v>1080000</v>
      </c>
    </row>
    <row r="11" spans="1:27" ht="13.5">
      <c r="A11" s="138" t="s">
        <v>80</v>
      </c>
      <c r="B11" s="136"/>
      <c r="C11" s="155">
        <v>25987</v>
      </c>
      <c r="D11" s="155"/>
      <c r="E11" s="156">
        <v>240000</v>
      </c>
      <c r="F11" s="60">
        <v>1877000</v>
      </c>
      <c r="G11" s="60">
        <v>-12</v>
      </c>
      <c r="H11" s="60">
        <v>12</v>
      </c>
      <c r="I11" s="60"/>
      <c r="J11" s="60"/>
      <c r="K11" s="60"/>
      <c r="L11" s="60"/>
      <c r="M11" s="60">
        <v>151232</v>
      </c>
      <c r="N11" s="60">
        <v>151232</v>
      </c>
      <c r="O11" s="60"/>
      <c r="P11" s="60"/>
      <c r="Q11" s="60"/>
      <c r="R11" s="60"/>
      <c r="S11" s="60"/>
      <c r="T11" s="60"/>
      <c r="U11" s="60">
        <v>1393251</v>
      </c>
      <c r="V11" s="60">
        <v>1393251</v>
      </c>
      <c r="W11" s="60">
        <v>1544483</v>
      </c>
      <c r="X11" s="60">
        <v>1877000</v>
      </c>
      <c r="Y11" s="60">
        <v>-332517</v>
      </c>
      <c r="Z11" s="140">
        <v>-17.72</v>
      </c>
      <c r="AA11" s="62">
        <v>1877000</v>
      </c>
    </row>
    <row r="12" spans="1:27" ht="13.5">
      <c r="A12" s="138" t="s">
        <v>81</v>
      </c>
      <c r="B12" s="136"/>
      <c r="C12" s="155">
        <v>933761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6792452</v>
      </c>
      <c r="D13" s="155"/>
      <c r="E13" s="156">
        <v>12192000</v>
      </c>
      <c r="F13" s="60">
        <v>15304000</v>
      </c>
      <c r="G13" s="60">
        <v>26815</v>
      </c>
      <c r="H13" s="60">
        <v>42890</v>
      </c>
      <c r="I13" s="60">
        <v>255487</v>
      </c>
      <c r="J13" s="60">
        <v>325192</v>
      </c>
      <c r="K13" s="60">
        <v>1967126</v>
      </c>
      <c r="L13" s="60">
        <v>1735144</v>
      </c>
      <c r="M13" s="60">
        <v>1307408</v>
      </c>
      <c r="N13" s="60">
        <v>5009678</v>
      </c>
      <c r="O13" s="60">
        <v>1745446</v>
      </c>
      <c r="P13" s="60">
        <v>528434</v>
      </c>
      <c r="Q13" s="60">
        <v>1309296</v>
      </c>
      <c r="R13" s="60">
        <v>3583176</v>
      </c>
      <c r="S13" s="60">
        <v>1654394</v>
      </c>
      <c r="T13" s="60">
        <v>1670546</v>
      </c>
      <c r="U13" s="60">
        <v>2329722</v>
      </c>
      <c r="V13" s="60">
        <v>5654662</v>
      </c>
      <c r="W13" s="60">
        <v>14572708</v>
      </c>
      <c r="X13" s="60">
        <v>15304000</v>
      </c>
      <c r="Y13" s="60">
        <v>-731292</v>
      </c>
      <c r="Z13" s="140">
        <v>-4.78</v>
      </c>
      <c r="AA13" s="62">
        <v>15304000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5370382</v>
      </c>
      <c r="D15" s="153">
        <f>SUM(D16:D18)</f>
        <v>0</v>
      </c>
      <c r="E15" s="154">
        <f t="shared" si="2"/>
        <v>3821000</v>
      </c>
      <c r="F15" s="100">
        <f t="shared" si="2"/>
        <v>3314000</v>
      </c>
      <c r="G15" s="100">
        <f t="shared" si="2"/>
        <v>21000</v>
      </c>
      <c r="H15" s="100">
        <f t="shared" si="2"/>
        <v>0</v>
      </c>
      <c r="I15" s="100">
        <f t="shared" si="2"/>
        <v>0</v>
      </c>
      <c r="J15" s="100">
        <f t="shared" si="2"/>
        <v>21000</v>
      </c>
      <c r="K15" s="100">
        <f t="shared" si="2"/>
        <v>60000</v>
      </c>
      <c r="L15" s="100">
        <f t="shared" si="2"/>
        <v>55701</v>
      </c>
      <c r="M15" s="100">
        <f t="shared" si="2"/>
        <v>0</v>
      </c>
      <c r="N15" s="100">
        <f t="shared" si="2"/>
        <v>115701</v>
      </c>
      <c r="O15" s="100">
        <f t="shared" si="2"/>
        <v>160731</v>
      </c>
      <c r="P15" s="100">
        <f t="shared" si="2"/>
        <v>605899</v>
      </c>
      <c r="Q15" s="100">
        <f t="shared" si="2"/>
        <v>139616</v>
      </c>
      <c r="R15" s="100">
        <f t="shared" si="2"/>
        <v>906246</v>
      </c>
      <c r="S15" s="100">
        <f t="shared" si="2"/>
        <v>299555</v>
      </c>
      <c r="T15" s="100">
        <f t="shared" si="2"/>
        <v>110250</v>
      </c>
      <c r="U15" s="100">
        <f t="shared" si="2"/>
        <v>1076868</v>
      </c>
      <c r="V15" s="100">
        <f t="shared" si="2"/>
        <v>1486673</v>
      </c>
      <c r="W15" s="100">
        <f t="shared" si="2"/>
        <v>2529620</v>
      </c>
      <c r="X15" s="100">
        <f t="shared" si="2"/>
        <v>3314000</v>
      </c>
      <c r="Y15" s="100">
        <f t="shared" si="2"/>
        <v>-784380</v>
      </c>
      <c r="Z15" s="137">
        <f>+IF(X15&lt;&gt;0,+(Y15/X15)*100,0)</f>
        <v>-23.668678334339166</v>
      </c>
      <c r="AA15" s="102">
        <f>SUM(AA16:AA18)</f>
        <v>3314000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5370382</v>
      </c>
      <c r="D17" s="155"/>
      <c r="E17" s="156">
        <v>3821000</v>
      </c>
      <c r="F17" s="60">
        <v>3314000</v>
      </c>
      <c r="G17" s="60">
        <v>21000</v>
      </c>
      <c r="H17" s="60"/>
      <c r="I17" s="60"/>
      <c r="J17" s="60">
        <v>21000</v>
      </c>
      <c r="K17" s="60">
        <v>60000</v>
      </c>
      <c r="L17" s="60">
        <v>55701</v>
      </c>
      <c r="M17" s="60"/>
      <c r="N17" s="60">
        <v>115701</v>
      </c>
      <c r="O17" s="60">
        <v>160731</v>
      </c>
      <c r="P17" s="60">
        <v>605899</v>
      </c>
      <c r="Q17" s="60">
        <v>139616</v>
      </c>
      <c r="R17" s="60">
        <v>906246</v>
      </c>
      <c r="S17" s="60">
        <v>299555</v>
      </c>
      <c r="T17" s="60">
        <v>110250</v>
      </c>
      <c r="U17" s="60">
        <v>1076868</v>
      </c>
      <c r="V17" s="60">
        <v>1486673</v>
      </c>
      <c r="W17" s="60">
        <v>2529620</v>
      </c>
      <c r="X17" s="60">
        <v>3314000</v>
      </c>
      <c r="Y17" s="60">
        <v>-784380</v>
      </c>
      <c r="Z17" s="140">
        <v>-23.67</v>
      </c>
      <c r="AA17" s="62">
        <v>3314000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34123007</v>
      </c>
      <c r="D19" s="153">
        <f>SUM(D20:D23)</f>
        <v>0</v>
      </c>
      <c r="E19" s="154">
        <f t="shared" si="3"/>
        <v>42344000</v>
      </c>
      <c r="F19" s="100">
        <f t="shared" si="3"/>
        <v>44239000</v>
      </c>
      <c r="G19" s="100">
        <f t="shared" si="3"/>
        <v>1371754</v>
      </c>
      <c r="H19" s="100">
        <f t="shared" si="3"/>
        <v>2422091</v>
      </c>
      <c r="I19" s="100">
        <f t="shared" si="3"/>
        <v>372136</v>
      </c>
      <c r="J19" s="100">
        <f t="shared" si="3"/>
        <v>4165981</v>
      </c>
      <c r="K19" s="100">
        <f t="shared" si="3"/>
        <v>3522666</v>
      </c>
      <c r="L19" s="100">
        <f t="shared" si="3"/>
        <v>3011565</v>
      </c>
      <c r="M19" s="100">
        <f t="shared" si="3"/>
        <v>1391219</v>
      </c>
      <c r="N19" s="100">
        <f t="shared" si="3"/>
        <v>7925450</v>
      </c>
      <c r="O19" s="100">
        <f t="shared" si="3"/>
        <v>2747741</v>
      </c>
      <c r="P19" s="100">
        <f t="shared" si="3"/>
        <v>366089</v>
      </c>
      <c r="Q19" s="100">
        <f t="shared" si="3"/>
        <v>5855398</v>
      </c>
      <c r="R19" s="100">
        <f t="shared" si="3"/>
        <v>8969228</v>
      </c>
      <c r="S19" s="100">
        <f t="shared" si="3"/>
        <v>3922251</v>
      </c>
      <c r="T19" s="100">
        <f t="shared" si="3"/>
        <v>11705262</v>
      </c>
      <c r="U19" s="100">
        <f t="shared" si="3"/>
        <v>10654736</v>
      </c>
      <c r="V19" s="100">
        <f t="shared" si="3"/>
        <v>26282249</v>
      </c>
      <c r="W19" s="100">
        <f t="shared" si="3"/>
        <v>47342908</v>
      </c>
      <c r="X19" s="100">
        <f t="shared" si="3"/>
        <v>44239000</v>
      </c>
      <c r="Y19" s="100">
        <f t="shared" si="3"/>
        <v>3103908</v>
      </c>
      <c r="Z19" s="137">
        <f>+IF(X19&lt;&gt;0,+(Y19/X19)*100,0)</f>
        <v>7.016225502384773</v>
      </c>
      <c r="AA19" s="102">
        <f>SUM(AA20:AA23)</f>
        <v>44239000</v>
      </c>
    </row>
    <row r="20" spans="1:27" ht="13.5">
      <c r="A20" s="138" t="s">
        <v>89</v>
      </c>
      <c r="B20" s="136"/>
      <c r="C20" s="155">
        <v>13054393</v>
      </c>
      <c r="D20" s="155"/>
      <c r="E20" s="156">
        <v>15716000</v>
      </c>
      <c r="F20" s="60">
        <v>14957000</v>
      </c>
      <c r="G20" s="60">
        <v>397156</v>
      </c>
      <c r="H20" s="60">
        <v>147425</v>
      </c>
      <c r="I20" s="60">
        <v>277132</v>
      </c>
      <c r="J20" s="60">
        <v>821713</v>
      </c>
      <c r="K20" s="60">
        <v>594686</v>
      </c>
      <c r="L20" s="60">
        <v>799384</v>
      </c>
      <c r="M20" s="60">
        <v>149774</v>
      </c>
      <c r="N20" s="60">
        <v>1543844</v>
      </c>
      <c r="O20" s="60">
        <v>627088</v>
      </c>
      <c r="P20" s="60">
        <v>162795</v>
      </c>
      <c r="Q20" s="60">
        <v>1202578</v>
      </c>
      <c r="R20" s="60">
        <v>1992461</v>
      </c>
      <c r="S20" s="60">
        <v>1991544</v>
      </c>
      <c r="T20" s="60">
        <v>2087630</v>
      </c>
      <c r="U20" s="60">
        <v>4526702</v>
      </c>
      <c r="V20" s="60">
        <v>8605876</v>
      </c>
      <c r="W20" s="60">
        <v>12963894</v>
      </c>
      <c r="X20" s="60">
        <v>14957000</v>
      </c>
      <c r="Y20" s="60">
        <v>-1993106</v>
      </c>
      <c r="Z20" s="140">
        <v>-13.33</v>
      </c>
      <c r="AA20" s="62">
        <v>14957000</v>
      </c>
    </row>
    <row r="21" spans="1:27" ht="13.5">
      <c r="A21" s="138" t="s">
        <v>90</v>
      </c>
      <c r="B21" s="136"/>
      <c r="C21" s="155">
        <v>5285036</v>
      </c>
      <c r="D21" s="155"/>
      <c r="E21" s="156">
        <v>10235000</v>
      </c>
      <c r="F21" s="60">
        <v>9669000</v>
      </c>
      <c r="G21" s="60"/>
      <c r="H21" s="60"/>
      <c r="I21" s="60"/>
      <c r="J21" s="60"/>
      <c r="K21" s="60">
        <v>224756</v>
      </c>
      <c r="L21" s="60"/>
      <c r="M21" s="60">
        <v>39368</v>
      </c>
      <c r="N21" s="60">
        <v>264124</v>
      </c>
      <c r="O21" s="60">
        <v>744364</v>
      </c>
      <c r="P21" s="60">
        <v>203294</v>
      </c>
      <c r="Q21" s="60">
        <v>2696012</v>
      </c>
      <c r="R21" s="60">
        <v>3643670</v>
      </c>
      <c r="S21" s="60">
        <v>1291621</v>
      </c>
      <c r="T21" s="60">
        <v>4105098</v>
      </c>
      <c r="U21" s="60">
        <v>3054935</v>
      </c>
      <c r="V21" s="60">
        <v>8451654</v>
      </c>
      <c r="W21" s="60">
        <v>12359448</v>
      </c>
      <c r="X21" s="60">
        <v>9669000</v>
      </c>
      <c r="Y21" s="60">
        <v>2690448</v>
      </c>
      <c r="Z21" s="140">
        <v>27.83</v>
      </c>
      <c r="AA21" s="62">
        <v>9669000</v>
      </c>
    </row>
    <row r="22" spans="1:27" ht="13.5">
      <c r="A22" s="138" t="s">
        <v>91</v>
      </c>
      <c r="B22" s="136"/>
      <c r="C22" s="157">
        <v>14820327</v>
      </c>
      <c r="D22" s="157"/>
      <c r="E22" s="158">
        <v>14893000</v>
      </c>
      <c r="F22" s="159">
        <v>17944000</v>
      </c>
      <c r="G22" s="159">
        <v>974598</v>
      </c>
      <c r="H22" s="159">
        <v>2274666</v>
      </c>
      <c r="I22" s="159">
        <v>95004</v>
      </c>
      <c r="J22" s="159">
        <v>3344268</v>
      </c>
      <c r="K22" s="159">
        <v>2703224</v>
      </c>
      <c r="L22" s="159">
        <v>2212181</v>
      </c>
      <c r="M22" s="159">
        <v>1202077</v>
      </c>
      <c r="N22" s="159">
        <v>6117482</v>
      </c>
      <c r="O22" s="159">
        <v>1376289</v>
      </c>
      <c r="P22" s="159"/>
      <c r="Q22" s="159">
        <v>1956808</v>
      </c>
      <c r="R22" s="159">
        <v>3333097</v>
      </c>
      <c r="S22" s="159">
        <v>639086</v>
      </c>
      <c r="T22" s="159">
        <v>3823384</v>
      </c>
      <c r="U22" s="159">
        <v>3073099</v>
      </c>
      <c r="V22" s="159">
        <v>7535569</v>
      </c>
      <c r="W22" s="159">
        <v>20330416</v>
      </c>
      <c r="X22" s="159">
        <v>17944000</v>
      </c>
      <c r="Y22" s="159">
        <v>2386416</v>
      </c>
      <c r="Z22" s="141">
        <v>13.3</v>
      </c>
      <c r="AA22" s="225">
        <v>17944000</v>
      </c>
    </row>
    <row r="23" spans="1:27" ht="13.5">
      <c r="A23" s="138" t="s">
        <v>92</v>
      </c>
      <c r="B23" s="136"/>
      <c r="C23" s="155">
        <v>963251</v>
      </c>
      <c r="D23" s="155"/>
      <c r="E23" s="156">
        <v>1500000</v>
      </c>
      <c r="F23" s="60">
        <v>1669000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1689150</v>
      </c>
      <c r="U23" s="60"/>
      <c r="V23" s="60">
        <v>1689150</v>
      </c>
      <c r="W23" s="60">
        <v>1689150</v>
      </c>
      <c r="X23" s="60">
        <v>1669000</v>
      </c>
      <c r="Y23" s="60">
        <v>20150</v>
      </c>
      <c r="Z23" s="140">
        <v>1.21</v>
      </c>
      <c r="AA23" s="62">
        <v>1669000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60317853</v>
      </c>
      <c r="D25" s="217">
        <f>+D5+D9+D15+D19+D24</f>
        <v>0</v>
      </c>
      <c r="E25" s="230">
        <f t="shared" si="4"/>
        <v>71083000</v>
      </c>
      <c r="F25" s="219">
        <f t="shared" si="4"/>
        <v>70130000</v>
      </c>
      <c r="G25" s="219">
        <f t="shared" si="4"/>
        <v>1471088</v>
      </c>
      <c r="H25" s="219">
        <f t="shared" si="4"/>
        <v>2588379</v>
      </c>
      <c r="I25" s="219">
        <f t="shared" si="4"/>
        <v>824810</v>
      </c>
      <c r="J25" s="219">
        <f t="shared" si="4"/>
        <v>4884277</v>
      </c>
      <c r="K25" s="219">
        <f t="shared" si="4"/>
        <v>5607183</v>
      </c>
      <c r="L25" s="219">
        <f t="shared" si="4"/>
        <v>4945918</v>
      </c>
      <c r="M25" s="219">
        <f t="shared" si="4"/>
        <v>3035254</v>
      </c>
      <c r="N25" s="219">
        <f t="shared" si="4"/>
        <v>13588355</v>
      </c>
      <c r="O25" s="219">
        <f t="shared" si="4"/>
        <v>5040902</v>
      </c>
      <c r="P25" s="219">
        <f t="shared" si="4"/>
        <v>1561838</v>
      </c>
      <c r="Q25" s="219">
        <f t="shared" si="4"/>
        <v>7719779</v>
      </c>
      <c r="R25" s="219">
        <f t="shared" si="4"/>
        <v>14322519</v>
      </c>
      <c r="S25" s="219">
        <f t="shared" si="4"/>
        <v>6651098</v>
      </c>
      <c r="T25" s="219">
        <f t="shared" si="4"/>
        <v>14230193</v>
      </c>
      <c r="U25" s="219">
        <f t="shared" si="4"/>
        <v>16882401</v>
      </c>
      <c r="V25" s="219">
        <f t="shared" si="4"/>
        <v>37763692</v>
      </c>
      <c r="W25" s="219">
        <f t="shared" si="4"/>
        <v>70558843</v>
      </c>
      <c r="X25" s="219">
        <f t="shared" si="4"/>
        <v>70130000</v>
      </c>
      <c r="Y25" s="219">
        <f t="shared" si="4"/>
        <v>428843</v>
      </c>
      <c r="Z25" s="231">
        <f>+IF(X25&lt;&gt;0,+(Y25/X25)*100,0)</f>
        <v>0.6114972194495937</v>
      </c>
      <c r="AA25" s="232">
        <f>+AA5+AA9+AA15+AA19+AA24</f>
        <v>70130000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27112182</v>
      </c>
      <c r="D28" s="155"/>
      <c r="E28" s="156">
        <v>25870000</v>
      </c>
      <c r="F28" s="60">
        <v>25917000</v>
      </c>
      <c r="G28" s="60">
        <v>1314644</v>
      </c>
      <c r="H28" s="60">
        <v>2274666</v>
      </c>
      <c r="I28" s="60">
        <v>95004</v>
      </c>
      <c r="J28" s="60">
        <v>3684314</v>
      </c>
      <c r="K28" s="60">
        <v>2976509</v>
      </c>
      <c r="L28" s="60">
        <v>2771327</v>
      </c>
      <c r="M28" s="60">
        <v>382386</v>
      </c>
      <c r="N28" s="60">
        <v>6130222</v>
      </c>
      <c r="O28" s="60">
        <v>2861937</v>
      </c>
      <c r="P28" s="60">
        <v>544664</v>
      </c>
      <c r="Q28" s="60">
        <v>4635353</v>
      </c>
      <c r="R28" s="60">
        <v>8041954</v>
      </c>
      <c r="S28" s="60">
        <v>3221743</v>
      </c>
      <c r="T28" s="60">
        <v>5725290</v>
      </c>
      <c r="U28" s="60">
        <v>2677276</v>
      </c>
      <c r="V28" s="60">
        <v>11624309</v>
      </c>
      <c r="W28" s="60">
        <v>29480799</v>
      </c>
      <c r="X28" s="60">
        <v>25917000</v>
      </c>
      <c r="Y28" s="60">
        <v>3563799</v>
      </c>
      <c r="Z28" s="140">
        <v>13.75</v>
      </c>
      <c r="AA28" s="155">
        <v>25917000</v>
      </c>
    </row>
    <row r="29" spans="1:27" ht="13.5">
      <c r="A29" s="234" t="s">
        <v>134</v>
      </c>
      <c r="B29" s="136"/>
      <c r="C29" s="155">
        <v>3305730</v>
      </c>
      <c r="D29" s="155"/>
      <c r="E29" s="156">
        <v>10458000</v>
      </c>
      <c r="F29" s="60">
        <v>13335000</v>
      </c>
      <c r="G29" s="60">
        <v>21856</v>
      </c>
      <c r="H29" s="60">
        <v>12</v>
      </c>
      <c r="I29" s="60">
        <v>232222</v>
      </c>
      <c r="J29" s="60">
        <v>254090</v>
      </c>
      <c r="K29" s="60">
        <v>1851921</v>
      </c>
      <c r="L29" s="60">
        <v>1288718</v>
      </c>
      <c r="M29" s="60">
        <v>1041927</v>
      </c>
      <c r="N29" s="60">
        <v>4182566</v>
      </c>
      <c r="O29" s="60">
        <v>1832281</v>
      </c>
      <c r="P29" s="60">
        <v>555930</v>
      </c>
      <c r="Q29" s="60">
        <v>1111492</v>
      </c>
      <c r="R29" s="60">
        <v>3499703</v>
      </c>
      <c r="S29" s="60">
        <v>1679687</v>
      </c>
      <c r="T29" s="60">
        <v>1552784</v>
      </c>
      <c r="U29" s="60">
        <v>1722060</v>
      </c>
      <c r="V29" s="60">
        <v>4954531</v>
      </c>
      <c r="W29" s="60">
        <v>12890890</v>
      </c>
      <c r="X29" s="60">
        <v>13335000</v>
      </c>
      <c r="Y29" s="60">
        <v>-444110</v>
      </c>
      <c r="Z29" s="140">
        <v>-3.33</v>
      </c>
      <c r="AA29" s="62">
        <v>13335000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238683</v>
      </c>
      <c r="D31" s="155"/>
      <c r="E31" s="156"/>
      <c r="F31" s="60">
        <v>226000</v>
      </c>
      <c r="G31" s="60"/>
      <c r="H31" s="60"/>
      <c r="I31" s="60">
        <v>41737</v>
      </c>
      <c r="J31" s="60">
        <v>41737</v>
      </c>
      <c r="K31" s="60">
        <v>21699</v>
      </c>
      <c r="L31" s="60"/>
      <c r="M31" s="60">
        <v>11942</v>
      </c>
      <c r="N31" s="60">
        <v>33641</v>
      </c>
      <c r="O31" s="60"/>
      <c r="P31" s="60"/>
      <c r="Q31" s="60">
        <v>75756</v>
      </c>
      <c r="R31" s="60">
        <v>75756</v>
      </c>
      <c r="S31" s="60"/>
      <c r="T31" s="60">
        <v>17550</v>
      </c>
      <c r="U31" s="60">
        <v>3511</v>
      </c>
      <c r="V31" s="60">
        <v>21061</v>
      </c>
      <c r="W31" s="60">
        <v>172195</v>
      </c>
      <c r="X31" s="60">
        <v>226000</v>
      </c>
      <c r="Y31" s="60">
        <v>-53805</v>
      </c>
      <c r="Z31" s="140">
        <v>-23.81</v>
      </c>
      <c r="AA31" s="62">
        <v>226000</v>
      </c>
    </row>
    <row r="32" spans="1:27" ht="13.5">
      <c r="A32" s="236" t="s">
        <v>46</v>
      </c>
      <c r="B32" s="136"/>
      <c r="C32" s="210">
        <f aca="true" t="shared" si="5" ref="C32:Y32">SUM(C28:C31)</f>
        <v>30656595</v>
      </c>
      <c r="D32" s="210">
        <f>SUM(D28:D31)</f>
        <v>0</v>
      </c>
      <c r="E32" s="211">
        <f t="shared" si="5"/>
        <v>36328000</v>
      </c>
      <c r="F32" s="77">
        <f t="shared" si="5"/>
        <v>39478000</v>
      </c>
      <c r="G32" s="77">
        <f t="shared" si="5"/>
        <v>1336500</v>
      </c>
      <c r="H32" s="77">
        <f t="shared" si="5"/>
        <v>2274678</v>
      </c>
      <c r="I32" s="77">
        <f t="shared" si="5"/>
        <v>368963</v>
      </c>
      <c r="J32" s="77">
        <f t="shared" si="5"/>
        <v>3980141</v>
      </c>
      <c r="K32" s="77">
        <f t="shared" si="5"/>
        <v>4850129</v>
      </c>
      <c r="L32" s="77">
        <f t="shared" si="5"/>
        <v>4060045</v>
      </c>
      <c r="M32" s="77">
        <f t="shared" si="5"/>
        <v>1436255</v>
      </c>
      <c r="N32" s="77">
        <f t="shared" si="5"/>
        <v>10346429</v>
      </c>
      <c r="O32" s="77">
        <f t="shared" si="5"/>
        <v>4694218</v>
      </c>
      <c r="P32" s="77">
        <f t="shared" si="5"/>
        <v>1100594</v>
      </c>
      <c r="Q32" s="77">
        <f t="shared" si="5"/>
        <v>5822601</v>
      </c>
      <c r="R32" s="77">
        <f t="shared" si="5"/>
        <v>11617413</v>
      </c>
      <c r="S32" s="77">
        <f t="shared" si="5"/>
        <v>4901430</v>
      </c>
      <c r="T32" s="77">
        <f t="shared" si="5"/>
        <v>7295624</v>
      </c>
      <c r="U32" s="77">
        <f t="shared" si="5"/>
        <v>4402847</v>
      </c>
      <c r="V32" s="77">
        <f t="shared" si="5"/>
        <v>16599901</v>
      </c>
      <c r="W32" s="77">
        <f t="shared" si="5"/>
        <v>42543884</v>
      </c>
      <c r="X32" s="77">
        <f t="shared" si="5"/>
        <v>39478000</v>
      </c>
      <c r="Y32" s="77">
        <f t="shared" si="5"/>
        <v>3065884</v>
      </c>
      <c r="Z32" s="212">
        <f>+IF(X32&lt;&gt;0,+(Y32/X32)*100,0)</f>
        <v>7.76605704442981</v>
      </c>
      <c r="AA32" s="79">
        <f>SUM(AA28:AA31)</f>
        <v>39478000</v>
      </c>
    </row>
    <row r="33" spans="1:27" ht="13.5">
      <c r="A33" s="237" t="s">
        <v>51</v>
      </c>
      <c r="B33" s="136" t="s">
        <v>137</v>
      </c>
      <c r="C33" s="155">
        <v>533974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13094328</v>
      </c>
      <c r="D34" s="155"/>
      <c r="E34" s="156">
        <v>20375000</v>
      </c>
      <c r="F34" s="60">
        <v>17993000</v>
      </c>
      <c r="G34" s="60">
        <v>57110</v>
      </c>
      <c r="H34" s="60">
        <v>25593</v>
      </c>
      <c r="I34" s="60">
        <v>276193</v>
      </c>
      <c r="J34" s="60">
        <v>358896</v>
      </c>
      <c r="K34" s="60">
        <v>268800</v>
      </c>
      <c r="L34" s="60">
        <v>570165</v>
      </c>
      <c r="M34" s="60">
        <v>1389683</v>
      </c>
      <c r="N34" s="60">
        <v>2228648</v>
      </c>
      <c r="O34" s="60">
        <v>-849741</v>
      </c>
      <c r="P34" s="60">
        <v>353797</v>
      </c>
      <c r="Q34" s="60">
        <v>1445272</v>
      </c>
      <c r="R34" s="60">
        <v>949328</v>
      </c>
      <c r="S34" s="60">
        <v>510602</v>
      </c>
      <c r="T34" s="60">
        <v>4310593</v>
      </c>
      <c r="U34" s="60">
        <v>7109803</v>
      </c>
      <c r="V34" s="60">
        <v>11930998</v>
      </c>
      <c r="W34" s="60">
        <v>15467870</v>
      </c>
      <c r="X34" s="60">
        <v>17993000</v>
      </c>
      <c r="Y34" s="60">
        <v>-2525130</v>
      </c>
      <c r="Z34" s="140">
        <v>-14.03</v>
      </c>
      <c r="AA34" s="62">
        <v>17993000</v>
      </c>
    </row>
    <row r="35" spans="1:27" ht="13.5">
      <c r="A35" s="237" t="s">
        <v>53</v>
      </c>
      <c r="B35" s="136"/>
      <c r="C35" s="155">
        <v>16032952</v>
      </c>
      <c r="D35" s="155"/>
      <c r="E35" s="156">
        <v>14380000</v>
      </c>
      <c r="F35" s="60">
        <v>12659000</v>
      </c>
      <c r="G35" s="60">
        <v>77478</v>
      </c>
      <c r="H35" s="60">
        <v>288107</v>
      </c>
      <c r="I35" s="60">
        <v>179655</v>
      </c>
      <c r="J35" s="60">
        <v>545240</v>
      </c>
      <c r="K35" s="60">
        <v>488254</v>
      </c>
      <c r="L35" s="60">
        <v>315708</v>
      </c>
      <c r="M35" s="60">
        <v>209316</v>
      </c>
      <c r="N35" s="60">
        <v>1013278</v>
      </c>
      <c r="O35" s="60">
        <v>1196425</v>
      </c>
      <c r="P35" s="60">
        <v>107447</v>
      </c>
      <c r="Q35" s="60">
        <v>451906</v>
      </c>
      <c r="R35" s="60">
        <v>1755778</v>
      </c>
      <c r="S35" s="60">
        <v>1239066</v>
      </c>
      <c r="T35" s="60">
        <v>2623976</v>
      </c>
      <c r="U35" s="60">
        <v>5369751</v>
      </c>
      <c r="V35" s="60">
        <v>9232793</v>
      </c>
      <c r="W35" s="60">
        <v>12547089</v>
      </c>
      <c r="X35" s="60">
        <v>12659000</v>
      </c>
      <c r="Y35" s="60">
        <v>-111911</v>
      </c>
      <c r="Z35" s="140">
        <v>-0.88</v>
      </c>
      <c r="AA35" s="62">
        <v>12659000</v>
      </c>
    </row>
    <row r="36" spans="1:27" ht="13.5">
      <c r="A36" s="238" t="s">
        <v>139</v>
      </c>
      <c r="B36" s="149"/>
      <c r="C36" s="222">
        <f aca="true" t="shared" si="6" ref="C36:Y36">SUM(C32:C35)</f>
        <v>60317849</v>
      </c>
      <c r="D36" s="222">
        <f>SUM(D32:D35)</f>
        <v>0</v>
      </c>
      <c r="E36" s="218">
        <f t="shared" si="6"/>
        <v>71083000</v>
      </c>
      <c r="F36" s="220">
        <f t="shared" si="6"/>
        <v>70130000</v>
      </c>
      <c r="G36" s="220">
        <f t="shared" si="6"/>
        <v>1471088</v>
      </c>
      <c r="H36" s="220">
        <f t="shared" si="6"/>
        <v>2588378</v>
      </c>
      <c r="I36" s="220">
        <f t="shared" si="6"/>
        <v>824811</v>
      </c>
      <c r="J36" s="220">
        <f t="shared" si="6"/>
        <v>4884277</v>
      </c>
      <c r="K36" s="220">
        <f t="shared" si="6"/>
        <v>5607183</v>
      </c>
      <c r="L36" s="220">
        <f t="shared" si="6"/>
        <v>4945918</v>
      </c>
      <c r="M36" s="220">
        <f t="shared" si="6"/>
        <v>3035254</v>
      </c>
      <c r="N36" s="220">
        <f t="shared" si="6"/>
        <v>13588355</v>
      </c>
      <c r="O36" s="220">
        <f t="shared" si="6"/>
        <v>5040902</v>
      </c>
      <c r="P36" s="220">
        <f t="shared" si="6"/>
        <v>1561838</v>
      </c>
      <c r="Q36" s="220">
        <f t="shared" si="6"/>
        <v>7719779</v>
      </c>
      <c r="R36" s="220">
        <f t="shared" si="6"/>
        <v>14322519</v>
      </c>
      <c r="S36" s="220">
        <f t="shared" si="6"/>
        <v>6651098</v>
      </c>
      <c r="T36" s="220">
        <f t="shared" si="6"/>
        <v>14230193</v>
      </c>
      <c r="U36" s="220">
        <f t="shared" si="6"/>
        <v>16882401</v>
      </c>
      <c r="V36" s="220">
        <f t="shared" si="6"/>
        <v>37763692</v>
      </c>
      <c r="W36" s="220">
        <f t="shared" si="6"/>
        <v>70558843</v>
      </c>
      <c r="X36" s="220">
        <f t="shared" si="6"/>
        <v>70130000</v>
      </c>
      <c r="Y36" s="220">
        <f t="shared" si="6"/>
        <v>428843</v>
      </c>
      <c r="Z36" s="221">
        <f>+IF(X36&lt;&gt;0,+(Y36/X36)*100,0)</f>
        <v>0.6114972194495937</v>
      </c>
      <c r="AA36" s="239">
        <f>SUM(AA32:AA35)</f>
        <v>70130000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55502804</v>
      </c>
      <c r="D6" s="155"/>
      <c r="E6" s="59">
        <v>12722606</v>
      </c>
      <c r="F6" s="60">
        <v>22921244</v>
      </c>
      <c r="G6" s="60">
        <v>25873869</v>
      </c>
      <c r="H6" s="60">
        <v>-31928157</v>
      </c>
      <c r="I6" s="60">
        <v>8084845</v>
      </c>
      <c r="J6" s="60">
        <v>8084845</v>
      </c>
      <c r="K6" s="60">
        <v>-7748655</v>
      </c>
      <c r="L6" s="60">
        <v>19231194</v>
      </c>
      <c r="M6" s="60">
        <v>-8644196</v>
      </c>
      <c r="N6" s="60">
        <v>-8644196</v>
      </c>
      <c r="O6" s="60">
        <v>-3461095</v>
      </c>
      <c r="P6" s="60">
        <v>-4394468</v>
      </c>
      <c r="Q6" s="60">
        <v>7516039</v>
      </c>
      <c r="R6" s="60">
        <v>7516039</v>
      </c>
      <c r="S6" s="60">
        <v>-21223091</v>
      </c>
      <c r="T6" s="60">
        <v>4388138</v>
      </c>
      <c r="U6" s="60">
        <v>10034482</v>
      </c>
      <c r="V6" s="60">
        <v>10034482</v>
      </c>
      <c r="W6" s="60">
        <v>10034482</v>
      </c>
      <c r="X6" s="60">
        <v>22921244</v>
      </c>
      <c r="Y6" s="60">
        <v>-12886762</v>
      </c>
      <c r="Z6" s="140">
        <v>-56.22</v>
      </c>
      <c r="AA6" s="62">
        <v>22921244</v>
      </c>
    </row>
    <row r="7" spans="1:27" ht="13.5">
      <c r="A7" s="249" t="s">
        <v>144</v>
      </c>
      <c r="B7" s="182"/>
      <c r="C7" s="155"/>
      <c r="D7" s="155"/>
      <c r="E7" s="59">
        <v>12807000</v>
      </c>
      <c r="F7" s="60">
        <v>24548400</v>
      </c>
      <c r="G7" s="60">
        <v>20927</v>
      </c>
      <c r="H7" s="60">
        <v>30167403</v>
      </c>
      <c r="I7" s="60">
        <v>220585</v>
      </c>
      <c r="J7" s="60">
        <v>220585</v>
      </c>
      <c r="K7" s="60">
        <v>25214548</v>
      </c>
      <c r="L7" s="60">
        <v>-11690626</v>
      </c>
      <c r="M7" s="60">
        <v>-12730015</v>
      </c>
      <c r="N7" s="60">
        <v>-12730015</v>
      </c>
      <c r="O7" s="60">
        <v>194109</v>
      </c>
      <c r="P7" s="60">
        <v>308370</v>
      </c>
      <c r="Q7" s="60">
        <v>133248</v>
      </c>
      <c r="R7" s="60">
        <v>133248</v>
      </c>
      <c r="S7" s="60">
        <v>17909423</v>
      </c>
      <c r="T7" s="60">
        <v>-18997093</v>
      </c>
      <c r="U7" s="60">
        <v>-38030471</v>
      </c>
      <c r="V7" s="60">
        <v>-38030471</v>
      </c>
      <c r="W7" s="60">
        <v>-38030471</v>
      </c>
      <c r="X7" s="60">
        <v>24548400</v>
      </c>
      <c r="Y7" s="60">
        <v>-62578871</v>
      </c>
      <c r="Z7" s="140">
        <v>-254.92</v>
      </c>
      <c r="AA7" s="62">
        <v>24548400</v>
      </c>
    </row>
    <row r="8" spans="1:27" ht="13.5">
      <c r="A8" s="249" t="s">
        <v>145</v>
      </c>
      <c r="B8" s="182"/>
      <c r="C8" s="155">
        <v>62765184</v>
      </c>
      <c r="D8" s="155"/>
      <c r="E8" s="59">
        <v>62058268</v>
      </c>
      <c r="F8" s="60">
        <v>62058116</v>
      </c>
      <c r="G8" s="60">
        <v>172013291</v>
      </c>
      <c r="H8" s="60">
        <v>-11424990</v>
      </c>
      <c r="I8" s="60">
        <v>-37589662</v>
      </c>
      <c r="J8" s="60">
        <v>-37589662</v>
      </c>
      <c r="K8" s="60">
        <v>-27722878</v>
      </c>
      <c r="L8" s="60">
        <v>-14291533</v>
      </c>
      <c r="M8" s="60">
        <v>-12994459</v>
      </c>
      <c r="N8" s="60">
        <v>-12994459</v>
      </c>
      <c r="O8" s="60">
        <v>-8200101</v>
      </c>
      <c r="P8" s="60">
        <v>-8922651</v>
      </c>
      <c r="Q8" s="60">
        <v>-19543206</v>
      </c>
      <c r="R8" s="60">
        <v>-19543206</v>
      </c>
      <c r="S8" s="60">
        <v>-14293643</v>
      </c>
      <c r="T8" s="60">
        <v>-14298136</v>
      </c>
      <c r="U8" s="60">
        <v>-5654398</v>
      </c>
      <c r="V8" s="60">
        <v>-5654398</v>
      </c>
      <c r="W8" s="60">
        <v>-5654398</v>
      </c>
      <c r="X8" s="60">
        <v>62058116</v>
      </c>
      <c r="Y8" s="60">
        <v>-67712514</v>
      </c>
      <c r="Z8" s="140">
        <v>-109.11</v>
      </c>
      <c r="AA8" s="62">
        <v>62058116</v>
      </c>
    </row>
    <row r="9" spans="1:27" ht="13.5">
      <c r="A9" s="249" t="s">
        <v>146</v>
      </c>
      <c r="B9" s="182"/>
      <c r="C9" s="155">
        <v>3423597</v>
      </c>
      <c r="D9" s="155"/>
      <c r="E9" s="59">
        <v>3237437</v>
      </c>
      <c r="F9" s="60">
        <v>3237437</v>
      </c>
      <c r="G9" s="60"/>
      <c r="H9" s="60"/>
      <c r="I9" s="60"/>
      <c r="J9" s="60"/>
      <c r="K9" s="60">
        <v>2491852</v>
      </c>
      <c r="L9" s="60">
        <v>1276107</v>
      </c>
      <c r="M9" s="60">
        <v>3090476</v>
      </c>
      <c r="N9" s="60">
        <v>3090476</v>
      </c>
      <c r="O9" s="60"/>
      <c r="P9" s="60">
        <v>555569</v>
      </c>
      <c r="Q9" s="60">
        <v>5435418</v>
      </c>
      <c r="R9" s="60">
        <v>5435418</v>
      </c>
      <c r="S9" s="60"/>
      <c r="T9" s="60">
        <v>1541108</v>
      </c>
      <c r="U9" s="60">
        <v>6314426</v>
      </c>
      <c r="V9" s="60">
        <v>6314426</v>
      </c>
      <c r="W9" s="60">
        <v>6314426</v>
      </c>
      <c r="X9" s="60">
        <v>3237437</v>
      </c>
      <c r="Y9" s="60">
        <v>3076989</v>
      </c>
      <c r="Z9" s="140">
        <v>95.04</v>
      </c>
      <c r="AA9" s="62">
        <v>3237437</v>
      </c>
    </row>
    <row r="10" spans="1:27" ht="13.5">
      <c r="A10" s="249" t="s">
        <v>147</v>
      </c>
      <c r="B10" s="182"/>
      <c r="C10" s="155">
        <v>201842</v>
      </c>
      <c r="D10" s="155"/>
      <c r="E10" s="59">
        <v>65000</v>
      </c>
      <c r="F10" s="60">
        <v>65000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65000</v>
      </c>
      <c r="Y10" s="159">
        <v>-65000</v>
      </c>
      <c r="Z10" s="141">
        <v>-100</v>
      </c>
      <c r="AA10" s="225">
        <v>65000</v>
      </c>
    </row>
    <row r="11" spans="1:27" ht="13.5">
      <c r="A11" s="249" t="s">
        <v>148</v>
      </c>
      <c r="B11" s="182"/>
      <c r="C11" s="155">
        <v>7964559</v>
      </c>
      <c r="D11" s="155"/>
      <c r="E11" s="59">
        <v>2171768</v>
      </c>
      <c r="F11" s="60">
        <v>2171768</v>
      </c>
      <c r="G11" s="60">
        <v>-384</v>
      </c>
      <c r="H11" s="60">
        <v>604850</v>
      </c>
      <c r="I11" s="60">
        <v>105306</v>
      </c>
      <c r="J11" s="60">
        <v>105306</v>
      </c>
      <c r="K11" s="60">
        <v>617726</v>
      </c>
      <c r="L11" s="60">
        <v>-772832</v>
      </c>
      <c r="M11" s="60">
        <v>1669964</v>
      </c>
      <c r="N11" s="60">
        <v>1669964</v>
      </c>
      <c r="O11" s="60">
        <v>326088</v>
      </c>
      <c r="P11" s="60">
        <v>712456</v>
      </c>
      <c r="Q11" s="60">
        <v>1075619</v>
      </c>
      <c r="R11" s="60">
        <v>1075619</v>
      </c>
      <c r="S11" s="60">
        <v>-201936</v>
      </c>
      <c r="T11" s="60">
        <v>-3368281</v>
      </c>
      <c r="U11" s="60">
        <v>-1890287</v>
      </c>
      <c r="V11" s="60">
        <v>-1890287</v>
      </c>
      <c r="W11" s="60">
        <v>-1890287</v>
      </c>
      <c r="X11" s="60">
        <v>2171768</v>
      </c>
      <c r="Y11" s="60">
        <v>-4062055</v>
      </c>
      <c r="Z11" s="140">
        <v>-187.04</v>
      </c>
      <c r="AA11" s="62">
        <v>2171768</v>
      </c>
    </row>
    <row r="12" spans="1:27" ht="13.5">
      <c r="A12" s="250" t="s">
        <v>56</v>
      </c>
      <c r="B12" s="251"/>
      <c r="C12" s="168">
        <f aca="true" t="shared" si="0" ref="C12:Y12">SUM(C6:C11)</f>
        <v>129857986</v>
      </c>
      <c r="D12" s="168">
        <f>SUM(D6:D11)</f>
        <v>0</v>
      </c>
      <c r="E12" s="72">
        <f t="shared" si="0"/>
        <v>93062079</v>
      </c>
      <c r="F12" s="73">
        <f t="shared" si="0"/>
        <v>115001965</v>
      </c>
      <c r="G12" s="73">
        <f t="shared" si="0"/>
        <v>197907703</v>
      </c>
      <c r="H12" s="73">
        <f t="shared" si="0"/>
        <v>-12580894</v>
      </c>
      <c r="I12" s="73">
        <f t="shared" si="0"/>
        <v>-29178926</v>
      </c>
      <c r="J12" s="73">
        <f t="shared" si="0"/>
        <v>-29178926</v>
      </c>
      <c r="K12" s="73">
        <f t="shared" si="0"/>
        <v>-7147407</v>
      </c>
      <c r="L12" s="73">
        <f t="shared" si="0"/>
        <v>-6247690</v>
      </c>
      <c r="M12" s="73">
        <f t="shared" si="0"/>
        <v>-29608230</v>
      </c>
      <c r="N12" s="73">
        <f t="shared" si="0"/>
        <v>-29608230</v>
      </c>
      <c r="O12" s="73">
        <f t="shared" si="0"/>
        <v>-11140999</v>
      </c>
      <c r="P12" s="73">
        <f t="shared" si="0"/>
        <v>-11740724</v>
      </c>
      <c r="Q12" s="73">
        <f t="shared" si="0"/>
        <v>-5382882</v>
      </c>
      <c r="R12" s="73">
        <f t="shared" si="0"/>
        <v>-5382882</v>
      </c>
      <c r="S12" s="73">
        <f t="shared" si="0"/>
        <v>-17809247</v>
      </c>
      <c r="T12" s="73">
        <f t="shared" si="0"/>
        <v>-30734264</v>
      </c>
      <c r="U12" s="73">
        <f t="shared" si="0"/>
        <v>-29226248</v>
      </c>
      <c r="V12" s="73">
        <f t="shared" si="0"/>
        <v>-29226248</v>
      </c>
      <c r="W12" s="73">
        <f t="shared" si="0"/>
        <v>-29226248</v>
      </c>
      <c r="X12" s="73">
        <f t="shared" si="0"/>
        <v>115001965</v>
      </c>
      <c r="Y12" s="73">
        <f t="shared" si="0"/>
        <v>-144228213</v>
      </c>
      <c r="Z12" s="170">
        <f>+IF(X12&lt;&gt;0,+(Y12/X12)*100,0)</f>
        <v>-125.41369445296</v>
      </c>
      <c r="AA12" s="74">
        <f>SUM(AA6:AA11)</f>
        <v>115001965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633261</v>
      </c>
      <c r="D15" s="155"/>
      <c r="E15" s="59">
        <v>444658</v>
      </c>
      <c r="F15" s="60">
        <v>444658</v>
      </c>
      <c r="G15" s="60">
        <v>2512</v>
      </c>
      <c r="H15" s="60">
        <v>-19098</v>
      </c>
      <c r="I15" s="60">
        <v>-233</v>
      </c>
      <c r="J15" s="60">
        <v>-233</v>
      </c>
      <c r="K15" s="60">
        <v>998</v>
      </c>
      <c r="L15" s="60">
        <v>-235</v>
      </c>
      <c r="M15" s="60">
        <v>-235</v>
      </c>
      <c r="N15" s="60">
        <v>-235</v>
      </c>
      <c r="O15" s="60">
        <v>-236</v>
      </c>
      <c r="P15" s="60">
        <v>18628</v>
      </c>
      <c r="Q15" s="60">
        <v>-238</v>
      </c>
      <c r="R15" s="60">
        <v>-238</v>
      </c>
      <c r="S15" s="60">
        <v>-239</v>
      </c>
      <c r="T15" s="60">
        <v>-239</v>
      </c>
      <c r="U15" s="60">
        <v>-229188</v>
      </c>
      <c r="V15" s="60">
        <v>-229188</v>
      </c>
      <c r="W15" s="60">
        <v>-229188</v>
      </c>
      <c r="X15" s="60">
        <v>444658</v>
      </c>
      <c r="Y15" s="60">
        <v>-673846</v>
      </c>
      <c r="Z15" s="140">
        <v>-151.54</v>
      </c>
      <c r="AA15" s="62">
        <v>444658</v>
      </c>
    </row>
    <row r="16" spans="1:27" ht="13.5">
      <c r="A16" s="249" t="s">
        <v>151</v>
      </c>
      <c r="B16" s="182"/>
      <c r="C16" s="155">
        <v>17384653</v>
      </c>
      <c r="D16" s="155"/>
      <c r="E16" s="59">
        <v>26955000</v>
      </c>
      <c r="F16" s="60">
        <v>26955000</v>
      </c>
      <c r="G16" s="159">
        <v>43346</v>
      </c>
      <c r="H16" s="159">
        <v>24430</v>
      </c>
      <c r="I16" s="159">
        <v>800</v>
      </c>
      <c r="J16" s="60">
        <v>800</v>
      </c>
      <c r="K16" s="159">
        <v>7500</v>
      </c>
      <c r="L16" s="159"/>
      <c r="M16" s="60"/>
      <c r="N16" s="159"/>
      <c r="O16" s="159">
        <v>4800</v>
      </c>
      <c r="P16" s="159"/>
      <c r="Q16" s="60">
        <v>-543619</v>
      </c>
      <c r="R16" s="159">
        <v>-543619</v>
      </c>
      <c r="S16" s="159"/>
      <c r="T16" s="60"/>
      <c r="U16" s="159">
        <v>1897235</v>
      </c>
      <c r="V16" s="159">
        <v>1897235</v>
      </c>
      <c r="W16" s="159">
        <v>1897235</v>
      </c>
      <c r="X16" s="60">
        <v>26955000</v>
      </c>
      <c r="Y16" s="159">
        <v>-25057765</v>
      </c>
      <c r="Z16" s="141">
        <v>-92.96</v>
      </c>
      <c r="AA16" s="225">
        <v>26955000</v>
      </c>
    </row>
    <row r="17" spans="1:27" ht="13.5">
      <c r="A17" s="249" t="s">
        <v>152</v>
      </c>
      <c r="B17" s="182"/>
      <c r="C17" s="155">
        <v>134998000</v>
      </c>
      <c r="D17" s="155"/>
      <c r="E17" s="59">
        <v>160441000</v>
      </c>
      <c r="F17" s="60">
        <v>134998000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134998000</v>
      </c>
      <c r="Y17" s="60">
        <v>-134998000</v>
      </c>
      <c r="Z17" s="140">
        <v>-100</v>
      </c>
      <c r="AA17" s="62">
        <v>134998000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689897411</v>
      </c>
      <c r="D19" s="155"/>
      <c r="E19" s="59">
        <v>975553000</v>
      </c>
      <c r="F19" s="60">
        <v>737164411</v>
      </c>
      <c r="G19" s="60">
        <v>-354671</v>
      </c>
      <c r="H19" s="60">
        <v>765768</v>
      </c>
      <c r="I19" s="60">
        <v>-1000948</v>
      </c>
      <c r="J19" s="60">
        <v>-1000948</v>
      </c>
      <c r="K19" s="60">
        <v>3781401</v>
      </c>
      <c r="L19" s="60">
        <v>710706</v>
      </c>
      <c r="M19" s="60">
        <v>1209493</v>
      </c>
      <c r="N19" s="60">
        <v>1209493</v>
      </c>
      <c r="O19" s="60">
        <v>2975342</v>
      </c>
      <c r="P19" s="60">
        <v>-498216</v>
      </c>
      <c r="Q19" s="60">
        <v>6084938</v>
      </c>
      <c r="R19" s="60">
        <v>6084938</v>
      </c>
      <c r="S19" s="60">
        <v>5310192</v>
      </c>
      <c r="T19" s="60">
        <v>12404432</v>
      </c>
      <c r="U19" s="60">
        <v>15285490</v>
      </c>
      <c r="V19" s="60">
        <v>15285490</v>
      </c>
      <c r="W19" s="60">
        <v>15285490</v>
      </c>
      <c r="X19" s="60">
        <v>737164411</v>
      </c>
      <c r="Y19" s="60">
        <v>-721878921</v>
      </c>
      <c r="Z19" s="140">
        <v>-97.93</v>
      </c>
      <c r="AA19" s="62">
        <v>737164411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669145</v>
      </c>
      <c r="D22" s="155"/>
      <c r="E22" s="59">
        <v>46133</v>
      </c>
      <c r="F22" s="60">
        <v>669145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669145</v>
      </c>
      <c r="Y22" s="60">
        <v>-669145</v>
      </c>
      <c r="Z22" s="140">
        <v>-100</v>
      </c>
      <c r="AA22" s="62">
        <v>669145</v>
      </c>
    </row>
    <row r="23" spans="1:27" ht="13.5">
      <c r="A23" s="249" t="s">
        <v>158</v>
      </c>
      <c r="B23" s="182"/>
      <c r="C23" s="155">
        <v>2431991</v>
      </c>
      <c r="D23" s="155"/>
      <c r="E23" s="59">
        <v>2652219</v>
      </c>
      <c r="F23" s="60">
        <v>2652219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2652219</v>
      </c>
      <c r="Y23" s="159">
        <v>-2652219</v>
      </c>
      <c r="Z23" s="141">
        <v>-100</v>
      </c>
      <c r="AA23" s="225">
        <v>2652219</v>
      </c>
    </row>
    <row r="24" spans="1:27" ht="13.5">
      <c r="A24" s="250" t="s">
        <v>57</v>
      </c>
      <c r="B24" s="253"/>
      <c r="C24" s="168">
        <f aca="true" t="shared" si="1" ref="C24:Y24">SUM(C15:C23)</f>
        <v>846014461</v>
      </c>
      <c r="D24" s="168">
        <f>SUM(D15:D23)</f>
        <v>0</v>
      </c>
      <c r="E24" s="76">
        <f t="shared" si="1"/>
        <v>1166092010</v>
      </c>
      <c r="F24" s="77">
        <f t="shared" si="1"/>
        <v>902883433</v>
      </c>
      <c r="G24" s="77">
        <f t="shared" si="1"/>
        <v>-308813</v>
      </c>
      <c r="H24" s="77">
        <f t="shared" si="1"/>
        <v>771100</v>
      </c>
      <c r="I24" s="77">
        <f t="shared" si="1"/>
        <v>-1000381</v>
      </c>
      <c r="J24" s="77">
        <f t="shared" si="1"/>
        <v>-1000381</v>
      </c>
      <c r="K24" s="77">
        <f t="shared" si="1"/>
        <v>3789899</v>
      </c>
      <c r="L24" s="77">
        <f t="shared" si="1"/>
        <v>710471</v>
      </c>
      <c r="M24" s="77">
        <f t="shared" si="1"/>
        <v>1209258</v>
      </c>
      <c r="N24" s="77">
        <f t="shared" si="1"/>
        <v>1209258</v>
      </c>
      <c r="O24" s="77">
        <f t="shared" si="1"/>
        <v>2979906</v>
      </c>
      <c r="P24" s="77">
        <f t="shared" si="1"/>
        <v>-479588</v>
      </c>
      <c r="Q24" s="77">
        <f t="shared" si="1"/>
        <v>5541081</v>
      </c>
      <c r="R24" s="77">
        <f t="shared" si="1"/>
        <v>5541081</v>
      </c>
      <c r="S24" s="77">
        <f t="shared" si="1"/>
        <v>5309953</v>
      </c>
      <c r="T24" s="77">
        <f t="shared" si="1"/>
        <v>12404193</v>
      </c>
      <c r="U24" s="77">
        <f t="shared" si="1"/>
        <v>16953537</v>
      </c>
      <c r="V24" s="77">
        <f t="shared" si="1"/>
        <v>16953537</v>
      </c>
      <c r="W24" s="77">
        <f t="shared" si="1"/>
        <v>16953537</v>
      </c>
      <c r="X24" s="77">
        <f t="shared" si="1"/>
        <v>902883433</v>
      </c>
      <c r="Y24" s="77">
        <f t="shared" si="1"/>
        <v>-885929896</v>
      </c>
      <c r="Z24" s="212">
        <f>+IF(X24&lt;&gt;0,+(Y24/X24)*100,0)</f>
        <v>-98.12228950268046</v>
      </c>
      <c r="AA24" s="79">
        <f>SUM(AA15:AA23)</f>
        <v>902883433</v>
      </c>
    </row>
    <row r="25" spans="1:27" ht="13.5">
      <c r="A25" s="250" t="s">
        <v>159</v>
      </c>
      <c r="B25" s="251"/>
      <c r="C25" s="168">
        <f aca="true" t="shared" si="2" ref="C25:Y25">+C12+C24</f>
        <v>975872447</v>
      </c>
      <c r="D25" s="168">
        <f>+D12+D24</f>
        <v>0</v>
      </c>
      <c r="E25" s="72">
        <f t="shared" si="2"/>
        <v>1259154089</v>
      </c>
      <c r="F25" s="73">
        <f t="shared" si="2"/>
        <v>1017885398</v>
      </c>
      <c r="G25" s="73">
        <f t="shared" si="2"/>
        <v>197598890</v>
      </c>
      <c r="H25" s="73">
        <f t="shared" si="2"/>
        <v>-11809794</v>
      </c>
      <c r="I25" s="73">
        <f t="shared" si="2"/>
        <v>-30179307</v>
      </c>
      <c r="J25" s="73">
        <f t="shared" si="2"/>
        <v>-30179307</v>
      </c>
      <c r="K25" s="73">
        <f t="shared" si="2"/>
        <v>-3357508</v>
      </c>
      <c r="L25" s="73">
        <f t="shared" si="2"/>
        <v>-5537219</v>
      </c>
      <c r="M25" s="73">
        <f t="shared" si="2"/>
        <v>-28398972</v>
      </c>
      <c r="N25" s="73">
        <f t="shared" si="2"/>
        <v>-28398972</v>
      </c>
      <c r="O25" s="73">
        <f t="shared" si="2"/>
        <v>-8161093</v>
      </c>
      <c r="P25" s="73">
        <f t="shared" si="2"/>
        <v>-12220312</v>
      </c>
      <c r="Q25" s="73">
        <f t="shared" si="2"/>
        <v>158199</v>
      </c>
      <c r="R25" s="73">
        <f t="shared" si="2"/>
        <v>158199</v>
      </c>
      <c r="S25" s="73">
        <f t="shared" si="2"/>
        <v>-12499294</v>
      </c>
      <c r="T25" s="73">
        <f t="shared" si="2"/>
        <v>-18330071</v>
      </c>
      <c r="U25" s="73">
        <f t="shared" si="2"/>
        <v>-12272711</v>
      </c>
      <c r="V25" s="73">
        <f t="shared" si="2"/>
        <v>-12272711</v>
      </c>
      <c r="W25" s="73">
        <f t="shared" si="2"/>
        <v>-12272711</v>
      </c>
      <c r="X25" s="73">
        <f t="shared" si="2"/>
        <v>1017885398</v>
      </c>
      <c r="Y25" s="73">
        <f t="shared" si="2"/>
        <v>-1030158109</v>
      </c>
      <c r="Z25" s="170">
        <f>+IF(X25&lt;&gt;0,+(Y25/X25)*100,0)</f>
        <v>-101.205706558333</v>
      </c>
      <c r="AA25" s="74">
        <f>+AA12+AA24</f>
        <v>1017885398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17258767</v>
      </c>
      <c r="D30" s="155"/>
      <c r="E30" s="59">
        <v>16678136</v>
      </c>
      <c r="F30" s="60">
        <v>16678136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16678136</v>
      </c>
      <c r="Y30" s="60">
        <v>-16678136</v>
      </c>
      <c r="Z30" s="140">
        <v>-100</v>
      </c>
      <c r="AA30" s="62">
        <v>16678136</v>
      </c>
    </row>
    <row r="31" spans="1:27" ht="13.5">
      <c r="A31" s="249" t="s">
        <v>163</v>
      </c>
      <c r="B31" s="182"/>
      <c r="C31" s="155">
        <v>9288612</v>
      </c>
      <c r="D31" s="155"/>
      <c r="E31" s="59">
        <v>10774440</v>
      </c>
      <c r="F31" s="60">
        <v>10774440</v>
      </c>
      <c r="G31" s="60">
        <v>29709</v>
      </c>
      <c r="H31" s="60">
        <v>-14402</v>
      </c>
      <c r="I31" s="60">
        <v>-12155</v>
      </c>
      <c r="J31" s="60">
        <v>-12155</v>
      </c>
      <c r="K31" s="60">
        <v>61978</v>
      </c>
      <c r="L31" s="60">
        <v>73866</v>
      </c>
      <c r="M31" s="60">
        <v>2884</v>
      </c>
      <c r="N31" s="60">
        <v>2884</v>
      </c>
      <c r="O31" s="60">
        <v>34879</v>
      </c>
      <c r="P31" s="60">
        <v>59528</v>
      </c>
      <c r="Q31" s="60">
        <v>34504</v>
      </c>
      <c r="R31" s="60">
        <v>34504</v>
      </c>
      <c r="S31" s="60">
        <v>2793</v>
      </c>
      <c r="T31" s="60">
        <v>37536</v>
      </c>
      <c r="U31" s="60">
        <v>58370</v>
      </c>
      <c r="V31" s="60">
        <v>58370</v>
      </c>
      <c r="W31" s="60">
        <v>58370</v>
      </c>
      <c r="X31" s="60">
        <v>10774440</v>
      </c>
      <c r="Y31" s="60">
        <v>-10716070</v>
      </c>
      <c r="Z31" s="140">
        <v>-99.46</v>
      </c>
      <c r="AA31" s="62">
        <v>10774440</v>
      </c>
    </row>
    <row r="32" spans="1:27" ht="13.5">
      <c r="A32" s="249" t="s">
        <v>164</v>
      </c>
      <c r="B32" s="182"/>
      <c r="C32" s="155">
        <v>49338174</v>
      </c>
      <c r="D32" s="155"/>
      <c r="E32" s="59">
        <v>36544446</v>
      </c>
      <c r="F32" s="60">
        <v>46544295</v>
      </c>
      <c r="G32" s="60">
        <v>4952547</v>
      </c>
      <c r="H32" s="60">
        <v>3308234</v>
      </c>
      <c r="I32" s="60">
        <v>-7309940</v>
      </c>
      <c r="J32" s="60">
        <v>-7309940</v>
      </c>
      <c r="K32" s="60">
        <v>2808859</v>
      </c>
      <c r="L32" s="60">
        <v>208724</v>
      </c>
      <c r="M32" s="60">
        <v>-6852529</v>
      </c>
      <c r="N32" s="60">
        <v>-6852529</v>
      </c>
      <c r="O32" s="60">
        <v>-914676</v>
      </c>
      <c r="P32" s="60">
        <v>-7877978</v>
      </c>
      <c r="Q32" s="60">
        <v>11258184</v>
      </c>
      <c r="R32" s="60">
        <v>11258184</v>
      </c>
      <c r="S32" s="60">
        <v>-8798673</v>
      </c>
      <c r="T32" s="60">
        <v>-7483051</v>
      </c>
      <c r="U32" s="60">
        <v>22637409</v>
      </c>
      <c r="V32" s="60">
        <v>22637409</v>
      </c>
      <c r="W32" s="60">
        <v>22637409</v>
      </c>
      <c r="X32" s="60">
        <v>46544295</v>
      </c>
      <c r="Y32" s="60">
        <v>-23906886</v>
      </c>
      <c r="Z32" s="140">
        <v>-51.36</v>
      </c>
      <c r="AA32" s="62">
        <v>46544295</v>
      </c>
    </row>
    <row r="33" spans="1:27" ht="13.5">
      <c r="A33" s="249" t="s">
        <v>165</v>
      </c>
      <c r="B33" s="182"/>
      <c r="C33" s="155">
        <v>15311920</v>
      </c>
      <c r="D33" s="155"/>
      <c r="E33" s="59">
        <v>15286908</v>
      </c>
      <c r="F33" s="60">
        <v>15286908</v>
      </c>
      <c r="G33" s="60">
        <v>35953</v>
      </c>
      <c r="H33" s="60">
        <v>165763</v>
      </c>
      <c r="I33" s="60">
        <v>176606</v>
      </c>
      <c r="J33" s="60">
        <v>176606</v>
      </c>
      <c r="K33" s="60">
        <v>27962</v>
      </c>
      <c r="L33" s="60">
        <v>66577</v>
      </c>
      <c r="M33" s="60">
        <v>73575</v>
      </c>
      <c r="N33" s="60">
        <v>73575</v>
      </c>
      <c r="O33" s="60">
        <v>248136</v>
      </c>
      <c r="P33" s="60">
        <v>197543</v>
      </c>
      <c r="Q33" s="60">
        <v>-66461</v>
      </c>
      <c r="R33" s="60">
        <v>-66461</v>
      </c>
      <c r="S33" s="60">
        <v>-311028</v>
      </c>
      <c r="T33" s="60">
        <v>232313</v>
      </c>
      <c r="U33" s="60">
        <v>-1238987</v>
      </c>
      <c r="V33" s="60">
        <v>-1238987</v>
      </c>
      <c r="W33" s="60">
        <v>-1238987</v>
      </c>
      <c r="X33" s="60">
        <v>15286908</v>
      </c>
      <c r="Y33" s="60">
        <v>-16525895</v>
      </c>
      <c r="Z33" s="140">
        <v>-108.1</v>
      </c>
      <c r="AA33" s="62">
        <v>15286908</v>
      </c>
    </row>
    <row r="34" spans="1:27" ht="13.5">
      <c r="A34" s="250" t="s">
        <v>58</v>
      </c>
      <c r="B34" s="251"/>
      <c r="C34" s="168">
        <f aca="true" t="shared" si="3" ref="C34:Y34">SUM(C29:C33)</f>
        <v>91197473</v>
      </c>
      <c r="D34" s="168">
        <f>SUM(D29:D33)</f>
        <v>0</v>
      </c>
      <c r="E34" s="72">
        <f t="shared" si="3"/>
        <v>79283930</v>
      </c>
      <c r="F34" s="73">
        <f t="shared" si="3"/>
        <v>89283779</v>
      </c>
      <c r="G34" s="73">
        <f t="shared" si="3"/>
        <v>5018209</v>
      </c>
      <c r="H34" s="73">
        <f t="shared" si="3"/>
        <v>3459595</v>
      </c>
      <c r="I34" s="73">
        <f t="shared" si="3"/>
        <v>-7145489</v>
      </c>
      <c r="J34" s="73">
        <f t="shared" si="3"/>
        <v>-7145489</v>
      </c>
      <c r="K34" s="73">
        <f t="shared" si="3"/>
        <v>2898799</v>
      </c>
      <c r="L34" s="73">
        <f t="shared" si="3"/>
        <v>349167</v>
      </c>
      <c r="M34" s="73">
        <f t="shared" si="3"/>
        <v>-6776070</v>
      </c>
      <c r="N34" s="73">
        <f t="shared" si="3"/>
        <v>-6776070</v>
      </c>
      <c r="O34" s="73">
        <f t="shared" si="3"/>
        <v>-631661</v>
      </c>
      <c r="P34" s="73">
        <f t="shared" si="3"/>
        <v>-7620907</v>
      </c>
      <c r="Q34" s="73">
        <f t="shared" si="3"/>
        <v>11226227</v>
      </c>
      <c r="R34" s="73">
        <f t="shared" si="3"/>
        <v>11226227</v>
      </c>
      <c r="S34" s="73">
        <f t="shared" si="3"/>
        <v>-9106908</v>
      </c>
      <c r="T34" s="73">
        <f t="shared" si="3"/>
        <v>-7213202</v>
      </c>
      <c r="U34" s="73">
        <f t="shared" si="3"/>
        <v>21456792</v>
      </c>
      <c r="V34" s="73">
        <f t="shared" si="3"/>
        <v>21456792</v>
      </c>
      <c r="W34" s="73">
        <f t="shared" si="3"/>
        <v>21456792</v>
      </c>
      <c r="X34" s="73">
        <f t="shared" si="3"/>
        <v>89283779</v>
      </c>
      <c r="Y34" s="73">
        <f t="shared" si="3"/>
        <v>-67826987</v>
      </c>
      <c r="Z34" s="170">
        <f>+IF(X34&lt;&gt;0,+(Y34/X34)*100,0)</f>
        <v>-75.96787205882045</v>
      </c>
      <c r="AA34" s="74">
        <f>SUM(AA29:AA33)</f>
        <v>89283779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149548373</v>
      </c>
      <c r="D37" s="155"/>
      <c r="E37" s="59">
        <v>141015933</v>
      </c>
      <c r="F37" s="60">
        <v>141015933</v>
      </c>
      <c r="G37" s="60">
        <v>-546114</v>
      </c>
      <c r="H37" s="60">
        <v>-242028</v>
      </c>
      <c r="I37" s="60">
        <v>-2078116</v>
      </c>
      <c r="J37" s="60">
        <v>-2078116</v>
      </c>
      <c r="K37" s="60"/>
      <c r="L37" s="60"/>
      <c r="M37" s="60">
        <v>-6597982</v>
      </c>
      <c r="N37" s="60">
        <v>-6597982</v>
      </c>
      <c r="O37" s="60">
        <v>546114</v>
      </c>
      <c r="P37" s="60">
        <v>-245204</v>
      </c>
      <c r="Q37" s="60">
        <v>-1616779</v>
      </c>
      <c r="R37" s="60">
        <v>-1616779</v>
      </c>
      <c r="S37" s="60"/>
      <c r="T37" s="60"/>
      <c r="U37" s="60">
        <v>-5168694</v>
      </c>
      <c r="V37" s="60">
        <v>-5168694</v>
      </c>
      <c r="W37" s="60">
        <v>-5168694</v>
      </c>
      <c r="X37" s="60">
        <v>141015933</v>
      </c>
      <c r="Y37" s="60">
        <v>-146184627</v>
      </c>
      <c r="Z37" s="140">
        <v>-103.67</v>
      </c>
      <c r="AA37" s="62">
        <v>141015933</v>
      </c>
    </row>
    <row r="38" spans="1:27" ht="13.5">
      <c r="A38" s="249" t="s">
        <v>165</v>
      </c>
      <c r="B38" s="182"/>
      <c r="C38" s="155">
        <v>87176178</v>
      </c>
      <c r="D38" s="155"/>
      <c r="E38" s="59">
        <v>87375724</v>
      </c>
      <c r="F38" s="60">
        <v>87375724</v>
      </c>
      <c r="G38" s="60">
        <v>-278047</v>
      </c>
      <c r="H38" s="60">
        <v>-389949</v>
      </c>
      <c r="I38" s="60">
        <v>7984009</v>
      </c>
      <c r="J38" s="60">
        <v>7984009</v>
      </c>
      <c r="K38" s="60">
        <v>-293486</v>
      </c>
      <c r="L38" s="60">
        <v>-167223</v>
      </c>
      <c r="M38" s="60">
        <v>-304759</v>
      </c>
      <c r="N38" s="60">
        <v>-304759</v>
      </c>
      <c r="O38" s="60">
        <v>-220852</v>
      </c>
      <c r="P38" s="60">
        <v>-170038</v>
      </c>
      <c r="Q38" s="60">
        <v>-181839</v>
      </c>
      <c r="R38" s="60">
        <v>-181839</v>
      </c>
      <c r="S38" s="60">
        <v>-181755</v>
      </c>
      <c r="T38" s="60">
        <v>-340103</v>
      </c>
      <c r="U38" s="60">
        <v>-269321</v>
      </c>
      <c r="V38" s="60">
        <v>-269321</v>
      </c>
      <c r="W38" s="60">
        <v>-269321</v>
      </c>
      <c r="X38" s="60">
        <v>87375724</v>
      </c>
      <c r="Y38" s="60">
        <v>-87645045</v>
      </c>
      <c r="Z38" s="140">
        <v>-100.31</v>
      </c>
      <c r="AA38" s="62">
        <v>87375724</v>
      </c>
    </row>
    <row r="39" spans="1:27" ht="13.5">
      <c r="A39" s="250" t="s">
        <v>59</v>
      </c>
      <c r="B39" s="253"/>
      <c r="C39" s="168">
        <f aca="true" t="shared" si="4" ref="C39:Y39">SUM(C37:C38)</f>
        <v>236724551</v>
      </c>
      <c r="D39" s="168">
        <f>SUM(D37:D38)</f>
        <v>0</v>
      </c>
      <c r="E39" s="76">
        <f t="shared" si="4"/>
        <v>228391657</v>
      </c>
      <c r="F39" s="77">
        <f t="shared" si="4"/>
        <v>228391657</v>
      </c>
      <c r="G39" s="77">
        <f t="shared" si="4"/>
        <v>-824161</v>
      </c>
      <c r="H39" s="77">
        <f t="shared" si="4"/>
        <v>-631977</v>
      </c>
      <c r="I39" s="77">
        <f t="shared" si="4"/>
        <v>5905893</v>
      </c>
      <c r="J39" s="77">
        <f t="shared" si="4"/>
        <v>5905893</v>
      </c>
      <c r="K39" s="77">
        <f t="shared" si="4"/>
        <v>-293486</v>
      </c>
      <c r="L39" s="77">
        <f t="shared" si="4"/>
        <v>-167223</v>
      </c>
      <c r="M39" s="77">
        <f t="shared" si="4"/>
        <v>-6902741</v>
      </c>
      <c r="N39" s="77">
        <f t="shared" si="4"/>
        <v>-6902741</v>
      </c>
      <c r="O39" s="77">
        <f t="shared" si="4"/>
        <v>325262</v>
      </c>
      <c r="P39" s="77">
        <f t="shared" si="4"/>
        <v>-415242</v>
      </c>
      <c r="Q39" s="77">
        <f t="shared" si="4"/>
        <v>-1798618</v>
      </c>
      <c r="R39" s="77">
        <f t="shared" si="4"/>
        <v>-1798618</v>
      </c>
      <c r="S39" s="77">
        <f t="shared" si="4"/>
        <v>-181755</v>
      </c>
      <c r="T39" s="77">
        <f t="shared" si="4"/>
        <v>-340103</v>
      </c>
      <c r="U39" s="77">
        <f t="shared" si="4"/>
        <v>-5438015</v>
      </c>
      <c r="V39" s="77">
        <f t="shared" si="4"/>
        <v>-5438015</v>
      </c>
      <c r="W39" s="77">
        <f t="shared" si="4"/>
        <v>-5438015</v>
      </c>
      <c r="X39" s="77">
        <f t="shared" si="4"/>
        <v>228391657</v>
      </c>
      <c r="Y39" s="77">
        <f t="shared" si="4"/>
        <v>-233829672</v>
      </c>
      <c r="Z39" s="212">
        <f>+IF(X39&lt;&gt;0,+(Y39/X39)*100,0)</f>
        <v>-102.38100422381015</v>
      </c>
      <c r="AA39" s="79">
        <f>SUM(AA37:AA38)</f>
        <v>228391657</v>
      </c>
    </row>
    <row r="40" spans="1:27" ht="13.5">
      <c r="A40" s="250" t="s">
        <v>167</v>
      </c>
      <c r="B40" s="251"/>
      <c r="C40" s="168">
        <f aca="true" t="shared" si="5" ref="C40:Y40">+C34+C39</f>
        <v>327922024</v>
      </c>
      <c r="D40" s="168">
        <f>+D34+D39</f>
        <v>0</v>
      </c>
      <c r="E40" s="72">
        <f t="shared" si="5"/>
        <v>307675587</v>
      </c>
      <c r="F40" s="73">
        <f t="shared" si="5"/>
        <v>317675436</v>
      </c>
      <c r="G40" s="73">
        <f t="shared" si="5"/>
        <v>4194048</v>
      </c>
      <c r="H40" s="73">
        <f t="shared" si="5"/>
        <v>2827618</v>
      </c>
      <c r="I40" s="73">
        <f t="shared" si="5"/>
        <v>-1239596</v>
      </c>
      <c r="J40" s="73">
        <f t="shared" si="5"/>
        <v>-1239596</v>
      </c>
      <c r="K40" s="73">
        <f t="shared" si="5"/>
        <v>2605313</v>
      </c>
      <c r="L40" s="73">
        <f t="shared" si="5"/>
        <v>181944</v>
      </c>
      <c r="M40" s="73">
        <f t="shared" si="5"/>
        <v>-13678811</v>
      </c>
      <c r="N40" s="73">
        <f t="shared" si="5"/>
        <v>-13678811</v>
      </c>
      <c r="O40" s="73">
        <f t="shared" si="5"/>
        <v>-306399</v>
      </c>
      <c r="P40" s="73">
        <f t="shared" si="5"/>
        <v>-8036149</v>
      </c>
      <c r="Q40" s="73">
        <f t="shared" si="5"/>
        <v>9427609</v>
      </c>
      <c r="R40" s="73">
        <f t="shared" si="5"/>
        <v>9427609</v>
      </c>
      <c r="S40" s="73">
        <f t="shared" si="5"/>
        <v>-9288663</v>
      </c>
      <c r="T40" s="73">
        <f t="shared" si="5"/>
        <v>-7553305</v>
      </c>
      <c r="U40" s="73">
        <f t="shared" si="5"/>
        <v>16018777</v>
      </c>
      <c r="V40" s="73">
        <f t="shared" si="5"/>
        <v>16018777</v>
      </c>
      <c r="W40" s="73">
        <f t="shared" si="5"/>
        <v>16018777</v>
      </c>
      <c r="X40" s="73">
        <f t="shared" si="5"/>
        <v>317675436</v>
      </c>
      <c r="Y40" s="73">
        <f t="shared" si="5"/>
        <v>-301656659</v>
      </c>
      <c r="Z40" s="170">
        <f>+IF(X40&lt;&gt;0,+(Y40/X40)*100,0)</f>
        <v>-94.95750215953115</v>
      </c>
      <c r="AA40" s="74">
        <f>+AA34+AA39</f>
        <v>317675436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647950423</v>
      </c>
      <c r="D42" s="257">
        <f>+D25-D40</f>
        <v>0</v>
      </c>
      <c r="E42" s="258">
        <f t="shared" si="6"/>
        <v>951478502</v>
      </c>
      <c r="F42" s="259">
        <f t="shared" si="6"/>
        <v>700209962</v>
      </c>
      <c r="G42" s="259">
        <f t="shared" si="6"/>
        <v>193404842</v>
      </c>
      <c r="H42" s="259">
        <f t="shared" si="6"/>
        <v>-14637412</v>
      </c>
      <c r="I42" s="259">
        <f t="shared" si="6"/>
        <v>-28939711</v>
      </c>
      <c r="J42" s="259">
        <f t="shared" si="6"/>
        <v>-28939711</v>
      </c>
      <c r="K42" s="259">
        <f t="shared" si="6"/>
        <v>-5962821</v>
      </c>
      <c r="L42" s="259">
        <f t="shared" si="6"/>
        <v>-5719163</v>
      </c>
      <c r="M42" s="259">
        <f t="shared" si="6"/>
        <v>-14720161</v>
      </c>
      <c r="N42" s="259">
        <f t="shared" si="6"/>
        <v>-14720161</v>
      </c>
      <c r="O42" s="259">
        <f t="shared" si="6"/>
        <v>-7854694</v>
      </c>
      <c r="P42" s="259">
        <f t="shared" si="6"/>
        <v>-4184163</v>
      </c>
      <c r="Q42" s="259">
        <f t="shared" si="6"/>
        <v>-9269410</v>
      </c>
      <c r="R42" s="259">
        <f t="shared" si="6"/>
        <v>-9269410</v>
      </c>
      <c r="S42" s="259">
        <f t="shared" si="6"/>
        <v>-3210631</v>
      </c>
      <c r="T42" s="259">
        <f t="shared" si="6"/>
        <v>-10776766</v>
      </c>
      <c r="U42" s="259">
        <f t="shared" si="6"/>
        <v>-28291488</v>
      </c>
      <c r="V42" s="259">
        <f t="shared" si="6"/>
        <v>-28291488</v>
      </c>
      <c r="W42" s="259">
        <f t="shared" si="6"/>
        <v>-28291488</v>
      </c>
      <c r="X42" s="259">
        <f t="shared" si="6"/>
        <v>700209962</v>
      </c>
      <c r="Y42" s="259">
        <f t="shared" si="6"/>
        <v>-728501450</v>
      </c>
      <c r="Z42" s="260">
        <f>+IF(X42&lt;&gt;0,+(Y42/X42)*100,0)</f>
        <v>-104.04042923342469</v>
      </c>
      <c r="AA42" s="261">
        <f>+AA25-AA40</f>
        <v>700209962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582643681</v>
      </c>
      <c r="D45" s="155"/>
      <c r="E45" s="59">
        <v>917599998</v>
      </c>
      <c r="F45" s="60">
        <v>615241458</v>
      </c>
      <c r="G45" s="60">
        <v>193396932</v>
      </c>
      <c r="H45" s="60">
        <v>-14637412</v>
      </c>
      <c r="I45" s="60">
        <v>-28939711</v>
      </c>
      <c r="J45" s="60">
        <v>-28939711</v>
      </c>
      <c r="K45" s="60">
        <v>-5962821</v>
      </c>
      <c r="L45" s="60">
        <v>-5719163</v>
      </c>
      <c r="M45" s="60">
        <v>-14720161</v>
      </c>
      <c r="N45" s="60">
        <v>-14720161</v>
      </c>
      <c r="O45" s="60">
        <v>-7854694</v>
      </c>
      <c r="P45" s="60">
        <v>-4184163</v>
      </c>
      <c r="Q45" s="60">
        <v>-9269410</v>
      </c>
      <c r="R45" s="60">
        <v>-9269410</v>
      </c>
      <c r="S45" s="60">
        <v>-3210631</v>
      </c>
      <c r="T45" s="60">
        <v>-10776766</v>
      </c>
      <c r="U45" s="60">
        <v>-28291488</v>
      </c>
      <c r="V45" s="60">
        <v>-28291488</v>
      </c>
      <c r="W45" s="60">
        <v>-28291488</v>
      </c>
      <c r="X45" s="60">
        <v>615241458</v>
      </c>
      <c r="Y45" s="60">
        <v>-643532946</v>
      </c>
      <c r="Z45" s="139">
        <v>-104.6</v>
      </c>
      <c r="AA45" s="62">
        <v>615241458</v>
      </c>
    </row>
    <row r="46" spans="1:27" ht="13.5">
      <c r="A46" s="249" t="s">
        <v>171</v>
      </c>
      <c r="B46" s="182"/>
      <c r="C46" s="155">
        <v>65306742</v>
      </c>
      <c r="D46" s="155"/>
      <c r="E46" s="59">
        <v>33878504</v>
      </c>
      <c r="F46" s="60">
        <v>84968504</v>
      </c>
      <c r="G46" s="60">
        <v>7910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84968504</v>
      </c>
      <c r="Y46" s="60">
        <v>-84968504</v>
      </c>
      <c r="Z46" s="139">
        <v>-100</v>
      </c>
      <c r="AA46" s="62">
        <v>84968504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647950423</v>
      </c>
      <c r="D48" s="217">
        <f>SUM(D45:D47)</f>
        <v>0</v>
      </c>
      <c r="E48" s="264">
        <f t="shared" si="7"/>
        <v>951478502</v>
      </c>
      <c r="F48" s="219">
        <f t="shared" si="7"/>
        <v>700209962</v>
      </c>
      <c r="G48" s="219">
        <f t="shared" si="7"/>
        <v>193404842</v>
      </c>
      <c r="H48" s="219">
        <f t="shared" si="7"/>
        <v>-14637412</v>
      </c>
      <c r="I48" s="219">
        <f t="shared" si="7"/>
        <v>-28939711</v>
      </c>
      <c r="J48" s="219">
        <f t="shared" si="7"/>
        <v>-28939711</v>
      </c>
      <c r="K48" s="219">
        <f t="shared" si="7"/>
        <v>-5962821</v>
      </c>
      <c r="L48" s="219">
        <f t="shared" si="7"/>
        <v>-5719163</v>
      </c>
      <c r="M48" s="219">
        <f t="shared" si="7"/>
        <v>-14720161</v>
      </c>
      <c r="N48" s="219">
        <f t="shared" si="7"/>
        <v>-14720161</v>
      </c>
      <c r="O48" s="219">
        <f t="shared" si="7"/>
        <v>-7854694</v>
      </c>
      <c r="P48" s="219">
        <f t="shared" si="7"/>
        <v>-4184163</v>
      </c>
      <c r="Q48" s="219">
        <f t="shared" si="7"/>
        <v>-9269410</v>
      </c>
      <c r="R48" s="219">
        <f t="shared" si="7"/>
        <v>-9269410</v>
      </c>
      <c r="S48" s="219">
        <f t="shared" si="7"/>
        <v>-3210631</v>
      </c>
      <c r="T48" s="219">
        <f t="shared" si="7"/>
        <v>-10776766</v>
      </c>
      <c r="U48" s="219">
        <f t="shared" si="7"/>
        <v>-28291488</v>
      </c>
      <c r="V48" s="219">
        <f t="shared" si="7"/>
        <v>-28291488</v>
      </c>
      <c r="W48" s="219">
        <f t="shared" si="7"/>
        <v>-28291488</v>
      </c>
      <c r="X48" s="219">
        <f t="shared" si="7"/>
        <v>700209962</v>
      </c>
      <c r="Y48" s="219">
        <f t="shared" si="7"/>
        <v>-728501450</v>
      </c>
      <c r="Z48" s="265">
        <f>+IF(X48&lt;&gt;0,+(Y48/X48)*100,0)</f>
        <v>-104.04042923342469</v>
      </c>
      <c r="AA48" s="232">
        <f>SUM(AA45:AA47)</f>
        <v>700209962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412445425</v>
      </c>
      <c r="D6" s="155"/>
      <c r="E6" s="59">
        <v>385199857</v>
      </c>
      <c r="F6" s="60">
        <v>395950904</v>
      </c>
      <c r="G6" s="60">
        <v>34215199</v>
      </c>
      <c r="H6" s="60">
        <v>39497261</v>
      </c>
      <c r="I6" s="60">
        <v>52386740</v>
      </c>
      <c r="J6" s="60">
        <v>126099200</v>
      </c>
      <c r="K6" s="60">
        <v>53655993</v>
      </c>
      <c r="L6" s="60">
        <v>34467579</v>
      </c>
      <c r="M6" s="60">
        <v>30272771</v>
      </c>
      <c r="N6" s="60">
        <v>118396343</v>
      </c>
      <c r="O6" s="60">
        <v>35619975</v>
      </c>
      <c r="P6" s="60">
        <v>34720366</v>
      </c>
      <c r="Q6" s="60">
        <v>28659753</v>
      </c>
      <c r="R6" s="60">
        <v>99000094</v>
      </c>
      <c r="S6" s="60">
        <v>38946326</v>
      </c>
      <c r="T6" s="60">
        <v>36021987</v>
      </c>
      <c r="U6" s="60">
        <v>28911416</v>
      </c>
      <c r="V6" s="60">
        <v>103879729</v>
      </c>
      <c r="W6" s="60">
        <v>447375366</v>
      </c>
      <c r="X6" s="60">
        <v>395950904</v>
      </c>
      <c r="Y6" s="60">
        <v>51424462</v>
      </c>
      <c r="Z6" s="140">
        <v>12.99</v>
      </c>
      <c r="AA6" s="62">
        <v>395950904</v>
      </c>
    </row>
    <row r="7" spans="1:27" ht="13.5">
      <c r="A7" s="249" t="s">
        <v>178</v>
      </c>
      <c r="B7" s="182"/>
      <c r="C7" s="155">
        <v>89230879</v>
      </c>
      <c r="D7" s="155"/>
      <c r="E7" s="59">
        <v>70053000</v>
      </c>
      <c r="F7" s="60">
        <v>82970000</v>
      </c>
      <c r="G7" s="60">
        <v>29696099</v>
      </c>
      <c r="H7" s="60">
        <v>1075519</v>
      </c>
      <c r="I7" s="60">
        <v>2860586</v>
      </c>
      <c r="J7" s="60">
        <v>33632204</v>
      </c>
      <c r="K7" s="60">
        <v>1228311</v>
      </c>
      <c r="L7" s="60">
        <v>10952206</v>
      </c>
      <c r="M7" s="60">
        <v>394667</v>
      </c>
      <c r="N7" s="60">
        <v>12575184</v>
      </c>
      <c r="O7" s="60">
        <v>1252246</v>
      </c>
      <c r="P7" s="60">
        <v>3038391</v>
      </c>
      <c r="Q7" s="60">
        <v>29276029</v>
      </c>
      <c r="R7" s="60">
        <v>33566666</v>
      </c>
      <c r="S7" s="60">
        <v>2876524</v>
      </c>
      <c r="T7" s="60">
        <v>1053304</v>
      </c>
      <c r="U7" s="60">
        <v>6493671</v>
      </c>
      <c r="V7" s="60">
        <v>10423499</v>
      </c>
      <c r="W7" s="60">
        <v>90197553</v>
      </c>
      <c r="X7" s="60">
        <v>82970000</v>
      </c>
      <c r="Y7" s="60">
        <v>7227553</v>
      </c>
      <c r="Z7" s="140">
        <v>8.71</v>
      </c>
      <c r="AA7" s="62">
        <v>82970000</v>
      </c>
    </row>
    <row r="8" spans="1:27" ht="13.5">
      <c r="A8" s="249" t="s">
        <v>179</v>
      </c>
      <c r="B8" s="182"/>
      <c r="C8" s="155">
        <v>30678919</v>
      </c>
      <c r="D8" s="155"/>
      <c r="E8" s="59">
        <v>35963999</v>
      </c>
      <c r="F8" s="60">
        <v>38292000</v>
      </c>
      <c r="G8" s="60">
        <v>11270000</v>
      </c>
      <c r="H8" s="60">
        <v>1250000</v>
      </c>
      <c r="I8" s="60">
        <v>1650000</v>
      </c>
      <c r="J8" s="60">
        <v>14170000</v>
      </c>
      <c r="K8" s="60">
        <v>1250000</v>
      </c>
      <c r="L8" s="60">
        <v>9166000</v>
      </c>
      <c r="M8" s="60"/>
      <c r="N8" s="60">
        <v>10416000</v>
      </c>
      <c r="O8" s="60">
        <v>250000</v>
      </c>
      <c r="P8" s="60">
        <v>343000</v>
      </c>
      <c r="Q8" s="60">
        <v>4079088</v>
      </c>
      <c r="R8" s="60">
        <v>4672088</v>
      </c>
      <c r="S8" s="60"/>
      <c r="T8" s="60"/>
      <c r="U8" s="60"/>
      <c r="V8" s="60"/>
      <c r="W8" s="60">
        <v>29258088</v>
      </c>
      <c r="X8" s="60">
        <v>38292000</v>
      </c>
      <c r="Y8" s="60">
        <v>-9033912</v>
      </c>
      <c r="Z8" s="140">
        <v>-23.59</v>
      </c>
      <c r="AA8" s="62">
        <v>38292000</v>
      </c>
    </row>
    <row r="9" spans="1:27" ht="13.5">
      <c r="A9" s="249" t="s">
        <v>180</v>
      </c>
      <c r="B9" s="182"/>
      <c r="C9" s="155">
        <v>6667005</v>
      </c>
      <c r="D9" s="155"/>
      <c r="E9" s="59">
        <v>11734998</v>
      </c>
      <c r="F9" s="60">
        <v>7701000</v>
      </c>
      <c r="G9" s="60">
        <v>104220</v>
      </c>
      <c r="H9" s="60">
        <v>520848</v>
      </c>
      <c r="I9" s="60">
        <v>338883</v>
      </c>
      <c r="J9" s="60">
        <v>963951</v>
      </c>
      <c r="K9" s="60">
        <v>325223</v>
      </c>
      <c r="L9" s="60">
        <v>473685</v>
      </c>
      <c r="M9" s="60">
        <v>417039</v>
      </c>
      <c r="N9" s="60">
        <v>1215947</v>
      </c>
      <c r="O9" s="60">
        <v>334903</v>
      </c>
      <c r="P9" s="60">
        <v>529411</v>
      </c>
      <c r="Q9" s="60">
        <v>133248</v>
      </c>
      <c r="R9" s="60">
        <v>997562</v>
      </c>
      <c r="S9" s="60">
        <v>307516</v>
      </c>
      <c r="T9" s="60">
        <v>302555</v>
      </c>
      <c r="U9" s="60">
        <v>179635</v>
      </c>
      <c r="V9" s="60">
        <v>789706</v>
      </c>
      <c r="W9" s="60">
        <v>3967166</v>
      </c>
      <c r="X9" s="60">
        <v>7701000</v>
      </c>
      <c r="Y9" s="60">
        <v>-3733834</v>
      </c>
      <c r="Z9" s="140">
        <v>-48.49</v>
      </c>
      <c r="AA9" s="62">
        <v>7701000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-447527121</v>
      </c>
      <c r="D12" s="155"/>
      <c r="E12" s="59">
        <v>-411371643</v>
      </c>
      <c r="F12" s="60">
        <v>-421591757</v>
      </c>
      <c r="G12" s="60">
        <v>-46138018</v>
      </c>
      <c r="H12" s="60">
        <v>-40093864</v>
      </c>
      <c r="I12" s="60">
        <v>-44593373</v>
      </c>
      <c r="J12" s="60">
        <v>-130825255</v>
      </c>
      <c r="K12" s="60">
        <v>-33356872</v>
      </c>
      <c r="L12" s="60">
        <v>-42527600</v>
      </c>
      <c r="M12" s="60">
        <v>-38274803</v>
      </c>
      <c r="N12" s="60">
        <v>-114159275</v>
      </c>
      <c r="O12" s="60">
        <v>-34989172</v>
      </c>
      <c r="P12" s="60">
        <v>-39812533</v>
      </c>
      <c r="Q12" s="60">
        <v>-42801739</v>
      </c>
      <c r="R12" s="60">
        <v>-117603444</v>
      </c>
      <c r="S12" s="60">
        <v>-39368760</v>
      </c>
      <c r="T12" s="60">
        <v>-37694263</v>
      </c>
      <c r="U12" s="60">
        <v>-37482338</v>
      </c>
      <c r="V12" s="60">
        <v>-114545361</v>
      </c>
      <c r="W12" s="60">
        <v>-477133335</v>
      </c>
      <c r="X12" s="60">
        <v>-421591757</v>
      </c>
      <c r="Y12" s="60">
        <v>-55541578</v>
      </c>
      <c r="Z12" s="140">
        <v>13.17</v>
      </c>
      <c r="AA12" s="62">
        <v>-421591757</v>
      </c>
    </row>
    <row r="13" spans="1:27" ht="13.5">
      <c r="A13" s="249" t="s">
        <v>40</v>
      </c>
      <c r="B13" s="182"/>
      <c r="C13" s="155">
        <v>-16685997</v>
      </c>
      <c r="D13" s="155"/>
      <c r="E13" s="59">
        <v>-16308999</v>
      </c>
      <c r="F13" s="60">
        <v>-16309000</v>
      </c>
      <c r="G13" s="60">
        <v>-616438</v>
      </c>
      <c r="H13" s="60">
        <v>-584261</v>
      </c>
      <c r="I13" s="60">
        <v>-2126918</v>
      </c>
      <c r="J13" s="60">
        <v>-3327617</v>
      </c>
      <c r="K13" s="60"/>
      <c r="L13" s="60"/>
      <c r="M13" s="60">
        <v>-5214332</v>
      </c>
      <c r="N13" s="60">
        <v>-5214332</v>
      </c>
      <c r="O13" s="60"/>
      <c r="P13" s="60">
        <v>-534455</v>
      </c>
      <c r="Q13" s="60">
        <v>-2201477</v>
      </c>
      <c r="R13" s="60">
        <v>-2735932</v>
      </c>
      <c r="S13" s="60"/>
      <c r="T13" s="60"/>
      <c r="U13" s="60">
        <v>-4863736</v>
      </c>
      <c r="V13" s="60">
        <v>-4863736</v>
      </c>
      <c r="W13" s="60">
        <v>-16141617</v>
      </c>
      <c r="X13" s="60">
        <v>-16309000</v>
      </c>
      <c r="Y13" s="60">
        <v>167383</v>
      </c>
      <c r="Z13" s="140">
        <v>-1.03</v>
      </c>
      <c r="AA13" s="62">
        <v>-16309000</v>
      </c>
    </row>
    <row r="14" spans="1:27" ht="13.5">
      <c r="A14" s="249" t="s">
        <v>42</v>
      </c>
      <c r="B14" s="182"/>
      <c r="C14" s="155">
        <v>-5783606</v>
      </c>
      <c r="D14" s="155"/>
      <c r="E14" s="59">
        <v>-5460999</v>
      </c>
      <c r="F14" s="60">
        <v>-5461002</v>
      </c>
      <c r="G14" s="60">
        <v>-744602</v>
      </c>
      <c r="H14" s="60">
        <v>-530500</v>
      </c>
      <c r="I14" s="60">
        <v>-645060</v>
      </c>
      <c r="J14" s="60">
        <v>-1920162</v>
      </c>
      <c r="K14" s="60">
        <v>-318566</v>
      </c>
      <c r="L14" s="60">
        <v>-333584</v>
      </c>
      <c r="M14" s="60">
        <v>-319675</v>
      </c>
      <c r="N14" s="60">
        <v>-971825</v>
      </c>
      <c r="O14" s="60">
        <v>-466505</v>
      </c>
      <c r="P14" s="60">
        <v>-360655</v>
      </c>
      <c r="Q14" s="60">
        <v>-928455</v>
      </c>
      <c r="R14" s="60">
        <v>-1755615</v>
      </c>
      <c r="S14" s="60">
        <v>-666154</v>
      </c>
      <c r="T14" s="60">
        <v>-317245</v>
      </c>
      <c r="U14" s="60">
        <v>-9900</v>
      </c>
      <c r="V14" s="60">
        <v>-993299</v>
      </c>
      <c r="W14" s="60">
        <v>-5640901</v>
      </c>
      <c r="X14" s="60">
        <v>-5461002</v>
      </c>
      <c r="Y14" s="60">
        <v>-179899</v>
      </c>
      <c r="Z14" s="140">
        <v>3.29</v>
      </c>
      <c r="AA14" s="62">
        <v>-5461002</v>
      </c>
    </row>
    <row r="15" spans="1:27" ht="13.5">
      <c r="A15" s="250" t="s">
        <v>184</v>
      </c>
      <c r="B15" s="251"/>
      <c r="C15" s="168">
        <f aca="true" t="shared" si="0" ref="C15:Y15">SUM(C6:C14)</f>
        <v>69025504</v>
      </c>
      <c r="D15" s="168">
        <f>SUM(D6:D14)</f>
        <v>0</v>
      </c>
      <c r="E15" s="72">
        <f t="shared" si="0"/>
        <v>69810213</v>
      </c>
      <c r="F15" s="73">
        <f t="shared" si="0"/>
        <v>81552145</v>
      </c>
      <c r="G15" s="73">
        <f t="shared" si="0"/>
        <v>27786460</v>
      </c>
      <c r="H15" s="73">
        <f t="shared" si="0"/>
        <v>1135003</v>
      </c>
      <c r="I15" s="73">
        <f t="shared" si="0"/>
        <v>9870858</v>
      </c>
      <c r="J15" s="73">
        <f t="shared" si="0"/>
        <v>38792321</v>
      </c>
      <c r="K15" s="73">
        <f t="shared" si="0"/>
        <v>22784089</v>
      </c>
      <c r="L15" s="73">
        <f t="shared" si="0"/>
        <v>12198286</v>
      </c>
      <c r="M15" s="73">
        <f t="shared" si="0"/>
        <v>-12724333</v>
      </c>
      <c r="N15" s="73">
        <f t="shared" si="0"/>
        <v>22258042</v>
      </c>
      <c r="O15" s="73">
        <f t="shared" si="0"/>
        <v>2001447</v>
      </c>
      <c r="P15" s="73">
        <f t="shared" si="0"/>
        <v>-2076475</v>
      </c>
      <c r="Q15" s="73">
        <f t="shared" si="0"/>
        <v>16216447</v>
      </c>
      <c r="R15" s="73">
        <f t="shared" si="0"/>
        <v>16141419</v>
      </c>
      <c r="S15" s="73">
        <f t="shared" si="0"/>
        <v>2095452</v>
      </c>
      <c r="T15" s="73">
        <f t="shared" si="0"/>
        <v>-633662</v>
      </c>
      <c r="U15" s="73">
        <f t="shared" si="0"/>
        <v>-6771252</v>
      </c>
      <c r="V15" s="73">
        <f t="shared" si="0"/>
        <v>-5309462</v>
      </c>
      <c r="W15" s="73">
        <f t="shared" si="0"/>
        <v>71882320</v>
      </c>
      <c r="X15" s="73">
        <f t="shared" si="0"/>
        <v>81552145</v>
      </c>
      <c r="Y15" s="73">
        <f t="shared" si="0"/>
        <v>-9669825</v>
      </c>
      <c r="Z15" s="170">
        <f>+IF(X15&lt;&gt;0,+(Y15/X15)*100,0)</f>
        <v>-11.85722950634836</v>
      </c>
      <c r="AA15" s="74">
        <f>SUM(AA6:AA14)</f>
        <v>81552145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43027</v>
      </c>
      <c r="D19" s="155"/>
      <c r="E19" s="59">
        <v>186000</v>
      </c>
      <c r="F19" s="60">
        <v>186000</v>
      </c>
      <c r="G19" s="159">
        <v>112000</v>
      </c>
      <c r="H19" s="159">
        <v>8983</v>
      </c>
      <c r="I19" s="159">
        <v>21930</v>
      </c>
      <c r="J19" s="60">
        <v>142913</v>
      </c>
      <c r="K19" s="159">
        <v>4386</v>
      </c>
      <c r="L19" s="159">
        <v>100112</v>
      </c>
      <c r="M19" s="60">
        <v>90660</v>
      </c>
      <c r="N19" s="159">
        <v>195158</v>
      </c>
      <c r="O19" s="159">
        <v>4386</v>
      </c>
      <c r="P19" s="159">
        <v>382805</v>
      </c>
      <c r="Q19" s="60">
        <v>114912</v>
      </c>
      <c r="R19" s="159">
        <v>502103</v>
      </c>
      <c r="S19" s="159">
        <v>650000</v>
      </c>
      <c r="T19" s="60">
        <v>116280</v>
      </c>
      <c r="U19" s="159"/>
      <c r="V19" s="159">
        <v>766280</v>
      </c>
      <c r="W19" s="159">
        <v>1606454</v>
      </c>
      <c r="X19" s="60">
        <v>186000</v>
      </c>
      <c r="Y19" s="159">
        <v>1420454</v>
      </c>
      <c r="Z19" s="141">
        <v>763.68</v>
      </c>
      <c r="AA19" s="225">
        <v>186000</v>
      </c>
    </row>
    <row r="20" spans="1:27" ht="13.5">
      <c r="A20" s="249" t="s">
        <v>187</v>
      </c>
      <c r="B20" s="182"/>
      <c r="C20" s="155">
        <v>-276173</v>
      </c>
      <c r="D20" s="155"/>
      <c r="E20" s="268"/>
      <c r="F20" s="159"/>
      <c r="G20" s="60">
        <v>38895</v>
      </c>
      <c r="H20" s="60">
        <v>23632</v>
      </c>
      <c r="I20" s="60">
        <v>36409</v>
      </c>
      <c r="J20" s="60">
        <v>98936</v>
      </c>
      <c r="K20" s="60">
        <v>64689</v>
      </c>
      <c r="L20" s="60">
        <v>144149</v>
      </c>
      <c r="M20" s="159">
        <v>66522</v>
      </c>
      <c r="N20" s="60">
        <v>275360</v>
      </c>
      <c r="O20" s="60">
        <v>-55459</v>
      </c>
      <c r="P20" s="60">
        <v>41789</v>
      </c>
      <c r="Q20" s="60">
        <v>33921</v>
      </c>
      <c r="R20" s="60">
        <v>20251</v>
      </c>
      <c r="S20" s="60">
        <v>46216</v>
      </c>
      <c r="T20" s="159">
        <v>13111</v>
      </c>
      <c r="U20" s="60">
        <v>8011</v>
      </c>
      <c r="V20" s="60">
        <v>67338</v>
      </c>
      <c r="W20" s="60">
        <v>461885</v>
      </c>
      <c r="X20" s="60"/>
      <c r="Y20" s="60">
        <v>461885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57931</v>
      </c>
      <c r="F21" s="60">
        <v>57931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57931</v>
      </c>
      <c r="Y21" s="159">
        <v>-57931</v>
      </c>
      <c r="Z21" s="141">
        <v>-100</v>
      </c>
      <c r="AA21" s="225">
        <v>57931</v>
      </c>
    </row>
    <row r="22" spans="1:27" ht="13.5">
      <c r="A22" s="249" t="s">
        <v>189</v>
      </c>
      <c r="B22" s="182"/>
      <c r="C22" s="155">
        <v>-2436547</v>
      </c>
      <c r="D22" s="155"/>
      <c r="E22" s="59">
        <v>-10275450</v>
      </c>
      <c r="F22" s="60">
        <v>-10275450</v>
      </c>
      <c r="G22" s="60">
        <v>-43346</v>
      </c>
      <c r="H22" s="60">
        <v>-24430</v>
      </c>
      <c r="I22" s="60">
        <v>-800</v>
      </c>
      <c r="J22" s="60">
        <v>-68576</v>
      </c>
      <c r="K22" s="60">
        <v>-7500</v>
      </c>
      <c r="L22" s="60"/>
      <c r="M22" s="60"/>
      <c r="N22" s="60">
        <v>-7500</v>
      </c>
      <c r="O22" s="60">
        <v>-4800</v>
      </c>
      <c r="P22" s="60"/>
      <c r="Q22" s="60">
        <v>333421</v>
      </c>
      <c r="R22" s="60">
        <v>328621</v>
      </c>
      <c r="S22" s="60"/>
      <c r="T22" s="60"/>
      <c r="U22" s="60"/>
      <c r="V22" s="60"/>
      <c r="W22" s="60">
        <v>252545</v>
      </c>
      <c r="X22" s="60">
        <v>-10275450</v>
      </c>
      <c r="Y22" s="60">
        <v>10527995</v>
      </c>
      <c r="Z22" s="140">
        <v>-102.46</v>
      </c>
      <c r="AA22" s="62">
        <v>-10275450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-60017845</v>
      </c>
      <c r="D24" s="155"/>
      <c r="E24" s="59">
        <v>-71083004</v>
      </c>
      <c r="F24" s="60">
        <v>-70130000</v>
      </c>
      <c r="G24" s="60">
        <v>-1525832</v>
      </c>
      <c r="H24" s="60">
        <v>-2692785</v>
      </c>
      <c r="I24" s="60">
        <v>-939655</v>
      </c>
      <c r="J24" s="60">
        <v>-5158272</v>
      </c>
      <c r="K24" s="60">
        <v>-5474010</v>
      </c>
      <c r="L24" s="60">
        <v>-5012028</v>
      </c>
      <c r="M24" s="60">
        <v>-3137596</v>
      </c>
      <c r="N24" s="60">
        <v>-13623634</v>
      </c>
      <c r="O24" s="60">
        <v>-5256884</v>
      </c>
      <c r="P24" s="60">
        <v>-1961739</v>
      </c>
      <c r="Q24" s="60">
        <v>-8089600</v>
      </c>
      <c r="R24" s="60">
        <v>-15308223</v>
      </c>
      <c r="S24" s="60">
        <v>-6698670</v>
      </c>
      <c r="T24" s="60">
        <v>-14197045</v>
      </c>
      <c r="U24" s="60">
        <v>-16503674</v>
      </c>
      <c r="V24" s="60">
        <v>-37399389</v>
      </c>
      <c r="W24" s="60">
        <v>-71489518</v>
      </c>
      <c r="X24" s="60">
        <v>-70130000</v>
      </c>
      <c r="Y24" s="60">
        <v>-1359518</v>
      </c>
      <c r="Z24" s="140">
        <v>1.94</v>
      </c>
      <c r="AA24" s="62">
        <v>-70130000</v>
      </c>
    </row>
    <row r="25" spans="1:27" ht="13.5">
      <c r="A25" s="250" t="s">
        <v>191</v>
      </c>
      <c r="B25" s="251"/>
      <c r="C25" s="168">
        <f aca="true" t="shared" si="1" ref="C25:Y25">SUM(C19:C24)</f>
        <v>-62687538</v>
      </c>
      <c r="D25" s="168">
        <f>SUM(D19:D24)</f>
        <v>0</v>
      </c>
      <c r="E25" s="72">
        <f t="shared" si="1"/>
        <v>-81114523</v>
      </c>
      <c r="F25" s="73">
        <f t="shared" si="1"/>
        <v>-80161519</v>
      </c>
      <c r="G25" s="73">
        <f t="shared" si="1"/>
        <v>-1418283</v>
      </c>
      <c r="H25" s="73">
        <f t="shared" si="1"/>
        <v>-2684600</v>
      </c>
      <c r="I25" s="73">
        <f t="shared" si="1"/>
        <v>-882116</v>
      </c>
      <c r="J25" s="73">
        <f t="shared" si="1"/>
        <v>-4984999</v>
      </c>
      <c r="K25" s="73">
        <f t="shared" si="1"/>
        <v>-5412435</v>
      </c>
      <c r="L25" s="73">
        <f t="shared" si="1"/>
        <v>-4767767</v>
      </c>
      <c r="M25" s="73">
        <f t="shared" si="1"/>
        <v>-2980414</v>
      </c>
      <c r="N25" s="73">
        <f t="shared" si="1"/>
        <v>-13160616</v>
      </c>
      <c r="O25" s="73">
        <f t="shared" si="1"/>
        <v>-5312757</v>
      </c>
      <c r="P25" s="73">
        <f t="shared" si="1"/>
        <v>-1537145</v>
      </c>
      <c r="Q25" s="73">
        <f t="shared" si="1"/>
        <v>-7607346</v>
      </c>
      <c r="R25" s="73">
        <f t="shared" si="1"/>
        <v>-14457248</v>
      </c>
      <c r="S25" s="73">
        <f t="shared" si="1"/>
        <v>-6002454</v>
      </c>
      <c r="T25" s="73">
        <f t="shared" si="1"/>
        <v>-14067654</v>
      </c>
      <c r="U25" s="73">
        <f t="shared" si="1"/>
        <v>-16495663</v>
      </c>
      <c r="V25" s="73">
        <f t="shared" si="1"/>
        <v>-36565771</v>
      </c>
      <c r="W25" s="73">
        <f t="shared" si="1"/>
        <v>-69168634</v>
      </c>
      <c r="X25" s="73">
        <f t="shared" si="1"/>
        <v>-80161519</v>
      </c>
      <c r="Y25" s="73">
        <f t="shared" si="1"/>
        <v>10992885</v>
      </c>
      <c r="Z25" s="170">
        <f>+IF(X25&lt;&gt;0,+(Y25/X25)*100,0)</f>
        <v>-13.713419028399398</v>
      </c>
      <c r="AA25" s="74">
        <f>SUM(AA19:AA24)</f>
        <v>-80161519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326586</v>
      </c>
      <c r="N29" s="60">
        <v>326586</v>
      </c>
      <c r="O29" s="60"/>
      <c r="P29" s="60">
        <v>-326586</v>
      </c>
      <c r="Q29" s="60">
        <v>350000</v>
      </c>
      <c r="R29" s="60">
        <v>23414</v>
      </c>
      <c r="S29" s="60">
        <v>563697</v>
      </c>
      <c r="T29" s="60"/>
      <c r="U29" s="60"/>
      <c r="V29" s="60">
        <v>563697</v>
      </c>
      <c r="W29" s="60">
        <v>913697</v>
      </c>
      <c r="X29" s="60"/>
      <c r="Y29" s="60">
        <v>913697</v>
      </c>
      <c r="Z29" s="140"/>
      <c r="AA29" s="62"/>
    </row>
    <row r="30" spans="1:27" ht="13.5">
      <c r="A30" s="249" t="s">
        <v>194</v>
      </c>
      <c r="B30" s="182"/>
      <c r="C30" s="155">
        <v>8254088</v>
      </c>
      <c r="D30" s="155"/>
      <c r="E30" s="59">
        <v>4759000</v>
      </c>
      <c r="F30" s="60">
        <v>4759000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163674</v>
      </c>
      <c r="R30" s="60">
        <v>163674</v>
      </c>
      <c r="S30" s="60"/>
      <c r="T30" s="60"/>
      <c r="U30" s="60"/>
      <c r="V30" s="60"/>
      <c r="W30" s="60">
        <v>163674</v>
      </c>
      <c r="X30" s="60">
        <v>4759000</v>
      </c>
      <c r="Y30" s="60">
        <v>-4595326</v>
      </c>
      <c r="Z30" s="140">
        <v>-96.56</v>
      </c>
      <c r="AA30" s="62">
        <v>4759000</v>
      </c>
    </row>
    <row r="31" spans="1:27" ht="13.5">
      <c r="A31" s="249" t="s">
        <v>195</v>
      </c>
      <c r="B31" s="182"/>
      <c r="C31" s="155">
        <v>185149</v>
      </c>
      <c r="D31" s="155"/>
      <c r="E31" s="59">
        <v>979494</v>
      </c>
      <c r="F31" s="60">
        <v>979497</v>
      </c>
      <c r="G31" s="60">
        <v>72732</v>
      </c>
      <c r="H31" s="159">
        <v>30869</v>
      </c>
      <c r="I31" s="159">
        <v>49100</v>
      </c>
      <c r="J31" s="159">
        <v>152701</v>
      </c>
      <c r="K31" s="60">
        <v>94238</v>
      </c>
      <c r="L31" s="60">
        <v>110049</v>
      </c>
      <c r="M31" s="60">
        <v>30970</v>
      </c>
      <c r="N31" s="60">
        <v>235257</v>
      </c>
      <c r="O31" s="159">
        <v>44324</v>
      </c>
      <c r="P31" s="159">
        <v>98812</v>
      </c>
      <c r="Q31" s="159">
        <v>61762</v>
      </c>
      <c r="R31" s="60">
        <v>204898</v>
      </c>
      <c r="S31" s="60">
        <v>29638</v>
      </c>
      <c r="T31" s="60">
        <v>87893</v>
      </c>
      <c r="U31" s="60">
        <v>47419</v>
      </c>
      <c r="V31" s="159">
        <v>164950</v>
      </c>
      <c r="W31" s="159">
        <v>757806</v>
      </c>
      <c r="X31" s="159">
        <v>979497</v>
      </c>
      <c r="Y31" s="60">
        <v>-221691</v>
      </c>
      <c r="Z31" s="140">
        <v>-22.63</v>
      </c>
      <c r="AA31" s="62">
        <v>979497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-16582980</v>
      </c>
      <c r="D33" s="155"/>
      <c r="E33" s="59">
        <v>-15161943</v>
      </c>
      <c r="F33" s="60">
        <v>-15161942</v>
      </c>
      <c r="G33" s="60">
        <v>-546114</v>
      </c>
      <c r="H33" s="60">
        <v>-242028</v>
      </c>
      <c r="I33" s="60">
        <v>-732409</v>
      </c>
      <c r="J33" s="60">
        <v>-1520551</v>
      </c>
      <c r="K33" s="60"/>
      <c r="L33" s="60"/>
      <c r="M33" s="60">
        <v>-6027020</v>
      </c>
      <c r="N33" s="60">
        <v>-6027020</v>
      </c>
      <c r="O33" s="60"/>
      <c r="P33" s="60">
        <v>-245204</v>
      </c>
      <c r="Q33" s="60">
        <v>-1535249</v>
      </c>
      <c r="R33" s="60">
        <v>-1780453</v>
      </c>
      <c r="S33" s="60"/>
      <c r="T33" s="60"/>
      <c r="U33" s="60">
        <v>-5040125</v>
      </c>
      <c r="V33" s="60">
        <v>-5040125</v>
      </c>
      <c r="W33" s="60">
        <v>-14368149</v>
      </c>
      <c r="X33" s="60">
        <v>-15161942</v>
      </c>
      <c r="Y33" s="60">
        <v>793793</v>
      </c>
      <c r="Z33" s="140">
        <v>-5.24</v>
      </c>
      <c r="AA33" s="62">
        <v>-15161942</v>
      </c>
    </row>
    <row r="34" spans="1:27" ht="13.5">
      <c r="A34" s="250" t="s">
        <v>197</v>
      </c>
      <c r="B34" s="251"/>
      <c r="C34" s="168">
        <f aca="true" t="shared" si="2" ref="C34:Y34">SUM(C29:C33)</f>
        <v>-8143743</v>
      </c>
      <c r="D34" s="168">
        <f>SUM(D29:D33)</f>
        <v>0</v>
      </c>
      <c r="E34" s="72">
        <f t="shared" si="2"/>
        <v>-9423449</v>
      </c>
      <c r="F34" s="73">
        <f t="shared" si="2"/>
        <v>-9423445</v>
      </c>
      <c r="G34" s="73">
        <f t="shared" si="2"/>
        <v>-473382</v>
      </c>
      <c r="H34" s="73">
        <f t="shared" si="2"/>
        <v>-211159</v>
      </c>
      <c r="I34" s="73">
        <f t="shared" si="2"/>
        <v>-683309</v>
      </c>
      <c r="J34" s="73">
        <f t="shared" si="2"/>
        <v>-1367850</v>
      </c>
      <c r="K34" s="73">
        <f t="shared" si="2"/>
        <v>94238</v>
      </c>
      <c r="L34" s="73">
        <f t="shared" si="2"/>
        <v>110049</v>
      </c>
      <c r="M34" s="73">
        <f t="shared" si="2"/>
        <v>-5669464</v>
      </c>
      <c r="N34" s="73">
        <f t="shared" si="2"/>
        <v>-5465177</v>
      </c>
      <c r="O34" s="73">
        <f t="shared" si="2"/>
        <v>44324</v>
      </c>
      <c r="P34" s="73">
        <f t="shared" si="2"/>
        <v>-472978</v>
      </c>
      <c r="Q34" s="73">
        <f t="shared" si="2"/>
        <v>-959813</v>
      </c>
      <c r="R34" s="73">
        <f t="shared" si="2"/>
        <v>-1388467</v>
      </c>
      <c r="S34" s="73">
        <f t="shared" si="2"/>
        <v>593335</v>
      </c>
      <c r="T34" s="73">
        <f t="shared" si="2"/>
        <v>87893</v>
      </c>
      <c r="U34" s="73">
        <f t="shared" si="2"/>
        <v>-4992706</v>
      </c>
      <c r="V34" s="73">
        <f t="shared" si="2"/>
        <v>-4311478</v>
      </c>
      <c r="W34" s="73">
        <f t="shared" si="2"/>
        <v>-12532972</v>
      </c>
      <c r="X34" s="73">
        <f t="shared" si="2"/>
        <v>-9423445</v>
      </c>
      <c r="Y34" s="73">
        <f t="shared" si="2"/>
        <v>-3109527</v>
      </c>
      <c r="Z34" s="170">
        <f>+IF(X34&lt;&gt;0,+(Y34/X34)*100,0)</f>
        <v>32.997773107393314</v>
      </c>
      <c r="AA34" s="74">
        <f>SUM(AA29:AA33)</f>
        <v>-9423445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-1805777</v>
      </c>
      <c r="D36" s="153">
        <f>+D15+D25+D34</f>
        <v>0</v>
      </c>
      <c r="E36" s="99">
        <f t="shared" si="3"/>
        <v>-20727759</v>
      </c>
      <c r="F36" s="100">
        <f t="shared" si="3"/>
        <v>-8032819</v>
      </c>
      <c r="G36" s="100">
        <f t="shared" si="3"/>
        <v>25894795</v>
      </c>
      <c r="H36" s="100">
        <f t="shared" si="3"/>
        <v>-1760756</v>
      </c>
      <c r="I36" s="100">
        <f t="shared" si="3"/>
        <v>8305433</v>
      </c>
      <c r="J36" s="100">
        <f t="shared" si="3"/>
        <v>32439472</v>
      </c>
      <c r="K36" s="100">
        <f t="shared" si="3"/>
        <v>17465892</v>
      </c>
      <c r="L36" s="100">
        <f t="shared" si="3"/>
        <v>7540568</v>
      </c>
      <c r="M36" s="100">
        <f t="shared" si="3"/>
        <v>-21374211</v>
      </c>
      <c r="N36" s="100">
        <f t="shared" si="3"/>
        <v>3632249</v>
      </c>
      <c r="O36" s="100">
        <f t="shared" si="3"/>
        <v>-3266986</v>
      </c>
      <c r="P36" s="100">
        <f t="shared" si="3"/>
        <v>-4086598</v>
      </c>
      <c r="Q36" s="100">
        <f t="shared" si="3"/>
        <v>7649288</v>
      </c>
      <c r="R36" s="100">
        <f t="shared" si="3"/>
        <v>295704</v>
      </c>
      <c r="S36" s="100">
        <f t="shared" si="3"/>
        <v>-3313667</v>
      </c>
      <c r="T36" s="100">
        <f t="shared" si="3"/>
        <v>-14613423</v>
      </c>
      <c r="U36" s="100">
        <f t="shared" si="3"/>
        <v>-28259621</v>
      </c>
      <c r="V36" s="100">
        <f t="shared" si="3"/>
        <v>-46186711</v>
      </c>
      <c r="W36" s="100">
        <f t="shared" si="3"/>
        <v>-9819286</v>
      </c>
      <c r="X36" s="100">
        <f t="shared" si="3"/>
        <v>-8032819</v>
      </c>
      <c r="Y36" s="100">
        <f t="shared" si="3"/>
        <v>-1786467</v>
      </c>
      <c r="Z36" s="137">
        <f>+IF(X36&lt;&gt;0,+(Y36/X36)*100,0)</f>
        <v>22.239602311467493</v>
      </c>
      <c r="AA36" s="102">
        <f>+AA15+AA25+AA34</f>
        <v>-8032819</v>
      </c>
    </row>
    <row r="37" spans="1:27" ht="13.5">
      <c r="A37" s="249" t="s">
        <v>199</v>
      </c>
      <c r="B37" s="182"/>
      <c r="C37" s="153">
        <v>57308580</v>
      </c>
      <c r="D37" s="153"/>
      <c r="E37" s="99">
        <v>46257166</v>
      </c>
      <c r="F37" s="100">
        <v>55502803</v>
      </c>
      <c r="G37" s="100">
        <v>55502803</v>
      </c>
      <c r="H37" s="100">
        <v>81397598</v>
      </c>
      <c r="I37" s="100">
        <v>79636842</v>
      </c>
      <c r="J37" s="100">
        <v>55502803</v>
      </c>
      <c r="K37" s="100">
        <v>87942275</v>
      </c>
      <c r="L37" s="100">
        <v>105408167</v>
      </c>
      <c r="M37" s="100">
        <v>112948735</v>
      </c>
      <c r="N37" s="100">
        <v>87942275</v>
      </c>
      <c r="O37" s="100">
        <v>91574524</v>
      </c>
      <c r="P37" s="100">
        <v>88307538</v>
      </c>
      <c r="Q37" s="100">
        <v>84220940</v>
      </c>
      <c r="R37" s="100">
        <v>91574524</v>
      </c>
      <c r="S37" s="100">
        <v>91870228</v>
      </c>
      <c r="T37" s="100">
        <v>88556561</v>
      </c>
      <c r="U37" s="100">
        <v>73943138</v>
      </c>
      <c r="V37" s="100">
        <v>91870228</v>
      </c>
      <c r="W37" s="100">
        <v>55502803</v>
      </c>
      <c r="X37" s="100">
        <v>55502803</v>
      </c>
      <c r="Y37" s="100"/>
      <c r="Z37" s="137"/>
      <c r="AA37" s="102">
        <v>55502803</v>
      </c>
    </row>
    <row r="38" spans="1:27" ht="13.5">
      <c r="A38" s="269" t="s">
        <v>200</v>
      </c>
      <c r="B38" s="256"/>
      <c r="C38" s="257">
        <v>55502803</v>
      </c>
      <c r="D38" s="257"/>
      <c r="E38" s="258">
        <v>25529406</v>
      </c>
      <c r="F38" s="259">
        <v>47469984</v>
      </c>
      <c r="G38" s="259">
        <v>81397598</v>
      </c>
      <c r="H38" s="259">
        <v>79636842</v>
      </c>
      <c r="I38" s="259">
        <v>87942275</v>
      </c>
      <c r="J38" s="259">
        <v>87942275</v>
      </c>
      <c r="K38" s="259">
        <v>105408167</v>
      </c>
      <c r="L38" s="259">
        <v>112948735</v>
      </c>
      <c r="M38" s="259">
        <v>91574524</v>
      </c>
      <c r="N38" s="259">
        <v>91574524</v>
      </c>
      <c r="O38" s="259">
        <v>88307538</v>
      </c>
      <c r="P38" s="259">
        <v>84220940</v>
      </c>
      <c r="Q38" s="259">
        <v>91870228</v>
      </c>
      <c r="R38" s="259">
        <v>88307538</v>
      </c>
      <c r="S38" s="259">
        <v>88556561</v>
      </c>
      <c r="T38" s="259">
        <v>73943138</v>
      </c>
      <c r="U38" s="259">
        <v>45683517</v>
      </c>
      <c r="V38" s="259">
        <v>45683517</v>
      </c>
      <c r="W38" s="259">
        <v>45683517</v>
      </c>
      <c r="X38" s="259">
        <v>47469984</v>
      </c>
      <c r="Y38" s="259">
        <v>-1786467</v>
      </c>
      <c r="Z38" s="260">
        <v>-3.76</v>
      </c>
      <c r="AA38" s="261">
        <v>47469984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27010492</v>
      </c>
      <c r="D5" s="200">
        <f t="shared" si="0"/>
        <v>0</v>
      </c>
      <c r="E5" s="106">
        <f t="shared" si="0"/>
        <v>29839000</v>
      </c>
      <c r="F5" s="106">
        <f t="shared" si="0"/>
        <v>31923400</v>
      </c>
      <c r="G5" s="106">
        <f t="shared" si="0"/>
        <v>2855</v>
      </c>
      <c r="H5" s="106">
        <f t="shared" si="0"/>
        <v>74483</v>
      </c>
      <c r="I5" s="106">
        <f t="shared" si="0"/>
        <v>309402</v>
      </c>
      <c r="J5" s="106">
        <f t="shared" si="0"/>
        <v>386740</v>
      </c>
      <c r="K5" s="106">
        <f t="shared" si="0"/>
        <v>2146608</v>
      </c>
      <c r="L5" s="106">
        <f t="shared" si="0"/>
        <v>1951537</v>
      </c>
      <c r="M5" s="106">
        <f t="shared" si="0"/>
        <v>1607996</v>
      </c>
      <c r="N5" s="106">
        <f t="shared" si="0"/>
        <v>5706141</v>
      </c>
      <c r="O5" s="106">
        <f t="shared" si="0"/>
        <v>2641741</v>
      </c>
      <c r="P5" s="106">
        <f t="shared" si="0"/>
        <v>804308</v>
      </c>
      <c r="Q5" s="106">
        <f t="shared" si="0"/>
        <v>5343354</v>
      </c>
      <c r="R5" s="106">
        <f t="shared" si="0"/>
        <v>8789403</v>
      </c>
      <c r="S5" s="106">
        <f t="shared" si="0"/>
        <v>4216120</v>
      </c>
      <c r="T5" s="106">
        <f t="shared" si="0"/>
        <v>7206387</v>
      </c>
      <c r="U5" s="106">
        <f t="shared" si="0"/>
        <v>7267276</v>
      </c>
      <c r="V5" s="106">
        <f t="shared" si="0"/>
        <v>18689783</v>
      </c>
      <c r="W5" s="106">
        <f t="shared" si="0"/>
        <v>33572067</v>
      </c>
      <c r="X5" s="106">
        <f t="shared" si="0"/>
        <v>31923400</v>
      </c>
      <c r="Y5" s="106">
        <f t="shared" si="0"/>
        <v>1648667</v>
      </c>
      <c r="Z5" s="201">
        <f>+IF(X5&lt;&gt;0,+(Y5/X5)*100,0)</f>
        <v>5.164446769454381</v>
      </c>
      <c r="AA5" s="199">
        <f>SUM(AA11:AA18)</f>
        <v>31923400</v>
      </c>
    </row>
    <row r="6" spans="1:27" ht="13.5">
      <c r="A6" s="291" t="s">
        <v>204</v>
      </c>
      <c r="B6" s="142"/>
      <c r="C6" s="62">
        <v>4562252</v>
      </c>
      <c r="D6" s="156"/>
      <c r="E6" s="60">
        <v>2263000</v>
      </c>
      <c r="F6" s="60">
        <v>1824000</v>
      </c>
      <c r="G6" s="60"/>
      <c r="H6" s="60"/>
      <c r="I6" s="60"/>
      <c r="J6" s="60"/>
      <c r="K6" s="60">
        <v>60000</v>
      </c>
      <c r="L6" s="60"/>
      <c r="M6" s="60">
        <v>10060</v>
      </c>
      <c r="N6" s="60">
        <v>70060</v>
      </c>
      <c r="O6" s="60">
        <v>96500</v>
      </c>
      <c r="P6" s="60">
        <v>48040</v>
      </c>
      <c r="Q6" s="60">
        <v>188581</v>
      </c>
      <c r="R6" s="60">
        <v>333121</v>
      </c>
      <c r="S6" s="60">
        <v>85194</v>
      </c>
      <c r="T6" s="60">
        <v>249824</v>
      </c>
      <c r="U6" s="60">
        <v>1154536</v>
      </c>
      <c r="V6" s="60">
        <v>1489554</v>
      </c>
      <c r="W6" s="60">
        <v>1892735</v>
      </c>
      <c r="X6" s="60">
        <v>1824000</v>
      </c>
      <c r="Y6" s="60">
        <v>68735</v>
      </c>
      <c r="Z6" s="140">
        <v>3.77</v>
      </c>
      <c r="AA6" s="155">
        <v>1824000</v>
      </c>
    </row>
    <row r="7" spans="1:27" ht="13.5">
      <c r="A7" s="291" t="s">
        <v>205</v>
      </c>
      <c r="B7" s="142"/>
      <c r="C7" s="62">
        <v>5323960</v>
      </c>
      <c r="D7" s="156"/>
      <c r="E7" s="60">
        <v>5484000</v>
      </c>
      <c r="F7" s="60">
        <v>7560000</v>
      </c>
      <c r="G7" s="60"/>
      <c r="H7" s="60">
        <v>42890</v>
      </c>
      <c r="I7" s="60">
        <v>23265</v>
      </c>
      <c r="J7" s="60">
        <v>66155</v>
      </c>
      <c r="K7" s="60">
        <v>175205</v>
      </c>
      <c r="L7" s="60">
        <v>661004</v>
      </c>
      <c r="M7" s="60">
        <v>365321</v>
      </c>
      <c r="N7" s="60">
        <v>1201530</v>
      </c>
      <c r="O7" s="60">
        <v>294668</v>
      </c>
      <c r="P7" s="60"/>
      <c r="Q7" s="60">
        <v>1419090</v>
      </c>
      <c r="R7" s="60">
        <v>1713758</v>
      </c>
      <c r="S7" s="60">
        <v>868126</v>
      </c>
      <c r="T7" s="60">
        <v>1286094</v>
      </c>
      <c r="U7" s="60">
        <v>1603701</v>
      </c>
      <c r="V7" s="60">
        <v>3757921</v>
      </c>
      <c r="W7" s="60">
        <v>6739364</v>
      </c>
      <c r="X7" s="60">
        <v>7560000</v>
      </c>
      <c r="Y7" s="60">
        <v>-820636</v>
      </c>
      <c r="Z7" s="140">
        <v>-10.85</v>
      </c>
      <c r="AA7" s="155">
        <v>7560000</v>
      </c>
    </row>
    <row r="8" spans="1:27" ht="13.5">
      <c r="A8" s="291" t="s">
        <v>206</v>
      </c>
      <c r="B8" s="142"/>
      <c r="C8" s="62">
        <v>2813089</v>
      </c>
      <c r="D8" s="156"/>
      <c r="E8" s="60">
        <v>8807000</v>
      </c>
      <c r="F8" s="60">
        <v>8479000</v>
      </c>
      <c r="G8" s="60"/>
      <c r="H8" s="60"/>
      <c r="I8" s="60"/>
      <c r="J8" s="60"/>
      <c r="K8" s="60">
        <v>128376</v>
      </c>
      <c r="L8" s="60"/>
      <c r="M8" s="60">
        <v>39368</v>
      </c>
      <c r="N8" s="60">
        <v>167744</v>
      </c>
      <c r="O8" s="60">
        <v>392492</v>
      </c>
      <c r="P8" s="60">
        <v>188345</v>
      </c>
      <c r="Q8" s="60">
        <v>2599062</v>
      </c>
      <c r="R8" s="60">
        <v>3179899</v>
      </c>
      <c r="S8" s="60">
        <v>1166621</v>
      </c>
      <c r="T8" s="60">
        <v>3969389</v>
      </c>
      <c r="U8" s="60">
        <v>2444174</v>
      </c>
      <c r="V8" s="60">
        <v>7580184</v>
      </c>
      <c r="W8" s="60">
        <v>10927827</v>
      </c>
      <c r="X8" s="60">
        <v>8479000</v>
      </c>
      <c r="Y8" s="60">
        <v>2448827</v>
      </c>
      <c r="Z8" s="140">
        <v>28.88</v>
      </c>
      <c r="AA8" s="155">
        <v>8479000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>
        <v>200000</v>
      </c>
      <c r="T9" s="60"/>
      <c r="U9" s="60">
        <v>50000</v>
      </c>
      <c r="V9" s="60">
        <v>250000</v>
      </c>
      <c r="W9" s="60">
        <v>250000</v>
      </c>
      <c r="X9" s="60"/>
      <c r="Y9" s="60">
        <v>250000</v>
      </c>
      <c r="Z9" s="140"/>
      <c r="AA9" s="155"/>
    </row>
    <row r="10" spans="1:27" ht="13.5">
      <c r="A10" s="291" t="s">
        <v>208</v>
      </c>
      <c r="B10" s="142"/>
      <c r="C10" s="62">
        <v>3295611</v>
      </c>
      <c r="D10" s="156"/>
      <c r="E10" s="60">
        <v>558000</v>
      </c>
      <c r="F10" s="60">
        <v>12839000</v>
      </c>
      <c r="G10" s="60"/>
      <c r="H10" s="60"/>
      <c r="I10" s="60">
        <v>232222</v>
      </c>
      <c r="J10" s="60">
        <v>232222</v>
      </c>
      <c r="K10" s="60">
        <v>1791921</v>
      </c>
      <c r="L10" s="60">
        <v>1283858</v>
      </c>
      <c r="M10" s="60">
        <v>1041927</v>
      </c>
      <c r="N10" s="60">
        <v>4117706</v>
      </c>
      <c r="O10" s="60">
        <v>1765781</v>
      </c>
      <c r="P10" s="60">
        <v>545445</v>
      </c>
      <c r="Q10" s="60">
        <v>996705</v>
      </c>
      <c r="R10" s="60">
        <v>3307931</v>
      </c>
      <c r="S10" s="60">
        <v>1679687</v>
      </c>
      <c r="T10" s="60">
        <v>1552784</v>
      </c>
      <c r="U10" s="60">
        <v>1710410</v>
      </c>
      <c r="V10" s="60">
        <v>4942881</v>
      </c>
      <c r="W10" s="60">
        <v>12600740</v>
      </c>
      <c r="X10" s="60">
        <v>12839000</v>
      </c>
      <c r="Y10" s="60">
        <v>-238260</v>
      </c>
      <c r="Z10" s="140">
        <v>-1.86</v>
      </c>
      <c r="AA10" s="155">
        <v>12839000</v>
      </c>
    </row>
    <row r="11" spans="1:27" ht="13.5">
      <c r="A11" s="292" t="s">
        <v>209</v>
      </c>
      <c r="B11" s="142"/>
      <c r="C11" s="293">
        <f aca="true" t="shared" si="1" ref="C11:Y11">SUM(C6:C10)</f>
        <v>15994912</v>
      </c>
      <c r="D11" s="294">
        <f t="shared" si="1"/>
        <v>0</v>
      </c>
      <c r="E11" s="295">
        <f t="shared" si="1"/>
        <v>17112000</v>
      </c>
      <c r="F11" s="295">
        <f t="shared" si="1"/>
        <v>30702000</v>
      </c>
      <c r="G11" s="295">
        <f t="shared" si="1"/>
        <v>0</v>
      </c>
      <c r="H11" s="295">
        <f t="shared" si="1"/>
        <v>42890</v>
      </c>
      <c r="I11" s="295">
        <f t="shared" si="1"/>
        <v>255487</v>
      </c>
      <c r="J11" s="295">
        <f t="shared" si="1"/>
        <v>298377</v>
      </c>
      <c r="K11" s="295">
        <f t="shared" si="1"/>
        <v>2155502</v>
      </c>
      <c r="L11" s="295">
        <f t="shared" si="1"/>
        <v>1944862</v>
      </c>
      <c r="M11" s="295">
        <f t="shared" si="1"/>
        <v>1456676</v>
      </c>
      <c r="N11" s="295">
        <f t="shared" si="1"/>
        <v>5557040</v>
      </c>
      <c r="O11" s="295">
        <f t="shared" si="1"/>
        <v>2549441</v>
      </c>
      <c r="P11" s="295">
        <f t="shared" si="1"/>
        <v>781830</v>
      </c>
      <c r="Q11" s="295">
        <f t="shared" si="1"/>
        <v>5203438</v>
      </c>
      <c r="R11" s="295">
        <f t="shared" si="1"/>
        <v>8534709</v>
      </c>
      <c r="S11" s="295">
        <f t="shared" si="1"/>
        <v>3999628</v>
      </c>
      <c r="T11" s="295">
        <f t="shared" si="1"/>
        <v>7058091</v>
      </c>
      <c r="U11" s="295">
        <f t="shared" si="1"/>
        <v>6962821</v>
      </c>
      <c r="V11" s="295">
        <f t="shared" si="1"/>
        <v>18020540</v>
      </c>
      <c r="W11" s="295">
        <f t="shared" si="1"/>
        <v>32410666</v>
      </c>
      <c r="X11" s="295">
        <f t="shared" si="1"/>
        <v>30702000</v>
      </c>
      <c r="Y11" s="295">
        <f t="shared" si="1"/>
        <v>1708666</v>
      </c>
      <c r="Z11" s="296">
        <f>+IF(X11&lt;&gt;0,+(Y11/X11)*100,0)</f>
        <v>5.565324734544981</v>
      </c>
      <c r="AA11" s="297">
        <f>SUM(AA6:AA10)</f>
        <v>30702000</v>
      </c>
    </row>
    <row r="12" spans="1:27" ht="13.5">
      <c r="A12" s="298" t="s">
        <v>210</v>
      </c>
      <c r="B12" s="136"/>
      <c r="C12" s="62">
        <v>8017045</v>
      </c>
      <c r="D12" s="156"/>
      <c r="E12" s="60">
        <v>12712000</v>
      </c>
      <c r="F12" s="60">
        <v>945000</v>
      </c>
      <c r="G12" s="60"/>
      <c r="H12" s="60">
        <v>9935</v>
      </c>
      <c r="I12" s="60">
        <v>43690</v>
      </c>
      <c r="J12" s="60">
        <v>53625</v>
      </c>
      <c r="K12" s="60"/>
      <c r="L12" s="60"/>
      <c r="M12" s="60">
        <v>151320</v>
      </c>
      <c r="N12" s="60">
        <v>151320</v>
      </c>
      <c r="O12" s="60">
        <v>82300</v>
      </c>
      <c r="P12" s="60">
        <v>-13106</v>
      </c>
      <c r="Q12" s="60">
        <v>140366</v>
      </c>
      <c r="R12" s="60">
        <v>209560</v>
      </c>
      <c r="S12" s="60">
        <v>216492</v>
      </c>
      <c r="T12" s="60">
        <v>148296</v>
      </c>
      <c r="U12" s="60">
        <v>117284</v>
      </c>
      <c r="V12" s="60">
        <v>482072</v>
      </c>
      <c r="W12" s="60">
        <v>896577</v>
      </c>
      <c r="X12" s="60">
        <v>945000</v>
      </c>
      <c r="Y12" s="60">
        <v>-48423</v>
      </c>
      <c r="Z12" s="140">
        <v>-5.12</v>
      </c>
      <c r="AA12" s="155">
        <v>945000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2998535</v>
      </c>
      <c r="D15" s="156"/>
      <c r="E15" s="60">
        <v>15000</v>
      </c>
      <c r="F15" s="60">
        <v>246400</v>
      </c>
      <c r="G15" s="60">
        <v>2855</v>
      </c>
      <c r="H15" s="60">
        <v>21658</v>
      </c>
      <c r="I15" s="60">
        <v>10225</v>
      </c>
      <c r="J15" s="60">
        <v>34738</v>
      </c>
      <c r="K15" s="60">
        <v>-8894</v>
      </c>
      <c r="L15" s="60">
        <v>6675</v>
      </c>
      <c r="M15" s="60"/>
      <c r="N15" s="60">
        <v>-2219</v>
      </c>
      <c r="O15" s="60"/>
      <c r="P15" s="60">
        <v>30584</v>
      </c>
      <c r="Q15" s="60">
        <v>-450</v>
      </c>
      <c r="R15" s="60">
        <v>30134</v>
      </c>
      <c r="S15" s="60"/>
      <c r="T15" s="60"/>
      <c r="U15" s="60">
        <v>187171</v>
      </c>
      <c r="V15" s="60">
        <v>187171</v>
      </c>
      <c r="W15" s="60">
        <v>249824</v>
      </c>
      <c r="X15" s="60">
        <v>246400</v>
      </c>
      <c r="Y15" s="60">
        <v>3424</v>
      </c>
      <c r="Z15" s="140">
        <v>1.39</v>
      </c>
      <c r="AA15" s="155">
        <v>246400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>
        <v>30000</v>
      </c>
      <c r="G18" s="82"/>
      <c r="H18" s="82"/>
      <c r="I18" s="82"/>
      <c r="J18" s="82"/>
      <c r="K18" s="82"/>
      <c r="L18" s="82"/>
      <c r="M18" s="82"/>
      <c r="N18" s="82"/>
      <c r="O18" s="82">
        <v>10000</v>
      </c>
      <c r="P18" s="82">
        <v>5000</v>
      </c>
      <c r="Q18" s="82"/>
      <c r="R18" s="82">
        <v>15000</v>
      </c>
      <c r="S18" s="82"/>
      <c r="T18" s="82"/>
      <c r="U18" s="82"/>
      <c r="V18" s="82"/>
      <c r="W18" s="82">
        <v>15000</v>
      </c>
      <c r="X18" s="82">
        <v>30000</v>
      </c>
      <c r="Y18" s="82">
        <v>-15000</v>
      </c>
      <c r="Z18" s="270">
        <v>-50</v>
      </c>
      <c r="AA18" s="278">
        <v>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33307361</v>
      </c>
      <c r="D20" s="154">
        <f t="shared" si="2"/>
        <v>0</v>
      </c>
      <c r="E20" s="100">
        <f t="shared" si="2"/>
        <v>41244000</v>
      </c>
      <c r="F20" s="100">
        <f t="shared" si="2"/>
        <v>38206600</v>
      </c>
      <c r="G20" s="100">
        <f t="shared" si="2"/>
        <v>1468233</v>
      </c>
      <c r="H20" s="100">
        <f t="shared" si="2"/>
        <v>2513896</v>
      </c>
      <c r="I20" s="100">
        <f t="shared" si="2"/>
        <v>515408</v>
      </c>
      <c r="J20" s="100">
        <f t="shared" si="2"/>
        <v>4497537</v>
      </c>
      <c r="K20" s="100">
        <f t="shared" si="2"/>
        <v>3460575</v>
      </c>
      <c r="L20" s="100">
        <f t="shared" si="2"/>
        <v>2994381</v>
      </c>
      <c r="M20" s="100">
        <f t="shared" si="2"/>
        <v>1427258</v>
      </c>
      <c r="N20" s="100">
        <f t="shared" si="2"/>
        <v>7882214</v>
      </c>
      <c r="O20" s="100">
        <f t="shared" si="2"/>
        <v>2399161</v>
      </c>
      <c r="P20" s="100">
        <f t="shared" si="2"/>
        <v>757530</v>
      </c>
      <c r="Q20" s="100">
        <f t="shared" si="2"/>
        <v>2376425</v>
      </c>
      <c r="R20" s="100">
        <f t="shared" si="2"/>
        <v>5533116</v>
      </c>
      <c r="S20" s="100">
        <f t="shared" si="2"/>
        <v>2434978</v>
      </c>
      <c r="T20" s="100">
        <f t="shared" si="2"/>
        <v>7023806</v>
      </c>
      <c r="U20" s="100">
        <f t="shared" si="2"/>
        <v>9615125</v>
      </c>
      <c r="V20" s="100">
        <f t="shared" si="2"/>
        <v>19073909</v>
      </c>
      <c r="W20" s="100">
        <f t="shared" si="2"/>
        <v>36986776</v>
      </c>
      <c r="X20" s="100">
        <f t="shared" si="2"/>
        <v>38206600</v>
      </c>
      <c r="Y20" s="100">
        <f t="shared" si="2"/>
        <v>-1219824</v>
      </c>
      <c r="Z20" s="137">
        <f>+IF(X20&lt;&gt;0,+(Y20/X20)*100,0)</f>
        <v>-3.1927049253270376</v>
      </c>
      <c r="AA20" s="153">
        <f>SUM(AA26:AA33)</f>
        <v>38206600</v>
      </c>
    </row>
    <row r="21" spans="1:27" ht="13.5">
      <c r="A21" s="291" t="s">
        <v>204</v>
      </c>
      <c r="B21" s="142"/>
      <c r="C21" s="62"/>
      <c r="D21" s="156"/>
      <c r="E21" s="60">
        <v>1000000</v>
      </c>
      <c r="F21" s="60">
        <v>1100000</v>
      </c>
      <c r="G21" s="60">
        <v>21000</v>
      </c>
      <c r="H21" s="60"/>
      <c r="I21" s="60"/>
      <c r="J21" s="60">
        <v>21000</v>
      </c>
      <c r="K21" s="60"/>
      <c r="L21" s="60">
        <v>53760</v>
      </c>
      <c r="M21" s="60"/>
      <c r="N21" s="60">
        <v>53760</v>
      </c>
      <c r="O21" s="60"/>
      <c r="P21" s="60">
        <v>497774</v>
      </c>
      <c r="Q21" s="60">
        <v>-110987</v>
      </c>
      <c r="R21" s="60">
        <v>386787</v>
      </c>
      <c r="S21" s="60">
        <v>-307175</v>
      </c>
      <c r="T21" s="60"/>
      <c r="U21" s="60">
        <v>118320</v>
      </c>
      <c r="V21" s="60">
        <v>-188855</v>
      </c>
      <c r="W21" s="60">
        <v>272692</v>
      </c>
      <c r="X21" s="60">
        <v>1100000</v>
      </c>
      <c r="Y21" s="60">
        <v>-827308</v>
      </c>
      <c r="Z21" s="140">
        <v>-75.21</v>
      </c>
      <c r="AA21" s="155">
        <v>1100000</v>
      </c>
    </row>
    <row r="22" spans="1:27" ht="13.5">
      <c r="A22" s="291" t="s">
        <v>205</v>
      </c>
      <c r="B22" s="142"/>
      <c r="C22" s="62">
        <v>9567780</v>
      </c>
      <c r="D22" s="156"/>
      <c r="E22" s="60">
        <v>10924000</v>
      </c>
      <c r="F22" s="60">
        <v>8693000</v>
      </c>
      <c r="G22" s="60">
        <v>423971</v>
      </c>
      <c r="H22" s="60">
        <v>139925</v>
      </c>
      <c r="I22" s="60">
        <v>276193</v>
      </c>
      <c r="J22" s="60">
        <v>840089</v>
      </c>
      <c r="K22" s="60">
        <v>594695</v>
      </c>
      <c r="L22" s="60">
        <v>590030</v>
      </c>
      <c r="M22" s="60">
        <v>49535</v>
      </c>
      <c r="N22" s="60">
        <v>1234260</v>
      </c>
      <c r="O22" s="60">
        <v>129441</v>
      </c>
      <c r="P22" s="60">
        <v>158447</v>
      </c>
      <c r="Q22" s="60">
        <v>180620</v>
      </c>
      <c r="R22" s="60">
        <v>468508</v>
      </c>
      <c r="S22" s="60">
        <v>665113</v>
      </c>
      <c r="T22" s="60">
        <v>314573</v>
      </c>
      <c r="U22" s="60">
        <v>3738002</v>
      </c>
      <c r="V22" s="60">
        <v>4717688</v>
      </c>
      <c r="W22" s="60">
        <v>7260545</v>
      </c>
      <c r="X22" s="60">
        <v>8693000</v>
      </c>
      <c r="Y22" s="60">
        <v>-1432455</v>
      </c>
      <c r="Z22" s="140">
        <v>-16.48</v>
      </c>
      <c r="AA22" s="155">
        <v>8693000</v>
      </c>
    </row>
    <row r="23" spans="1:27" ht="13.5">
      <c r="A23" s="291" t="s">
        <v>206</v>
      </c>
      <c r="B23" s="142"/>
      <c r="C23" s="62">
        <v>2398774</v>
      </c>
      <c r="D23" s="156"/>
      <c r="E23" s="60">
        <v>988000</v>
      </c>
      <c r="F23" s="60">
        <v>6438000</v>
      </c>
      <c r="G23" s="60"/>
      <c r="H23" s="60"/>
      <c r="I23" s="60"/>
      <c r="J23" s="60"/>
      <c r="K23" s="60">
        <v>96380</v>
      </c>
      <c r="L23" s="60"/>
      <c r="M23" s="60"/>
      <c r="N23" s="60">
        <v>96380</v>
      </c>
      <c r="O23" s="60"/>
      <c r="P23" s="60"/>
      <c r="Q23" s="60">
        <v>254188</v>
      </c>
      <c r="R23" s="60">
        <v>254188</v>
      </c>
      <c r="S23" s="60">
        <v>564086</v>
      </c>
      <c r="T23" s="60">
        <v>2515181</v>
      </c>
      <c r="U23" s="60">
        <v>3184369</v>
      </c>
      <c r="V23" s="60">
        <v>6263636</v>
      </c>
      <c r="W23" s="60">
        <v>6614204</v>
      </c>
      <c r="X23" s="60">
        <v>6438000</v>
      </c>
      <c r="Y23" s="60">
        <v>176204</v>
      </c>
      <c r="Z23" s="140">
        <v>2.74</v>
      </c>
      <c r="AA23" s="155">
        <v>6438000</v>
      </c>
    </row>
    <row r="24" spans="1:27" ht="13.5">
      <c r="A24" s="291" t="s">
        <v>207</v>
      </c>
      <c r="B24" s="142"/>
      <c r="C24" s="62">
        <v>13029879</v>
      </c>
      <c r="D24" s="156"/>
      <c r="E24" s="60">
        <v>14673000</v>
      </c>
      <c r="F24" s="60">
        <v>7650000</v>
      </c>
      <c r="G24" s="60">
        <v>974598</v>
      </c>
      <c r="H24" s="60">
        <v>2274666</v>
      </c>
      <c r="I24" s="60">
        <v>95004</v>
      </c>
      <c r="J24" s="60">
        <v>3344268</v>
      </c>
      <c r="K24" s="60">
        <v>2703224</v>
      </c>
      <c r="L24" s="60">
        <v>101326</v>
      </c>
      <c r="M24" s="60">
        <v>1144081</v>
      </c>
      <c r="N24" s="60">
        <v>3948631</v>
      </c>
      <c r="O24" s="60">
        <v>1198078</v>
      </c>
      <c r="P24" s="60"/>
      <c r="Q24" s="60">
        <v>943471</v>
      </c>
      <c r="R24" s="60">
        <v>2141549</v>
      </c>
      <c r="S24" s="60"/>
      <c r="T24" s="60">
        <v>1443912</v>
      </c>
      <c r="U24" s="60">
        <v>269161</v>
      </c>
      <c r="V24" s="60">
        <v>1713073</v>
      </c>
      <c r="W24" s="60">
        <v>11147521</v>
      </c>
      <c r="X24" s="60">
        <v>7650000</v>
      </c>
      <c r="Y24" s="60">
        <v>3497521</v>
      </c>
      <c r="Z24" s="140">
        <v>45.72</v>
      </c>
      <c r="AA24" s="155">
        <v>7650000</v>
      </c>
    </row>
    <row r="25" spans="1:27" ht="13.5">
      <c r="A25" s="291" t="s">
        <v>208</v>
      </c>
      <c r="B25" s="142"/>
      <c r="C25" s="62">
        <v>51962</v>
      </c>
      <c r="D25" s="156"/>
      <c r="E25" s="60"/>
      <c r="F25" s="60">
        <v>1970000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526000</v>
      </c>
      <c r="T25" s="60"/>
      <c r="U25" s="60">
        <v>344000</v>
      </c>
      <c r="V25" s="60">
        <v>870000</v>
      </c>
      <c r="W25" s="60">
        <v>870000</v>
      </c>
      <c r="X25" s="60">
        <v>1970000</v>
      </c>
      <c r="Y25" s="60">
        <v>-1100000</v>
      </c>
      <c r="Z25" s="140">
        <v>-55.84</v>
      </c>
      <c r="AA25" s="155">
        <v>1970000</v>
      </c>
    </row>
    <row r="26" spans="1:27" ht="13.5">
      <c r="A26" s="292" t="s">
        <v>209</v>
      </c>
      <c r="B26" s="302"/>
      <c r="C26" s="293">
        <f aca="true" t="shared" si="3" ref="C26:Y26">SUM(C21:C25)</f>
        <v>25048395</v>
      </c>
      <c r="D26" s="294">
        <f t="shared" si="3"/>
        <v>0</v>
      </c>
      <c r="E26" s="295">
        <f t="shared" si="3"/>
        <v>27585000</v>
      </c>
      <c r="F26" s="295">
        <f t="shared" si="3"/>
        <v>25851000</v>
      </c>
      <c r="G26" s="295">
        <f t="shared" si="3"/>
        <v>1419569</v>
      </c>
      <c r="H26" s="295">
        <f t="shared" si="3"/>
        <v>2414591</v>
      </c>
      <c r="I26" s="295">
        <f t="shared" si="3"/>
        <v>371197</v>
      </c>
      <c r="J26" s="295">
        <f t="shared" si="3"/>
        <v>4205357</v>
      </c>
      <c r="K26" s="295">
        <f t="shared" si="3"/>
        <v>3394299</v>
      </c>
      <c r="L26" s="295">
        <f t="shared" si="3"/>
        <v>745116</v>
      </c>
      <c r="M26" s="295">
        <f t="shared" si="3"/>
        <v>1193616</v>
      </c>
      <c r="N26" s="295">
        <f t="shared" si="3"/>
        <v>5333031</v>
      </c>
      <c r="O26" s="295">
        <f t="shared" si="3"/>
        <v>1327519</v>
      </c>
      <c r="P26" s="295">
        <f t="shared" si="3"/>
        <v>656221</v>
      </c>
      <c r="Q26" s="295">
        <f t="shared" si="3"/>
        <v>1267292</v>
      </c>
      <c r="R26" s="295">
        <f t="shared" si="3"/>
        <v>3251032</v>
      </c>
      <c r="S26" s="295">
        <f t="shared" si="3"/>
        <v>1448024</v>
      </c>
      <c r="T26" s="295">
        <f t="shared" si="3"/>
        <v>4273666</v>
      </c>
      <c r="U26" s="295">
        <f t="shared" si="3"/>
        <v>7653852</v>
      </c>
      <c r="V26" s="295">
        <f t="shared" si="3"/>
        <v>13375542</v>
      </c>
      <c r="W26" s="295">
        <f t="shared" si="3"/>
        <v>26164962</v>
      </c>
      <c r="X26" s="295">
        <f t="shared" si="3"/>
        <v>25851000</v>
      </c>
      <c r="Y26" s="295">
        <f t="shared" si="3"/>
        <v>313962</v>
      </c>
      <c r="Z26" s="296">
        <f>+IF(X26&lt;&gt;0,+(Y26/X26)*100,0)</f>
        <v>1.2145062086573053</v>
      </c>
      <c r="AA26" s="297">
        <f>SUM(AA21:AA25)</f>
        <v>25851000</v>
      </c>
    </row>
    <row r="27" spans="1:27" ht="13.5">
      <c r="A27" s="298" t="s">
        <v>210</v>
      </c>
      <c r="B27" s="147"/>
      <c r="C27" s="62">
        <v>322922</v>
      </c>
      <c r="D27" s="156"/>
      <c r="E27" s="60">
        <v>1878000</v>
      </c>
      <c r="F27" s="60">
        <v>2915000</v>
      </c>
      <c r="G27" s="60">
        <v>39678</v>
      </c>
      <c r="H27" s="60"/>
      <c r="I27" s="60">
        <v>43299</v>
      </c>
      <c r="J27" s="60">
        <v>82977</v>
      </c>
      <c r="K27" s="60">
        <v>21699</v>
      </c>
      <c r="L27" s="60">
        <v>52982</v>
      </c>
      <c r="M27" s="60">
        <v>83942</v>
      </c>
      <c r="N27" s="60">
        <v>158623</v>
      </c>
      <c r="O27" s="60">
        <v>14500</v>
      </c>
      <c r="P27" s="60">
        <v>1363</v>
      </c>
      <c r="Q27" s="60">
        <v>158771</v>
      </c>
      <c r="R27" s="60">
        <v>174634</v>
      </c>
      <c r="S27" s="60"/>
      <c r="T27" s="60">
        <v>195722</v>
      </c>
      <c r="U27" s="60">
        <v>1474981</v>
      </c>
      <c r="V27" s="60">
        <v>1670703</v>
      </c>
      <c r="W27" s="60">
        <v>2086937</v>
      </c>
      <c r="X27" s="60">
        <v>2915000</v>
      </c>
      <c r="Y27" s="60">
        <v>-828063</v>
      </c>
      <c r="Z27" s="140">
        <v>-28.41</v>
      </c>
      <c r="AA27" s="155">
        <v>2915000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7936044</v>
      </c>
      <c r="D30" s="156"/>
      <c r="E30" s="60">
        <v>11781000</v>
      </c>
      <c r="F30" s="60">
        <v>9440600</v>
      </c>
      <c r="G30" s="60">
        <v>8986</v>
      </c>
      <c r="H30" s="60">
        <v>99305</v>
      </c>
      <c r="I30" s="60">
        <v>85912</v>
      </c>
      <c r="J30" s="60">
        <v>194203</v>
      </c>
      <c r="K30" s="60">
        <v>44577</v>
      </c>
      <c r="L30" s="60">
        <v>2196283</v>
      </c>
      <c r="M30" s="60">
        <v>149700</v>
      </c>
      <c r="N30" s="60">
        <v>2390560</v>
      </c>
      <c r="O30" s="60">
        <v>1057142</v>
      </c>
      <c r="P30" s="60">
        <v>99946</v>
      </c>
      <c r="Q30" s="60">
        <v>950362</v>
      </c>
      <c r="R30" s="60">
        <v>2107450</v>
      </c>
      <c r="S30" s="60">
        <v>986954</v>
      </c>
      <c r="T30" s="60">
        <v>2554418</v>
      </c>
      <c r="U30" s="60">
        <v>486292</v>
      </c>
      <c r="V30" s="60">
        <v>4027664</v>
      </c>
      <c r="W30" s="60">
        <v>8719877</v>
      </c>
      <c r="X30" s="60">
        <v>9440600</v>
      </c>
      <c r="Y30" s="60">
        <v>-720723</v>
      </c>
      <c r="Z30" s="140">
        <v>-7.63</v>
      </c>
      <c r="AA30" s="155">
        <v>9440600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>
        <v>15000</v>
      </c>
      <c r="J33" s="82">
        <v>15000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15000</v>
      </c>
      <c r="X33" s="82"/>
      <c r="Y33" s="82">
        <v>15000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4562252</v>
      </c>
      <c r="D36" s="156">
        <f t="shared" si="4"/>
        <v>0</v>
      </c>
      <c r="E36" s="60">
        <f t="shared" si="4"/>
        <v>3263000</v>
      </c>
      <c r="F36" s="60">
        <f t="shared" si="4"/>
        <v>2924000</v>
      </c>
      <c r="G36" s="60">
        <f t="shared" si="4"/>
        <v>21000</v>
      </c>
      <c r="H36" s="60">
        <f t="shared" si="4"/>
        <v>0</v>
      </c>
      <c r="I36" s="60">
        <f t="shared" si="4"/>
        <v>0</v>
      </c>
      <c r="J36" s="60">
        <f t="shared" si="4"/>
        <v>21000</v>
      </c>
      <c r="K36" s="60">
        <f t="shared" si="4"/>
        <v>60000</v>
      </c>
      <c r="L36" s="60">
        <f t="shared" si="4"/>
        <v>53760</v>
      </c>
      <c r="M36" s="60">
        <f t="shared" si="4"/>
        <v>10060</v>
      </c>
      <c r="N36" s="60">
        <f t="shared" si="4"/>
        <v>123820</v>
      </c>
      <c r="O36" s="60">
        <f t="shared" si="4"/>
        <v>96500</v>
      </c>
      <c r="P36" s="60">
        <f t="shared" si="4"/>
        <v>545814</v>
      </c>
      <c r="Q36" s="60">
        <f t="shared" si="4"/>
        <v>77594</v>
      </c>
      <c r="R36" s="60">
        <f t="shared" si="4"/>
        <v>719908</v>
      </c>
      <c r="S36" s="60">
        <f t="shared" si="4"/>
        <v>-221981</v>
      </c>
      <c r="T36" s="60">
        <f t="shared" si="4"/>
        <v>249824</v>
      </c>
      <c r="U36" s="60">
        <f t="shared" si="4"/>
        <v>1272856</v>
      </c>
      <c r="V36" s="60">
        <f t="shared" si="4"/>
        <v>1300699</v>
      </c>
      <c r="W36" s="60">
        <f t="shared" si="4"/>
        <v>2165427</v>
      </c>
      <c r="X36" s="60">
        <f t="shared" si="4"/>
        <v>2924000</v>
      </c>
      <c r="Y36" s="60">
        <f t="shared" si="4"/>
        <v>-758573</v>
      </c>
      <c r="Z36" s="140">
        <f aca="true" t="shared" si="5" ref="Z36:Z49">+IF(X36&lt;&gt;0,+(Y36/X36)*100,0)</f>
        <v>-25.94298905608755</v>
      </c>
      <c r="AA36" s="155">
        <f>AA6+AA21</f>
        <v>2924000</v>
      </c>
    </row>
    <row r="37" spans="1:27" ht="13.5">
      <c r="A37" s="291" t="s">
        <v>205</v>
      </c>
      <c r="B37" s="142"/>
      <c r="C37" s="62">
        <f t="shared" si="4"/>
        <v>14891740</v>
      </c>
      <c r="D37" s="156">
        <f t="shared" si="4"/>
        <v>0</v>
      </c>
      <c r="E37" s="60">
        <f t="shared" si="4"/>
        <v>16408000</v>
      </c>
      <c r="F37" s="60">
        <f t="shared" si="4"/>
        <v>16253000</v>
      </c>
      <c r="G37" s="60">
        <f t="shared" si="4"/>
        <v>423971</v>
      </c>
      <c r="H37" s="60">
        <f t="shared" si="4"/>
        <v>182815</v>
      </c>
      <c r="I37" s="60">
        <f t="shared" si="4"/>
        <v>299458</v>
      </c>
      <c r="J37" s="60">
        <f t="shared" si="4"/>
        <v>906244</v>
      </c>
      <c r="K37" s="60">
        <f t="shared" si="4"/>
        <v>769900</v>
      </c>
      <c r="L37" s="60">
        <f t="shared" si="4"/>
        <v>1251034</v>
      </c>
      <c r="M37" s="60">
        <f t="shared" si="4"/>
        <v>414856</v>
      </c>
      <c r="N37" s="60">
        <f t="shared" si="4"/>
        <v>2435790</v>
      </c>
      <c r="O37" s="60">
        <f t="shared" si="4"/>
        <v>424109</v>
      </c>
      <c r="P37" s="60">
        <f t="shared" si="4"/>
        <v>158447</v>
      </c>
      <c r="Q37" s="60">
        <f t="shared" si="4"/>
        <v>1599710</v>
      </c>
      <c r="R37" s="60">
        <f t="shared" si="4"/>
        <v>2182266</v>
      </c>
      <c r="S37" s="60">
        <f t="shared" si="4"/>
        <v>1533239</v>
      </c>
      <c r="T37" s="60">
        <f t="shared" si="4"/>
        <v>1600667</v>
      </c>
      <c r="U37" s="60">
        <f t="shared" si="4"/>
        <v>5341703</v>
      </c>
      <c r="V37" s="60">
        <f t="shared" si="4"/>
        <v>8475609</v>
      </c>
      <c r="W37" s="60">
        <f t="shared" si="4"/>
        <v>13999909</v>
      </c>
      <c r="X37" s="60">
        <f t="shared" si="4"/>
        <v>16253000</v>
      </c>
      <c r="Y37" s="60">
        <f t="shared" si="4"/>
        <v>-2253091</v>
      </c>
      <c r="Z37" s="140">
        <f t="shared" si="5"/>
        <v>-13.862616132406325</v>
      </c>
      <c r="AA37" s="155">
        <f>AA7+AA22</f>
        <v>16253000</v>
      </c>
    </row>
    <row r="38" spans="1:27" ht="13.5">
      <c r="A38" s="291" t="s">
        <v>206</v>
      </c>
      <c r="B38" s="142"/>
      <c r="C38" s="62">
        <f t="shared" si="4"/>
        <v>5211863</v>
      </c>
      <c r="D38" s="156">
        <f t="shared" si="4"/>
        <v>0</v>
      </c>
      <c r="E38" s="60">
        <f t="shared" si="4"/>
        <v>9795000</v>
      </c>
      <c r="F38" s="60">
        <f t="shared" si="4"/>
        <v>14917000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224756</v>
      </c>
      <c r="L38" s="60">
        <f t="shared" si="4"/>
        <v>0</v>
      </c>
      <c r="M38" s="60">
        <f t="shared" si="4"/>
        <v>39368</v>
      </c>
      <c r="N38" s="60">
        <f t="shared" si="4"/>
        <v>264124</v>
      </c>
      <c r="O38" s="60">
        <f t="shared" si="4"/>
        <v>392492</v>
      </c>
      <c r="P38" s="60">
        <f t="shared" si="4"/>
        <v>188345</v>
      </c>
      <c r="Q38" s="60">
        <f t="shared" si="4"/>
        <v>2853250</v>
      </c>
      <c r="R38" s="60">
        <f t="shared" si="4"/>
        <v>3434087</v>
      </c>
      <c r="S38" s="60">
        <f t="shared" si="4"/>
        <v>1730707</v>
      </c>
      <c r="T38" s="60">
        <f t="shared" si="4"/>
        <v>6484570</v>
      </c>
      <c r="U38" s="60">
        <f t="shared" si="4"/>
        <v>5628543</v>
      </c>
      <c r="V38" s="60">
        <f t="shared" si="4"/>
        <v>13843820</v>
      </c>
      <c r="W38" s="60">
        <f t="shared" si="4"/>
        <v>17542031</v>
      </c>
      <c r="X38" s="60">
        <f t="shared" si="4"/>
        <v>14917000</v>
      </c>
      <c r="Y38" s="60">
        <f t="shared" si="4"/>
        <v>2625031</v>
      </c>
      <c r="Z38" s="140">
        <f t="shared" si="5"/>
        <v>17.597579942347657</v>
      </c>
      <c r="AA38" s="155">
        <f>AA8+AA23</f>
        <v>14917000</v>
      </c>
    </row>
    <row r="39" spans="1:27" ht="13.5">
      <c r="A39" s="291" t="s">
        <v>207</v>
      </c>
      <c r="B39" s="142"/>
      <c r="C39" s="62">
        <f t="shared" si="4"/>
        <v>13029879</v>
      </c>
      <c r="D39" s="156">
        <f t="shared" si="4"/>
        <v>0</v>
      </c>
      <c r="E39" s="60">
        <f t="shared" si="4"/>
        <v>14673000</v>
      </c>
      <c r="F39" s="60">
        <f t="shared" si="4"/>
        <v>7650000</v>
      </c>
      <c r="G39" s="60">
        <f t="shared" si="4"/>
        <v>974598</v>
      </c>
      <c r="H39" s="60">
        <f t="shared" si="4"/>
        <v>2274666</v>
      </c>
      <c r="I39" s="60">
        <f t="shared" si="4"/>
        <v>95004</v>
      </c>
      <c r="J39" s="60">
        <f t="shared" si="4"/>
        <v>3344268</v>
      </c>
      <c r="K39" s="60">
        <f t="shared" si="4"/>
        <v>2703224</v>
      </c>
      <c r="L39" s="60">
        <f t="shared" si="4"/>
        <v>101326</v>
      </c>
      <c r="M39" s="60">
        <f t="shared" si="4"/>
        <v>1144081</v>
      </c>
      <c r="N39" s="60">
        <f t="shared" si="4"/>
        <v>3948631</v>
      </c>
      <c r="O39" s="60">
        <f t="shared" si="4"/>
        <v>1198078</v>
      </c>
      <c r="P39" s="60">
        <f t="shared" si="4"/>
        <v>0</v>
      </c>
      <c r="Q39" s="60">
        <f t="shared" si="4"/>
        <v>943471</v>
      </c>
      <c r="R39" s="60">
        <f t="shared" si="4"/>
        <v>2141549</v>
      </c>
      <c r="S39" s="60">
        <f t="shared" si="4"/>
        <v>200000</v>
      </c>
      <c r="T39" s="60">
        <f t="shared" si="4"/>
        <v>1443912</v>
      </c>
      <c r="U39" s="60">
        <f t="shared" si="4"/>
        <v>319161</v>
      </c>
      <c r="V39" s="60">
        <f t="shared" si="4"/>
        <v>1963073</v>
      </c>
      <c r="W39" s="60">
        <f t="shared" si="4"/>
        <v>11397521</v>
      </c>
      <c r="X39" s="60">
        <f t="shared" si="4"/>
        <v>7650000</v>
      </c>
      <c r="Y39" s="60">
        <f t="shared" si="4"/>
        <v>3747521</v>
      </c>
      <c r="Z39" s="140">
        <f t="shared" si="5"/>
        <v>48.987202614379086</v>
      </c>
      <c r="AA39" s="155">
        <f>AA9+AA24</f>
        <v>7650000</v>
      </c>
    </row>
    <row r="40" spans="1:27" ht="13.5">
      <c r="A40" s="291" t="s">
        <v>208</v>
      </c>
      <c r="B40" s="142"/>
      <c r="C40" s="62">
        <f t="shared" si="4"/>
        <v>3347573</v>
      </c>
      <c r="D40" s="156">
        <f t="shared" si="4"/>
        <v>0</v>
      </c>
      <c r="E40" s="60">
        <f t="shared" si="4"/>
        <v>558000</v>
      </c>
      <c r="F40" s="60">
        <f t="shared" si="4"/>
        <v>14809000</v>
      </c>
      <c r="G40" s="60">
        <f t="shared" si="4"/>
        <v>0</v>
      </c>
      <c r="H40" s="60">
        <f t="shared" si="4"/>
        <v>0</v>
      </c>
      <c r="I40" s="60">
        <f t="shared" si="4"/>
        <v>232222</v>
      </c>
      <c r="J40" s="60">
        <f t="shared" si="4"/>
        <v>232222</v>
      </c>
      <c r="K40" s="60">
        <f t="shared" si="4"/>
        <v>1791921</v>
      </c>
      <c r="L40" s="60">
        <f t="shared" si="4"/>
        <v>1283858</v>
      </c>
      <c r="M40" s="60">
        <f t="shared" si="4"/>
        <v>1041927</v>
      </c>
      <c r="N40" s="60">
        <f t="shared" si="4"/>
        <v>4117706</v>
      </c>
      <c r="O40" s="60">
        <f t="shared" si="4"/>
        <v>1765781</v>
      </c>
      <c r="P40" s="60">
        <f t="shared" si="4"/>
        <v>545445</v>
      </c>
      <c r="Q40" s="60">
        <f t="shared" si="4"/>
        <v>996705</v>
      </c>
      <c r="R40" s="60">
        <f t="shared" si="4"/>
        <v>3307931</v>
      </c>
      <c r="S40" s="60">
        <f t="shared" si="4"/>
        <v>2205687</v>
      </c>
      <c r="T40" s="60">
        <f t="shared" si="4"/>
        <v>1552784</v>
      </c>
      <c r="U40" s="60">
        <f t="shared" si="4"/>
        <v>2054410</v>
      </c>
      <c r="V40" s="60">
        <f t="shared" si="4"/>
        <v>5812881</v>
      </c>
      <c r="W40" s="60">
        <f t="shared" si="4"/>
        <v>13470740</v>
      </c>
      <c r="X40" s="60">
        <f t="shared" si="4"/>
        <v>14809000</v>
      </c>
      <c r="Y40" s="60">
        <f t="shared" si="4"/>
        <v>-1338260</v>
      </c>
      <c r="Z40" s="140">
        <f t="shared" si="5"/>
        <v>-9.03680194476332</v>
      </c>
      <c r="AA40" s="155">
        <f>AA10+AA25</f>
        <v>14809000</v>
      </c>
    </row>
    <row r="41" spans="1:27" ht="13.5">
      <c r="A41" s="292" t="s">
        <v>209</v>
      </c>
      <c r="B41" s="142"/>
      <c r="C41" s="293">
        <f aca="true" t="shared" si="6" ref="C41:Y41">SUM(C36:C40)</f>
        <v>41043307</v>
      </c>
      <c r="D41" s="294">
        <f t="shared" si="6"/>
        <v>0</v>
      </c>
      <c r="E41" s="295">
        <f t="shared" si="6"/>
        <v>44697000</v>
      </c>
      <c r="F41" s="295">
        <f t="shared" si="6"/>
        <v>56553000</v>
      </c>
      <c r="G41" s="295">
        <f t="shared" si="6"/>
        <v>1419569</v>
      </c>
      <c r="H41" s="295">
        <f t="shared" si="6"/>
        <v>2457481</v>
      </c>
      <c r="I41" s="295">
        <f t="shared" si="6"/>
        <v>626684</v>
      </c>
      <c r="J41" s="295">
        <f t="shared" si="6"/>
        <v>4503734</v>
      </c>
      <c r="K41" s="295">
        <f t="shared" si="6"/>
        <v>5549801</v>
      </c>
      <c r="L41" s="295">
        <f t="shared" si="6"/>
        <v>2689978</v>
      </c>
      <c r="M41" s="295">
        <f t="shared" si="6"/>
        <v>2650292</v>
      </c>
      <c r="N41" s="295">
        <f t="shared" si="6"/>
        <v>10890071</v>
      </c>
      <c r="O41" s="295">
        <f t="shared" si="6"/>
        <v>3876960</v>
      </c>
      <c r="P41" s="295">
        <f t="shared" si="6"/>
        <v>1438051</v>
      </c>
      <c r="Q41" s="295">
        <f t="shared" si="6"/>
        <v>6470730</v>
      </c>
      <c r="R41" s="295">
        <f t="shared" si="6"/>
        <v>11785741</v>
      </c>
      <c r="S41" s="295">
        <f t="shared" si="6"/>
        <v>5447652</v>
      </c>
      <c r="T41" s="295">
        <f t="shared" si="6"/>
        <v>11331757</v>
      </c>
      <c r="U41" s="295">
        <f t="shared" si="6"/>
        <v>14616673</v>
      </c>
      <c r="V41" s="295">
        <f t="shared" si="6"/>
        <v>31396082</v>
      </c>
      <c r="W41" s="295">
        <f t="shared" si="6"/>
        <v>58575628</v>
      </c>
      <c r="X41" s="295">
        <f t="shared" si="6"/>
        <v>56553000</v>
      </c>
      <c r="Y41" s="295">
        <f t="shared" si="6"/>
        <v>2022628</v>
      </c>
      <c r="Z41" s="296">
        <f t="shared" si="5"/>
        <v>3.5765176029565184</v>
      </c>
      <c r="AA41" s="297">
        <f>SUM(AA36:AA40)</f>
        <v>56553000</v>
      </c>
    </row>
    <row r="42" spans="1:27" ht="13.5">
      <c r="A42" s="298" t="s">
        <v>210</v>
      </c>
      <c r="B42" s="136"/>
      <c r="C42" s="95">
        <f aca="true" t="shared" si="7" ref="C42:Y48">C12+C27</f>
        <v>8339967</v>
      </c>
      <c r="D42" s="129">
        <f t="shared" si="7"/>
        <v>0</v>
      </c>
      <c r="E42" s="54">
        <f t="shared" si="7"/>
        <v>14590000</v>
      </c>
      <c r="F42" s="54">
        <f t="shared" si="7"/>
        <v>3860000</v>
      </c>
      <c r="G42" s="54">
        <f t="shared" si="7"/>
        <v>39678</v>
      </c>
      <c r="H42" s="54">
        <f t="shared" si="7"/>
        <v>9935</v>
      </c>
      <c r="I42" s="54">
        <f t="shared" si="7"/>
        <v>86989</v>
      </c>
      <c r="J42" s="54">
        <f t="shared" si="7"/>
        <v>136602</v>
      </c>
      <c r="K42" s="54">
        <f t="shared" si="7"/>
        <v>21699</v>
      </c>
      <c r="L42" s="54">
        <f t="shared" si="7"/>
        <v>52982</v>
      </c>
      <c r="M42" s="54">
        <f t="shared" si="7"/>
        <v>235262</v>
      </c>
      <c r="N42" s="54">
        <f t="shared" si="7"/>
        <v>309943</v>
      </c>
      <c r="O42" s="54">
        <f t="shared" si="7"/>
        <v>96800</v>
      </c>
      <c r="P42" s="54">
        <f t="shared" si="7"/>
        <v>-11743</v>
      </c>
      <c r="Q42" s="54">
        <f t="shared" si="7"/>
        <v>299137</v>
      </c>
      <c r="R42" s="54">
        <f t="shared" si="7"/>
        <v>384194</v>
      </c>
      <c r="S42" s="54">
        <f t="shared" si="7"/>
        <v>216492</v>
      </c>
      <c r="T42" s="54">
        <f t="shared" si="7"/>
        <v>344018</v>
      </c>
      <c r="U42" s="54">
        <f t="shared" si="7"/>
        <v>1592265</v>
      </c>
      <c r="V42" s="54">
        <f t="shared" si="7"/>
        <v>2152775</v>
      </c>
      <c r="W42" s="54">
        <f t="shared" si="7"/>
        <v>2983514</v>
      </c>
      <c r="X42" s="54">
        <f t="shared" si="7"/>
        <v>3860000</v>
      </c>
      <c r="Y42" s="54">
        <f t="shared" si="7"/>
        <v>-876486</v>
      </c>
      <c r="Z42" s="184">
        <f t="shared" si="5"/>
        <v>-22.706891191709843</v>
      </c>
      <c r="AA42" s="130">
        <f aca="true" t="shared" si="8" ref="AA42:AA48">AA12+AA27</f>
        <v>3860000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10934579</v>
      </c>
      <c r="D45" s="129">
        <f t="shared" si="7"/>
        <v>0</v>
      </c>
      <c r="E45" s="54">
        <f t="shared" si="7"/>
        <v>11796000</v>
      </c>
      <c r="F45" s="54">
        <f t="shared" si="7"/>
        <v>9687000</v>
      </c>
      <c r="G45" s="54">
        <f t="shared" si="7"/>
        <v>11841</v>
      </c>
      <c r="H45" s="54">
        <f t="shared" si="7"/>
        <v>120963</v>
      </c>
      <c r="I45" s="54">
        <f t="shared" si="7"/>
        <v>96137</v>
      </c>
      <c r="J45" s="54">
        <f t="shared" si="7"/>
        <v>228941</v>
      </c>
      <c r="K45" s="54">
        <f t="shared" si="7"/>
        <v>35683</v>
      </c>
      <c r="L45" s="54">
        <f t="shared" si="7"/>
        <v>2202958</v>
      </c>
      <c r="M45" s="54">
        <f t="shared" si="7"/>
        <v>149700</v>
      </c>
      <c r="N45" s="54">
        <f t="shared" si="7"/>
        <v>2388341</v>
      </c>
      <c r="O45" s="54">
        <f t="shared" si="7"/>
        <v>1057142</v>
      </c>
      <c r="P45" s="54">
        <f t="shared" si="7"/>
        <v>130530</v>
      </c>
      <c r="Q45" s="54">
        <f t="shared" si="7"/>
        <v>949912</v>
      </c>
      <c r="R45" s="54">
        <f t="shared" si="7"/>
        <v>2137584</v>
      </c>
      <c r="S45" s="54">
        <f t="shared" si="7"/>
        <v>986954</v>
      </c>
      <c r="T45" s="54">
        <f t="shared" si="7"/>
        <v>2554418</v>
      </c>
      <c r="U45" s="54">
        <f t="shared" si="7"/>
        <v>673463</v>
      </c>
      <c r="V45" s="54">
        <f t="shared" si="7"/>
        <v>4214835</v>
      </c>
      <c r="W45" s="54">
        <f t="shared" si="7"/>
        <v>8969701</v>
      </c>
      <c r="X45" s="54">
        <f t="shared" si="7"/>
        <v>9687000</v>
      </c>
      <c r="Y45" s="54">
        <f t="shared" si="7"/>
        <v>-717299</v>
      </c>
      <c r="Z45" s="184">
        <f t="shared" si="5"/>
        <v>-7.404758955300919</v>
      </c>
      <c r="AA45" s="130">
        <f t="shared" si="8"/>
        <v>9687000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30000</v>
      </c>
      <c r="G48" s="54">
        <f t="shared" si="7"/>
        <v>0</v>
      </c>
      <c r="H48" s="54">
        <f t="shared" si="7"/>
        <v>0</v>
      </c>
      <c r="I48" s="54">
        <f t="shared" si="7"/>
        <v>15000</v>
      </c>
      <c r="J48" s="54">
        <f t="shared" si="7"/>
        <v>15000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10000</v>
      </c>
      <c r="P48" s="54">
        <f t="shared" si="7"/>
        <v>5000</v>
      </c>
      <c r="Q48" s="54">
        <f t="shared" si="7"/>
        <v>0</v>
      </c>
      <c r="R48" s="54">
        <f t="shared" si="7"/>
        <v>15000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30000</v>
      </c>
      <c r="X48" s="54">
        <f t="shared" si="7"/>
        <v>30000</v>
      </c>
      <c r="Y48" s="54">
        <f t="shared" si="7"/>
        <v>0</v>
      </c>
      <c r="Z48" s="184">
        <f t="shared" si="5"/>
        <v>0</v>
      </c>
      <c r="AA48" s="130">
        <f t="shared" si="8"/>
        <v>30000</v>
      </c>
    </row>
    <row r="49" spans="1:27" ht="13.5">
      <c r="A49" s="308" t="s">
        <v>219</v>
      </c>
      <c r="B49" s="149"/>
      <c r="C49" s="239">
        <f aca="true" t="shared" si="9" ref="C49:Y49">SUM(C41:C48)</f>
        <v>60317853</v>
      </c>
      <c r="D49" s="218">
        <f t="shared" si="9"/>
        <v>0</v>
      </c>
      <c r="E49" s="220">
        <f t="shared" si="9"/>
        <v>71083000</v>
      </c>
      <c r="F49" s="220">
        <f t="shared" si="9"/>
        <v>70130000</v>
      </c>
      <c r="G49" s="220">
        <f t="shared" si="9"/>
        <v>1471088</v>
      </c>
      <c r="H49" s="220">
        <f t="shared" si="9"/>
        <v>2588379</v>
      </c>
      <c r="I49" s="220">
        <f t="shared" si="9"/>
        <v>824810</v>
      </c>
      <c r="J49" s="220">
        <f t="shared" si="9"/>
        <v>4884277</v>
      </c>
      <c r="K49" s="220">
        <f t="shared" si="9"/>
        <v>5607183</v>
      </c>
      <c r="L49" s="220">
        <f t="shared" si="9"/>
        <v>4945918</v>
      </c>
      <c r="M49" s="220">
        <f t="shared" si="9"/>
        <v>3035254</v>
      </c>
      <c r="N49" s="220">
        <f t="shared" si="9"/>
        <v>13588355</v>
      </c>
      <c r="O49" s="220">
        <f t="shared" si="9"/>
        <v>5040902</v>
      </c>
      <c r="P49" s="220">
        <f t="shared" si="9"/>
        <v>1561838</v>
      </c>
      <c r="Q49" s="220">
        <f t="shared" si="9"/>
        <v>7719779</v>
      </c>
      <c r="R49" s="220">
        <f t="shared" si="9"/>
        <v>14322519</v>
      </c>
      <c r="S49" s="220">
        <f t="shared" si="9"/>
        <v>6651098</v>
      </c>
      <c r="T49" s="220">
        <f t="shared" si="9"/>
        <v>14230193</v>
      </c>
      <c r="U49" s="220">
        <f t="shared" si="9"/>
        <v>16882401</v>
      </c>
      <c r="V49" s="220">
        <f t="shared" si="9"/>
        <v>37763692</v>
      </c>
      <c r="W49" s="220">
        <f t="shared" si="9"/>
        <v>70558843</v>
      </c>
      <c r="X49" s="220">
        <f t="shared" si="9"/>
        <v>70130000</v>
      </c>
      <c r="Y49" s="220">
        <f t="shared" si="9"/>
        <v>428843</v>
      </c>
      <c r="Z49" s="221">
        <f t="shared" si="5"/>
        <v>0.6114972194495937</v>
      </c>
      <c r="AA49" s="222">
        <f>SUM(AA41:AA48)</f>
        <v>70130000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22025166</v>
      </c>
      <c r="D51" s="129">
        <f t="shared" si="10"/>
        <v>0</v>
      </c>
      <c r="E51" s="54">
        <f t="shared" si="10"/>
        <v>68601760</v>
      </c>
      <c r="F51" s="54">
        <f t="shared" si="10"/>
        <v>28616550</v>
      </c>
      <c r="G51" s="54">
        <f t="shared" si="10"/>
        <v>551000</v>
      </c>
      <c r="H51" s="54">
        <f t="shared" si="10"/>
        <v>980296</v>
      </c>
      <c r="I51" s="54">
        <f t="shared" si="10"/>
        <v>1279402</v>
      </c>
      <c r="J51" s="54">
        <f t="shared" si="10"/>
        <v>2810698</v>
      </c>
      <c r="K51" s="54">
        <f t="shared" si="10"/>
        <v>1282929</v>
      </c>
      <c r="L51" s="54">
        <f t="shared" si="10"/>
        <v>2138421</v>
      </c>
      <c r="M51" s="54">
        <f t="shared" si="10"/>
        <v>870342</v>
      </c>
      <c r="N51" s="54">
        <f t="shared" si="10"/>
        <v>4291692</v>
      </c>
      <c r="O51" s="54">
        <f t="shared" si="10"/>
        <v>1322852</v>
      </c>
      <c r="P51" s="54">
        <f t="shared" si="10"/>
        <v>955765</v>
      </c>
      <c r="Q51" s="54">
        <f t="shared" si="10"/>
        <v>2432644</v>
      </c>
      <c r="R51" s="54">
        <f t="shared" si="10"/>
        <v>4711261</v>
      </c>
      <c r="S51" s="54">
        <f t="shared" si="10"/>
        <v>1905916</v>
      </c>
      <c r="T51" s="54">
        <f t="shared" si="10"/>
        <v>4778227</v>
      </c>
      <c r="U51" s="54">
        <f t="shared" si="10"/>
        <v>3803764</v>
      </c>
      <c r="V51" s="54">
        <f t="shared" si="10"/>
        <v>10487907</v>
      </c>
      <c r="W51" s="54">
        <f t="shared" si="10"/>
        <v>22301558</v>
      </c>
      <c r="X51" s="54">
        <f t="shared" si="10"/>
        <v>28616550</v>
      </c>
      <c r="Y51" s="54">
        <f t="shared" si="10"/>
        <v>-6314992</v>
      </c>
      <c r="Z51" s="184">
        <f>+IF(X51&lt;&gt;0,+(Y51/X51)*100,0)</f>
        <v>-22.067621708416983</v>
      </c>
      <c r="AA51" s="130">
        <f>SUM(AA57:AA61)</f>
        <v>28616550</v>
      </c>
    </row>
    <row r="52" spans="1:27" ht="13.5">
      <c r="A52" s="310" t="s">
        <v>204</v>
      </c>
      <c r="B52" s="142"/>
      <c r="C52" s="62">
        <v>3384138</v>
      </c>
      <c r="D52" s="156"/>
      <c r="E52" s="60">
        <v>14069000</v>
      </c>
      <c r="F52" s="60">
        <v>4213600</v>
      </c>
      <c r="G52" s="60">
        <v>7603</v>
      </c>
      <c r="H52" s="60">
        <v>32025</v>
      </c>
      <c r="I52" s="60">
        <v>222332</v>
      </c>
      <c r="J52" s="60">
        <v>261960</v>
      </c>
      <c r="K52" s="60">
        <v>105796</v>
      </c>
      <c r="L52" s="60">
        <v>133757</v>
      </c>
      <c r="M52" s="60">
        <v>-8321</v>
      </c>
      <c r="N52" s="60">
        <v>231232</v>
      </c>
      <c r="O52" s="60">
        <v>47438</v>
      </c>
      <c r="P52" s="60">
        <v>61198</v>
      </c>
      <c r="Q52" s="60">
        <v>1034770</v>
      </c>
      <c r="R52" s="60">
        <v>1143406</v>
      </c>
      <c r="S52" s="60">
        <v>170757</v>
      </c>
      <c r="T52" s="60">
        <v>1948404</v>
      </c>
      <c r="U52" s="60">
        <v>365270</v>
      </c>
      <c r="V52" s="60">
        <v>2484431</v>
      </c>
      <c r="W52" s="60">
        <v>4121029</v>
      </c>
      <c r="X52" s="60">
        <v>4213600</v>
      </c>
      <c r="Y52" s="60">
        <v>-92571</v>
      </c>
      <c r="Z52" s="140">
        <v>-2.2</v>
      </c>
      <c r="AA52" s="155">
        <v>4213600</v>
      </c>
    </row>
    <row r="53" spans="1:27" ht="13.5">
      <c r="A53" s="310" t="s">
        <v>205</v>
      </c>
      <c r="B53" s="142"/>
      <c r="C53" s="62">
        <v>4650675</v>
      </c>
      <c r="D53" s="156"/>
      <c r="E53" s="60">
        <v>15342600</v>
      </c>
      <c r="F53" s="60">
        <v>8533800</v>
      </c>
      <c r="G53" s="60">
        <v>226197</v>
      </c>
      <c r="H53" s="60">
        <v>312891</v>
      </c>
      <c r="I53" s="60">
        <v>444103</v>
      </c>
      <c r="J53" s="60">
        <v>983191</v>
      </c>
      <c r="K53" s="60">
        <v>375245</v>
      </c>
      <c r="L53" s="60">
        <v>856707</v>
      </c>
      <c r="M53" s="60">
        <v>310424</v>
      </c>
      <c r="N53" s="60">
        <v>1542376</v>
      </c>
      <c r="O53" s="60">
        <v>294486</v>
      </c>
      <c r="P53" s="60">
        <v>161426</v>
      </c>
      <c r="Q53" s="60">
        <v>376456</v>
      </c>
      <c r="R53" s="60">
        <v>832368</v>
      </c>
      <c r="S53" s="60">
        <v>328430</v>
      </c>
      <c r="T53" s="60">
        <v>1341312</v>
      </c>
      <c r="U53" s="60">
        <v>1421421</v>
      </c>
      <c r="V53" s="60">
        <v>3091163</v>
      </c>
      <c r="W53" s="60">
        <v>6449098</v>
      </c>
      <c r="X53" s="60">
        <v>8533800</v>
      </c>
      <c r="Y53" s="60">
        <v>-2084702</v>
      </c>
      <c r="Z53" s="140">
        <v>-24.43</v>
      </c>
      <c r="AA53" s="155">
        <v>8533800</v>
      </c>
    </row>
    <row r="54" spans="1:27" ht="13.5">
      <c r="A54" s="310" t="s">
        <v>206</v>
      </c>
      <c r="B54" s="142"/>
      <c r="C54" s="62">
        <v>3301850</v>
      </c>
      <c r="D54" s="156"/>
      <c r="E54" s="60">
        <v>9612100</v>
      </c>
      <c r="F54" s="60">
        <v>4046200</v>
      </c>
      <c r="G54" s="60">
        <v>48096</v>
      </c>
      <c r="H54" s="60">
        <v>112136</v>
      </c>
      <c r="I54" s="60">
        <v>164955</v>
      </c>
      <c r="J54" s="60">
        <v>325187</v>
      </c>
      <c r="K54" s="60">
        <v>241508</v>
      </c>
      <c r="L54" s="60">
        <v>138716</v>
      </c>
      <c r="M54" s="60">
        <v>100752</v>
      </c>
      <c r="N54" s="60">
        <v>480976</v>
      </c>
      <c r="O54" s="60">
        <v>178283</v>
      </c>
      <c r="P54" s="60">
        <v>228122</v>
      </c>
      <c r="Q54" s="60">
        <v>176355</v>
      </c>
      <c r="R54" s="60">
        <v>582760</v>
      </c>
      <c r="S54" s="60">
        <v>542596</v>
      </c>
      <c r="T54" s="60">
        <v>664308</v>
      </c>
      <c r="U54" s="60">
        <v>248948</v>
      </c>
      <c r="V54" s="60">
        <v>1455852</v>
      </c>
      <c r="W54" s="60">
        <v>2844775</v>
      </c>
      <c r="X54" s="60">
        <v>4046200</v>
      </c>
      <c r="Y54" s="60">
        <v>-1201425</v>
      </c>
      <c r="Z54" s="140">
        <v>-29.69</v>
      </c>
      <c r="AA54" s="155">
        <v>4046200</v>
      </c>
    </row>
    <row r="55" spans="1:27" ht="13.5">
      <c r="A55" s="310" t="s">
        <v>207</v>
      </c>
      <c r="B55" s="142"/>
      <c r="C55" s="62">
        <v>1967727</v>
      </c>
      <c r="D55" s="156"/>
      <c r="E55" s="60">
        <v>5937600</v>
      </c>
      <c r="F55" s="60">
        <v>1530500</v>
      </c>
      <c r="G55" s="60">
        <v>37120</v>
      </c>
      <c r="H55" s="60">
        <v>86957</v>
      </c>
      <c r="I55" s="60">
        <v>78134</v>
      </c>
      <c r="J55" s="60">
        <v>202211</v>
      </c>
      <c r="K55" s="60">
        <v>74748</v>
      </c>
      <c r="L55" s="60">
        <v>526989</v>
      </c>
      <c r="M55" s="60">
        <v>97589</v>
      </c>
      <c r="N55" s="60">
        <v>699326</v>
      </c>
      <c r="O55" s="60">
        <v>170464</v>
      </c>
      <c r="P55" s="60">
        <v>67354</v>
      </c>
      <c r="Q55" s="60">
        <v>112864</v>
      </c>
      <c r="R55" s="60">
        <v>350682</v>
      </c>
      <c r="S55" s="60">
        <v>71626</v>
      </c>
      <c r="T55" s="60">
        <v>-90740</v>
      </c>
      <c r="U55" s="60">
        <v>72608</v>
      </c>
      <c r="V55" s="60">
        <v>53494</v>
      </c>
      <c r="W55" s="60">
        <v>1305713</v>
      </c>
      <c r="X55" s="60">
        <v>1530500</v>
      </c>
      <c r="Y55" s="60">
        <v>-224787</v>
      </c>
      <c r="Z55" s="140">
        <v>-14.69</v>
      </c>
      <c r="AA55" s="155">
        <v>1530500</v>
      </c>
    </row>
    <row r="56" spans="1:27" ht="13.5">
      <c r="A56" s="310" t="s">
        <v>208</v>
      </c>
      <c r="B56" s="142"/>
      <c r="C56" s="62">
        <v>36404</v>
      </c>
      <c r="D56" s="156"/>
      <c r="E56" s="60">
        <v>451400</v>
      </c>
      <c r="F56" s="60">
        <v>1143700</v>
      </c>
      <c r="G56" s="60">
        <v>9450</v>
      </c>
      <c r="H56" s="60"/>
      <c r="I56" s="60">
        <v>44618</v>
      </c>
      <c r="J56" s="60">
        <v>54068</v>
      </c>
      <c r="K56" s="60">
        <v>28575</v>
      </c>
      <c r="L56" s="60">
        <v>11568</v>
      </c>
      <c r="M56" s="60">
        <v>43680</v>
      </c>
      <c r="N56" s="60">
        <v>83823</v>
      </c>
      <c r="O56" s="60">
        <v>126630</v>
      </c>
      <c r="P56" s="60">
        <v>14065</v>
      </c>
      <c r="Q56" s="60">
        <v>72869</v>
      </c>
      <c r="R56" s="60">
        <v>213564</v>
      </c>
      <c r="S56" s="60">
        <v>30742</v>
      </c>
      <c r="T56" s="60">
        <v>144981</v>
      </c>
      <c r="U56" s="60">
        <v>109850</v>
      </c>
      <c r="V56" s="60">
        <v>285573</v>
      </c>
      <c r="W56" s="60">
        <v>637028</v>
      </c>
      <c r="X56" s="60">
        <v>1143700</v>
      </c>
      <c r="Y56" s="60">
        <v>-506672</v>
      </c>
      <c r="Z56" s="140">
        <v>-44.3</v>
      </c>
      <c r="AA56" s="155">
        <v>1143700</v>
      </c>
    </row>
    <row r="57" spans="1:27" ht="13.5">
      <c r="A57" s="138" t="s">
        <v>209</v>
      </c>
      <c r="B57" s="142"/>
      <c r="C57" s="293">
        <f aca="true" t="shared" si="11" ref="C57:Y57">SUM(C52:C56)</f>
        <v>13340794</v>
      </c>
      <c r="D57" s="294">
        <f t="shared" si="11"/>
        <v>0</v>
      </c>
      <c r="E57" s="295">
        <f t="shared" si="11"/>
        <v>45412700</v>
      </c>
      <c r="F57" s="295">
        <f t="shared" si="11"/>
        <v>19467800</v>
      </c>
      <c r="G57" s="295">
        <f t="shared" si="11"/>
        <v>328466</v>
      </c>
      <c r="H57" s="295">
        <f t="shared" si="11"/>
        <v>544009</v>
      </c>
      <c r="I57" s="295">
        <f t="shared" si="11"/>
        <v>954142</v>
      </c>
      <c r="J57" s="295">
        <f t="shared" si="11"/>
        <v>1826617</v>
      </c>
      <c r="K57" s="295">
        <f t="shared" si="11"/>
        <v>825872</v>
      </c>
      <c r="L57" s="295">
        <f t="shared" si="11"/>
        <v>1667737</v>
      </c>
      <c r="M57" s="295">
        <f t="shared" si="11"/>
        <v>544124</v>
      </c>
      <c r="N57" s="295">
        <f t="shared" si="11"/>
        <v>3037733</v>
      </c>
      <c r="O57" s="295">
        <f t="shared" si="11"/>
        <v>817301</v>
      </c>
      <c r="P57" s="295">
        <f t="shared" si="11"/>
        <v>532165</v>
      </c>
      <c r="Q57" s="295">
        <f t="shared" si="11"/>
        <v>1773314</v>
      </c>
      <c r="R57" s="295">
        <f t="shared" si="11"/>
        <v>3122780</v>
      </c>
      <c r="S57" s="295">
        <f t="shared" si="11"/>
        <v>1144151</v>
      </c>
      <c r="T57" s="295">
        <f t="shared" si="11"/>
        <v>4008265</v>
      </c>
      <c r="U57" s="295">
        <f t="shared" si="11"/>
        <v>2218097</v>
      </c>
      <c r="V57" s="295">
        <f t="shared" si="11"/>
        <v>7370513</v>
      </c>
      <c r="W57" s="295">
        <f t="shared" si="11"/>
        <v>15357643</v>
      </c>
      <c r="X57" s="295">
        <f t="shared" si="11"/>
        <v>19467800</v>
      </c>
      <c r="Y57" s="295">
        <f t="shared" si="11"/>
        <v>-4110157</v>
      </c>
      <c r="Z57" s="296">
        <f>+IF(X57&lt;&gt;0,+(Y57/X57)*100,0)</f>
        <v>-21.112591047781464</v>
      </c>
      <c r="AA57" s="297">
        <f>SUM(AA52:AA56)</f>
        <v>19467800</v>
      </c>
    </row>
    <row r="58" spans="1:27" ht="13.5">
      <c r="A58" s="311" t="s">
        <v>210</v>
      </c>
      <c r="B58" s="136"/>
      <c r="C58" s="62">
        <v>746463</v>
      </c>
      <c r="D58" s="156"/>
      <c r="E58" s="60">
        <v>8606690</v>
      </c>
      <c r="F58" s="60">
        <v>1629300</v>
      </c>
      <c r="G58" s="60">
        <v>101381</v>
      </c>
      <c r="H58" s="60">
        <v>69992</v>
      </c>
      <c r="I58" s="60">
        <v>60143</v>
      </c>
      <c r="J58" s="60">
        <v>231516</v>
      </c>
      <c r="K58" s="60">
        <v>49086</v>
      </c>
      <c r="L58" s="60">
        <v>254959</v>
      </c>
      <c r="M58" s="60">
        <v>74362</v>
      </c>
      <c r="N58" s="60">
        <v>378407</v>
      </c>
      <c r="O58" s="60">
        <v>76838</v>
      </c>
      <c r="P58" s="60">
        <v>81326</v>
      </c>
      <c r="Q58" s="60">
        <v>173123</v>
      </c>
      <c r="R58" s="60">
        <v>331287</v>
      </c>
      <c r="S58" s="60">
        <v>118886</v>
      </c>
      <c r="T58" s="60">
        <v>106788</v>
      </c>
      <c r="U58" s="60">
        <v>201664</v>
      </c>
      <c r="V58" s="60">
        <v>427338</v>
      </c>
      <c r="W58" s="60">
        <v>1368548</v>
      </c>
      <c r="X58" s="60">
        <v>1629300</v>
      </c>
      <c r="Y58" s="60">
        <v>-260752</v>
      </c>
      <c r="Z58" s="140">
        <v>-16</v>
      </c>
      <c r="AA58" s="155">
        <v>1629300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7937909</v>
      </c>
      <c r="D61" s="156"/>
      <c r="E61" s="60">
        <v>14582370</v>
      </c>
      <c r="F61" s="60">
        <v>7519450</v>
      </c>
      <c r="G61" s="60">
        <v>121153</v>
      </c>
      <c r="H61" s="60">
        <v>366295</v>
      </c>
      <c r="I61" s="60">
        <v>265117</v>
      </c>
      <c r="J61" s="60">
        <v>752565</v>
      </c>
      <c r="K61" s="60">
        <v>407971</v>
      </c>
      <c r="L61" s="60">
        <v>215725</v>
      </c>
      <c r="M61" s="60">
        <v>251856</v>
      </c>
      <c r="N61" s="60">
        <v>875552</v>
      </c>
      <c r="O61" s="60">
        <v>428713</v>
      </c>
      <c r="P61" s="60">
        <v>342274</v>
      </c>
      <c r="Q61" s="60">
        <v>486207</v>
      </c>
      <c r="R61" s="60">
        <v>1257194</v>
      </c>
      <c r="S61" s="60">
        <v>642879</v>
      </c>
      <c r="T61" s="60">
        <v>663174</v>
      </c>
      <c r="U61" s="60">
        <v>1384003</v>
      </c>
      <c r="V61" s="60">
        <v>2690056</v>
      </c>
      <c r="W61" s="60">
        <v>5575367</v>
      </c>
      <c r="X61" s="60">
        <v>7519450</v>
      </c>
      <c r="Y61" s="60">
        <v>-1944083</v>
      </c>
      <c r="Z61" s="140">
        <v>-25.85</v>
      </c>
      <c r="AA61" s="155">
        <v>7519450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210757278</v>
      </c>
      <c r="D67" s="156">
        <v>125425960</v>
      </c>
      <c r="E67" s="60">
        <v>114531000</v>
      </c>
      <c r="F67" s="60">
        <v>125425960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125425960</v>
      </c>
      <c r="Y67" s="60">
        <v>-125425960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551000</v>
      </c>
      <c r="H68" s="60">
        <v>980293</v>
      </c>
      <c r="I68" s="60">
        <v>1279402</v>
      </c>
      <c r="J68" s="60">
        <v>2810695</v>
      </c>
      <c r="K68" s="60">
        <v>1282929</v>
      </c>
      <c r="L68" s="60">
        <v>2138420</v>
      </c>
      <c r="M68" s="60">
        <v>870342</v>
      </c>
      <c r="N68" s="60">
        <v>4291691</v>
      </c>
      <c r="O68" s="60">
        <v>1322849</v>
      </c>
      <c r="P68" s="60">
        <v>955763</v>
      </c>
      <c r="Q68" s="60">
        <v>2432642</v>
      </c>
      <c r="R68" s="60">
        <v>4711254</v>
      </c>
      <c r="S68" s="60">
        <v>1905916</v>
      </c>
      <c r="T68" s="60">
        <v>4778230</v>
      </c>
      <c r="U68" s="60">
        <v>3803764</v>
      </c>
      <c r="V68" s="60">
        <v>10487910</v>
      </c>
      <c r="W68" s="60">
        <v>22301550</v>
      </c>
      <c r="X68" s="60"/>
      <c r="Y68" s="60">
        <v>22301550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210757278</v>
      </c>
      <c r="D69" s="218">
        <f t="shared" si="12"/>
        <v>125425960</v>
      </c>
      <c r="E69" s="220">
        <f t="shared" si="12"/>
        <v>114531000</v>
      </c>
      <c r="F69" s="220">
        <f t="shared" si="12"/>
        <v>125425960</v>
      </c>
      <c r="G69" s="220">
        <f t="shared" si="12"/>
        <v>551000</v>
      </c>
      <c r="H69" s="220">
        <f t="shared" si="12"/>
        <v>980293</v>
      </c>
      <c r="I69" s="220">
        <f t="shared" si="12"/>
        <v>1279402</v>
      </c>
      <c r="J69" s="220">
        <f t="shared" si="12"/>
        <v>2810695</v>
      </c>
      <c r="K69" s="220">
        <f t="shared" si="12"/>
        <v>1282929</v>
      </c>
      <c r="L69" s="220">
        <f t="shared" si="12"/>
        <v>2138420</v>
      </c>
      <c r="M69" s="220">
        <f t="shared" si="12"/>
        <v>870342</v>
      </c>
      <c r="N69" s="220">
        <f t="shared" si="12"/>
        <v>4291691</v>
      </c>
      <c r="O69" s="220">
        <f t="shared" si="12"/>
        <v>1322849</v>
      </c>
      <c r="P69" s="220">
        <f t="shared" si="12"/>
        <v>955763</v>
      </c>
      <c r="Q69" s="220">
        <f t="shared" si="12"/>
        <v>2432642</v>
      </c>
      <c r="R69" s="220">
        <f t="shared" si="12"/>
        <v>4711254</v>
      </c>
      <c r="S69" s="220">
        <f t="shared" si="12"/>
        <v>1905916</v>
      </c>
      <c r="T69" s="220">
        <f t="shared" si="12"/>
        <v>4778230</v>
      </c>
      <c r="U69" s="220">
        <f t="shared" si="12"/>
        <v>3803764</v>
      </c>
      <c r="V69" s="220">
        <f t="shared" si="12"/>
        <v>10487910</v>
      </c>
      <c r="W69" s="220">
        <f t="shared" si="12"/>
        <v>22301550</v>
      </c>
      <c r="X69" s="220">
        <f t="shared" si="12"/>
        <v>125425960</v>
      </c>
      <c r="Y69" s="220">
        <f t="shared" si="12"/>
        <v>-103124410</v>
      </c>
      <c r="Z69" s="221">
        <f>+IF(X69&lt;&gt;0,+(Y69/X69)*100,0)</f>
        <v>-82.21935076279264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15994912</v>
      </c>
      <c r="D5" s="357">
        <f t="shared" si="0"/>
        <v>0</v>
      </c>
      <c r="E5" s="356">
        <f t="shared" si="0"/>
        <v>17112000</v>
      </c>
      <c r="F5" s="358">
        <f t="shared" si="0"/>
        <v>30702000</v>
      </c>
      <c r="G5" s="358">
        <f t="shared" si="0"/>
        <v>0</v>
      </c>
      <c r="H5" s="356">
        <f t="shared" si="0"/>
        <v>42890</v>
      </c>
      <c r="I5" s="356">
        <f t="shared" si="0"/>
        <v>255487</v>
      </c>
      <c r="J5" s="358">
        <f t="shared" si="0"/>
        <v>0</v>
      </c>
      <c r="K5" s="358">
        <f t="shared" si="0"/>
        <v>2155502</v>
      </c>
      <c r="L5" s="356">
        <f t="shared" si="0"/>
        <v>1944862</v>
      </c>
      <c r="M5" s="356">
        <f t="shared" si="0"/>
        <v>1456676</v>
      </c>
      <c r="N5" s="358">
        <f t="shared" si="0"/>
        <v>5288169</v>
      </c>
      <c r="O5" s="358">
        <f t="shared" si="0"/>
        <v>2549441</v>
      </c>
      <c r="P5" s="356">
        <f t="shared" si="0"/>
        <v>781830</v>
      </c>
      <c r="Q5" s="356">
        <f t="shared" si="0"/>
        <v>5203438</v>
      </c>
      <c r="R5" s="358">
        <f t="shared" si="0"/>
        <v>6820951</v>
      </c>
      <c r="S5" s="358">
        <f t="shared" si="0"/>
        <v>3999628</v>
      </c>
      <c r="T5" s="356">
        <f t="shared" si="0"/>
        <v>7058091</v>
      </c>
      <c r="U5" s="356">
        <f t="shared" si="0"/>
        <v>6962821</v>
      </c>
      <c r="V5" s="358">
        <f t="shared" si="0"/>
        <v>17770540</v>
      </c>
      <c r="W5" s="358">
        <f t="shared" si="0"/>
        <v>0</v>
      </c>
      <c r="X5" s="356">
        <f t="shared" si="0"/>
        <v>30702000</v>
      </c>
      <c r="Y5" s="358">
        <f t="shared" si="0"/>
        <v>-30702000</v>
      </c>
      <c r="Z5" s="359">
        <f>+IF(X5&lt;&gt;0,+(Y5/X5)*100,0)</f>
        <v>-100</v>
      </c>
      <c r="AA5" s="360">
        <f>+AA6+AA8+AA11+AA13+AA15</f>
        <v>30702000</v>
      </c>
    </row>
    <row r="6" spans="1:27" ht="13.5">
      <c r="A6" s="361" t="s">
        <v>204</v>
      </c>
      <c r="B6" s="142"/>
      <c r="C6" s="60">
        <f>+C7</f>
        <v>4562252</v>
      </c>
      <c r="D6" s="340">
        <f aca="true" t="shared" si="1" ref="D6:AA6">+D7</f>
        <v>0</v>
      </c>
      <c r="E6" s="60">
        <f t="shared" si="1"/>
        <v>2263000</v>
      </c>
      <c r="F6" s="59">
        <f t="shared" si="1"/>
        <v>1824000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60000</v>
      </c>
      <c r="L6" s="60">
        <f t="shared" si="1"/>
        <v>0</v>
      </c>
      <c r="M6" s="60">
        <f t="shared" si="1"/>
        <v>10060</v>
      </c>
      <c r="N6" s="59">
        <f t="shared" si="1"/>
        <v>0</v>
      </c>
      <c r="O6" s="59">
        <f t="shared" si="1"/>
        <v>96500</v>
      </c>
      <c r="P6" s="60">
        <f t="shared" si="1"/>
        <v>48040</v>
      </c>
      <c r="Q6" s="60">
        <f t="shared" si="1"/>
        <v>188581</v>
      </c>
      <c r="R6" s="59">
        <f t="shared" si="1"/>
        <v>333121</v>
      </c>
      <c r="S6" s="59">
        <f t="shared" si="1"/>
        <v>85194</v>
      </c>
      <c r="T6" s="60">
        <f t="shared" si="1"/>
        <v>249824</v>
      </c>
      <c r="U6" s="60">
        <f t="shared" si="1"/>
        <v>1154536</v>
      </c>
      <c r="V6" s="59">
        <f t="shared" si="1"/>
        <v>1489554</v>
      </c>
      <c r="W6" s="59">
        <f t="shared" si="1"/>
        <v>0</v>
      </c>
      <c r="X6" s="60">
        <f t="shared" si="1"/>
        <v>1824000</v>
      </c>
      <c r="Y6" s="59">
        <f t="shared" si="1"/>
        <v>-1824000</v>
      </c>
      <c r="Z6" s="61">
        <f>+IF(X6&lt;&gt;0,+(Y6/X6)*100,0)</f>
        <v>-100</v>
      </c>
      <c r="AA6" s="62">
        <f t="shared" si="1"/>
        <v>1824000</v>
      </c>
    </row>
    <row r="7" spans="1:27" ht="13.5">
      <c r="A7" s="291" t="s">
        <v>228</v>
      </c>
      <c r="B7" s="142"/>
      <c r="C7" s="60">
        <v>4562252</v>
      </c>
      <c r="D7" s="340"/>
      <c r="E7" s="60">
        <v>2263000</v>
      </c>
      <c r="F7" s="59">
        <v>1824000</v>
      </c>
      <c r="G7" s="59"/>
      <c r="H7" s="60"/>
      <c r="I7" s="60"/>
      <c r="J7" s="59"/>
      <c r="K7" s="59">
        <v>60000</v>
      </c>
      <c r="L7" s="60"/>
      <c r="M7" s="60">
        <v>10060</v>
      </c>
      <c r="N7" s="59"/>
      <c r="O7" s="59">
        <v>96500</v>
      </c>
      <c r="P7" s="60">
        <v>48040</v>
      </c>
      <c r="Q7" s="60">
        <v>188581</v>
      </c>
      <c r="R7" s="59">
        <v>333121</v>
      </c>
      <c r="S7" s="59">
        <v>85194</v>
      </c>
      <c r="T7" s="60">
        <v>249824</v>
      </c>
      <c r="U7" s="60">
        <v>1154536</v>
      </c>
      <c r="V7" s="59">
        <v>1489554</v>
      </c>
      <c r="W7" s="59"/>
      <c r="X7" s="60">
        <v>1824000</v>
      </c>
      <c r="Y7" s="59">
        <v>-1824000</v>
      </c>
      <c r="Z7" s="61">
        <v>-100</v>
      </c>
      <c r="AA7" s="62">
        <v>1824000</v>
      </c>
    </row>
    <row r="8" spans="1:27" ht="13.5">
      <c r="A8" s="361" t="s">
        <v>205</v>
      </c>
      <c r="B8" s="142"/>
      <c r="C8" s="60">
        <f aca="true" t="shared" si="2" ref="C8:Y8">SUM(C9:C10)</f>
        <v>5323960</v>
      </c>
      <c r="D8" s="340">
        <f t="shared" si="2"/>
        <v>0</v>
      </c>
      <c r="E8" s="60">
        <f t="shared" si="2"/>
        <v>5484000</v>
      </c>
      <c r="F8" s="59">
        <f t="shared" si="2"/>
        <v>7560000</v>
      </c>
      <c r="G8" s="59">
        <f t="shared" si="2"/>
        <v>0</v>
      </c>
      <c r="H8" s="60">
        <f t="shared" si="2"/>
        <v>42890</v>
      </c>
      <c r="I8" s="60">
        <f t="shared" si="2"/>
        <v>23265</v>
      </c>
      <c r="J8" s="59">
        <f t="shared" si="2"/>
        <v>0</v>
      </c>
      <c r="K8" s="59">
        <f t="shared" si="2"/>
        <v>175205</v>
      </c>
      <c r="L8" s="60">
        <f t="shared" si="2"/>
        <v>661004</v>
      </c>
      <c r="M8" s="60">
        <f t="shared" si="2"/>
        <v>365321</v>
      </c>
      <c r="N8" s="59">
        <f t="shared" si="2"/>
        <v>1172404</v>
      </c>
      <c r="O8" s="59">
        <f t="shared" si="2"/>
        <v>294668</v>
      </c>
      <c r="P8" s="60">
        <f t="shared" si="2"/>
        <v>0</v>
      </c>
      <c r="Q8" s="60">
        <f t="shared" si="2"/>
        <v>1419090</v>
      </c>
      <c r="R8" s="59">
        <f t="shared" si="2"/>
        <v>0</v>
      </c>
      <c r="S8" s="59">
        <f t="shared" si="2"/>
        <v>868126</v>
      </c>
      <c r="T8" s="60">
        <f t="shared" si="2"/>
        <v>1286094</v>
      </c>
      <c r="U8" s="60">
        <f t="shared" si="2"/>
        <v>1603701</v>
      </c>
      <c r="V8" s="59">
        <f t="shared" si="2"/>
        <v>3757921</v>
      </c>
      <c r="W8" s="59">
        <f t="shared" si="2"/>
        <v>0</v>
      </c>
      <c r="X8" s="60">
        <f t="shared" si="2"/>
        <v>7560000</v>
      </c>
      <c r="Y8" s="59">
        <f t="shared" si="2"/>
        <v>-7560000</v>
      </c>
      <c r="Z8" s="61">
        <f>+IF(X8&lt;&gt;0,+(Y8/X8)*100,0)</f>
        <v>-100</v>
      </c>
      <c r="AA8" s="62">
        <f>SUM(AA9:AA10)</f>
        <v>7560000</v>
      </c>
    </row>
    <row r="9" spans="1:27" ht="13.5">
      <c r="A9" s="291" t="s">
        <v>229</v>
      </c>
      <c r="B9" s="142"/>
      <c r="C9" s="60">
        <v>5323960</v>
      </c>
      <c r="D9" s="340"/>
      <c r="E9" s="60">
        <v>5484000</v>
      </c>
      <c r="F9" s="59">
        <v>6244000</v>
      </c>
      <c r="G9" s="59"/>
      <c r="H9" s="60">
        <v>42890</v>
      </c>
      <c r="I9" s="60">
        <v>23265</v>
      </c>
      <c r="J9" s="59"/>
      <c r="K9" s="59">
        <v>175205</v>
      </c>
      <c r="L9" s="60">
        <v>661004</v>
      </c>
      <c r="M9" s="60">
        <v>336195</v>
      </c>
      <c r="N9" s="59">
        <v>1172404</v>
      </c>
      <c r="O9" s="59">
        <v>294668</v>
      </c>
      <c r="P9" s="60"/>
      <c r="Q9" s="60">
        <v>1344809</v>
      </c>
      <c r="R9" s="59"/>
      <c r="S9" s="59">
        <v>498548</v>
      </c>
      <c r="T9" s="60">
        <v>603048</v>
      </c>
      <c r="U9" s="60">
        <v>1222031</v>
      </c>
      <c r="V9" s="59">
        <v>2323627</v>
      </c>
      <c r="W9" s="59"/>
      <c r="X9" s="60">
        <v>6244000</v>
      </c>
      <c r="Y9" s="59">
        <v>-6244000</v>
      </c>
      <c r="Z9" s="61">
        <v>-100</v>
      </c>
      <c r="AA9" s="62">
        <v>6244000</v>
      </c>
    </row>
    <row r="10" spans="1:27" ht="13.5">
      <c r="A10" s="291" t="s">
        <v>230</v>
      </c>
      <c r="B10" s="142"/>
      <c r="C10" s="60"/>
      <c r="D10" s="340"/>
      <c r="E10" s="60"/>
      <c r="F10" s="59">
        <v>1316000</v>
      </c>
      <c r="G10" s="59"/>
      <c r="H10" s="60"/>
      <c r="I10" s="60"/>
      <c r="J10" s="59"/>
      <c r="K10" s="59"/>
      <c r="L10" s="60"/>
      <c r="M10" s="60">
        <v>29126</v>
      </c>
      <c r="N10" s="59"/>
      <c r="O10" s="59"/>
      <c r="P10" s="60"/>
      <c r="Q10" s="60">
        <v>74281</v>
      </c>
      <c r="R10" s="59"/>
      <c r="S10" s="59">
        <v>369578</v>
      </c>
      <c r="T10" s="60">
        <v>683046</v>
      </c>
      <c r="U10" s="60">
        <v>381670</v>
      </c>
      <c r="V10" s="59">
        <v>1434294</v>
      </c>
      <c r="W10" s="59"/>
      <c r="X10" s="60">
        <v>1316000</v>
      </c>
      <c r="Y10" s="59">
        <v>-1316000</v>
      </c>
      <c r="Z10" s="61">
        <v>-100</v>
      </c>
      <c r="AA10" s="62">
        <v>1316000</v>
      </c>
    </row>
    <row r="11" spans="1:27" ht="13.5">
      <c r="A11" s="361" t="s">
        <v>206</v>
      </c>
      <c r="B11" s="142"/>
      <c r="C11" s="362">
        <f>+C12</f>
        <v>2813089</v>
      </c>
      <c r="D11" s="363">
        <f aca="true" t="shared" si="3" ref="D11:AA11">+D12</f>
        <v>0</v>
      </c>
      <c r="E11" s="362">
        <f t="shared" si="3"/>
        <v>8807000</v>
      </c>
      <c r="F11" s="364">
        <f t="shared" si="3"/>
        <v>8479000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128376</v>
      </c>
      <c r="L11" s="362">
        <f t="shared" si="3"/>
        <v>0</v>
      </c>
      <c r="M11" s="362">
        <f t="shared" si="3"/>
        <v>39368</v>
      </c>
      <c r="N11" s="364">
        <f t="shared" si="3"/>
        <v>0</v>
      </c>
      <c r="O11" s="364">
        <f t="shared" si="3"/>
        <v>392492</v>
      </c>
      <c r="P11" s="362">
        <f t="shared" si="3"/>
        <v>188345</v>
      </c>
      <c r="Q11" s="362">
        <f t="shared" si="3"/>
        <v>2599062</v>
      </c>
      <c r="R11" s="364">
        <f t="shared" si="3"/>
        <v>3179899</v>
      </c>
      <c r="S11" s="364">
        <f t="shared" si="3"/>
        <v>1166621</v>
      </c>
      <c r="T11" s="362">
        <f t="shared" si="3"/>
        <v>3969389</v>
      </c>
      <c r="U11" s="362">
        <f t="shared" si="3"/>
        <v>2444174</v>
      </c>
      <c r="V11" s="364">
        <f t="shared" si="3"/>
        <v>7580184</v>
      </c>
      <c r="W11" s="364">
        <f t="shared" si="3"/>
        <v>0</v>
      </c>
      <c r="X11" s="362">
        <f t="shared" si="3"/>
        <v>8479000</v>
      </c>
      <c r="Y11" s="364">
        <f t="shared" si="3"/>
        <v>-8479000</v>
      </c>
      <c r="Z11" s="365">
        <f>+IF(X11&lt;&gt;0,+(Y11/X11)*100,0)</f>
        <v>-100</v>
      </c>
      <c r="AA11" s="366">
        <f t="shared" si="3"/>
        <v>8479000</v>
      </c>
    </row>
    <row r="12" spans="1:27" ht="13.5">
      <c r="A12" s="291" t="s">
        <v>231</v>
      </c>
      <c r="B12" s="136"/>
      <c r="C12" s="60">
        <v>2813089</v>
      </c>
      <c r="D12" s="340"/>
      <c r="E12" s="60">
        <v>8807000</v>
      </c>
      <c r="F12" s="59">
        <v>8479000</v>
      </c>
      <c r="G12" s="59"/>
      <c r="H12" s="60"/>
      <c r="I12" s="60"/>
      <c r="J12" s="59"/>
      <c r="K12" s="59">
        <v>128376</v>
      </c>
      <c r="L12" s="60"/>
      <c r="M12" s="60">
        <v>39368</v>
      </c>
      <c r="N12" s="59"/>
      <c r="O12" s="59">
        <v>392492</v>
      </c>
      <c r="P12" s="60">
        <v>188345</v>
      </c>
      <c r="Q12" s="60">
        <v>2599062</v>
      </c>
      <c r="R12" s="59">
        <v>3179899</v>
      </c>
      <c r="S12" s="59">
        <v>1166621</v>
      </c>
      <c r="T12" s="60">
        <v>3969389</v>
      </c>
      <c r="U12" s="60">
        <v>2444174</v>
      </c>
      <c r="V12" s="59">
        <v>7580184</v>
      </c>
      <c r="W12" s="59"/>
      <c r="X12" s="60">
        <v>8479000</v>
      </c>
      <c r="Y12" s="59">
        <v>-8479000</v>
      </c>
      <c r="Z12" s="61">
        <v>-100</v>
      </c>
      <c r="AA12" s="62">
        <v>8479000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200000</v>
      </c>
      <c r="T13" s="275">
        <f t="shared" si="4"/>
        <v>0</v>
      </c>
      <c r="U13" s="275">
        <f t="shared" si="4"/>
        <v>50000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>
        <v>200000</v>
      </c>
      <c r="T14" s="60"/>
      <c r="U14" s="60">
        <v>50000</v>
      </c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3295611</v>
      </c>
      <c r="D15" s="340">
        <f t="shared" si="5"/>
        <v>0</v>
      </c>
      <c r="E15" s="60">
        <f t="shared" si="5"/>
        <v>558000</v>
      </c>
      <c r="F15" s="59">
        <f t="shared" si="5"/>
        <v>12839000</v>
      </c>
      <c r="G15" s="59">
        <f t="shared" si="5"/>
        <v>0</v>
      </c>
      <c r="H15" s="60">
        <f t="shared" si="5"/>
        <v>0</v>
      </c>
      <c r="I15" s="60">
        <f t="shared" si="5"/>
        <v>232222</v>
      </c>
      <c r="J15" s="59">
        <f t="shared" si="5"/>
        <v>0</v>
      </c>
      <c r="K15" s="59">
        <f t="shared" si="5"/>
        <v>1791921</v>
      </c>
      <c r="L15" s="60">
        <f t="shared" si="5"/>
        <v>1283858</v>
      </c>
      <c r="M15" s="60">
        <f t="shared" si="5"/>
        <v>1041927</v>
      </c>
      <c r="N15" s="59">
        <f t="shared" si="5"/>
        <v>4115765</v>
      </c>
      <c r="O15" s="59">
        <f t="shared" si="5"/>
        <v>1765781</v>
      </c>
      <c r="P15" s="60">
        <f t="shared" si="5"/>
        <v>545445</v>
      </c>
      <c r="Q15" s="60">
        <f t="shared" si="5"/>
        <v>996705</v>
      </c>
      <c r="R15" s="59">
        <f t="shared" si="5"/>
        <v>3307931</v>
      </c>
      <c r="S15" s="59">
        <f t="shared" si="5"/>
        <v>1679687</v>
      </c>
      <c r="T15" s="60">
        <f t="shared" si="5"/>
        <v>1552784</v>
      </c>
      <c r="U15" s="60">
        <f t="shared" si="5"/>
        <v>1710410</v>
      </c>
      <c r="V15" s="59">
        <f t="shared" si="5"/>
        <v>4942881</v>
      </c>
      <c r="W15" s="59">
        <f t="shared" si="5"/>
        <v>0</v>
      </c>
      <c r="X15" s="60">
        <f t="shared" si="5"/>
        <v>12839000</v>
      </c>
      <c r="Y15" s="59">
        <f t="shared" si="5"/>
        <v>-12839000</v>
      </c>
      <c r="Z15" s="61">
        <f>+IF(X15&lt;&gt;0,+(Y15/X15)*100,0)</f>
        <v>-100</v>
      </c>
      <c r="AA15" s="62">
        <f>SUM(AA16:AA20)</f>
        <v>12839000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203756</v>
      </c>
      <c r="D17" s="340"/>
      <c r="E17" s="60"/>
      <c r="F17" s="59">
        <v>558000</v>
      </c>
      <c r="G17" s="59"/>
      <c r="H17" s="60"/>
      <c r="I17" s="60"/>
      <c r="J17" s="59"/>
      <c r="K17" s="59"/>
      <c r="L17" s="60">
        <v>1941</v>
      </c>
      <c r="M17" s="60"/>
      <c r="N17" s="59"/>
      <c r="O17" s="59">
        <v>64231</v>
      </c>
      <c r="P17" s="60">
        <v>82475</v>
      </c>
      <c r="Q17" s="60">
        <v>88642</v>
      </c>
      <c r="R17" s="59">
        <v>235348</v>
      </c>
      <c r="S17" s="59">
        <v>80730</v>
      </c>
      <c r="T17" s="60">
        <v>110250</v>
      </c>
      <c r="U17" s="60">
        <v>100000</v>
      </c>
      <c r="V17" s="59">
        <v>290980</v>
      </c>
      <c r="W17" s="59"/>
      <c r="X17" s="60">
        <v>558000</v>
      </c>
      <c r="Y17" s="59">
        <v>-558000</v>
      </c>
      <c r="Z17" s="61">
        <v>-100</v>
      </c>
      <c r="AA17" s="62">
        <v>558000</v>
      </c>
    </row>
    <row r="18" spans="1:27" ht="13.5">
      <c r="A18" s="291" t="s">
        <v>82</v>
      </c>
      <c r="B18" s="136"/>
      <c r="C18" s="60">
        <v>3091855</v>
      </c>
      <c r="D18" s="340"/>
      <c r="E18" s="60"/>
      <c r="F18" s="59">
        <v>12281000</v>
      </c>
      <c r="G18" s="59"/>
      <c r="H18" s="60"/>
      <c r="I18" s="60">
        <v>232222</v>
      </c>
      <c r="J18" s="59"/>
      <c r="K18" s="59">
        <v>1791921</v>
      </c>
      <c r="L18" s="60">
        <v>1281917</v>
      </c>
      <c r="M18" s="60">
        <v>1041927</v>
      </c>
      <c r="N18" s="59">
        <v>4115765</v>
      </c>
      <c r="O18" s="59">
        <v>1701550</v>
      </c>
      <c r="P18" s="60">
        <v>462970</v>
      </c>
      <c r="Q18" s="60">
        <v>908063</v>
      </c>
      <c r="R18" s="59">
        <v>3072583</v>
      </c>
      <c r="S18" s="59">
        <v>1598957</v>
      </c>
      <c r="T18" s="60">
        <v>1442534</v>
      </c>
      <c r="U18" s="60">
        <v>1610410</v>
      </c>
      <c r="V18" s="59">
        <v>4651901</v>
      </c>
      <c r="W18" s="59"/>
      <c r="X18" s="60">
        <v>12281000</v>
      </c>
      <c r="Y18" s="59">
        <v>-12281000</v>
      </c>
      <c r="Z18" s="61">
        <v>-100</v>
      </c>
      <c r="AA18" s="62">
        <v>12281000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558000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8017045</v>
      </c>
      <c r="D22" s="344">
        <f t="shared" si="6"/>
        <v>0</v>
      </c>
      <c r="E22" s="343">
        <f t="shared" si="6"/>
        <v>12712000</v>
      </c>
      <c r="F22" s="345">
        <f t="shared" si="6"/>
        <v>945000</v>
      </c>
      <c r="G22" s="345">
        <f t="shared" si="6"/>
        <v>0</v>
      </c>
      <c r="H22" s="343">
        <f t="shared" si="6"/>
        <v>9935</v>
      </c>
      <c r="I22" s="343">
        <f t="shared" si="6"/>
        <v>43690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151320</v>
      </c>
      <c r="N22" s="345">
        <f t="shared" si="6"/>
        <v>0</v>
      </c>
      <c r="O22" s="345">
        <f t="shared" si="6"/>
        <v>82300</v>
      </c>
      <c r="P22" s="343">
        <f t="shared" si="6"/>
        <v>-13106</v>
      </c>
      <c r="Q22" s="343">
        <f t="shared" si="6"/>
        <v>140366</v>
      </c>
      <c r="R22" s="345">
        <f t="shared" si="6"/>
        <v>154296</v>
      </c>
      <c r="S22" s="345">
        <f t="shared" si="6"/>
        <v>216492</v>
      </c>
      <c r="T22" s="343">
        <f t="shared" si="6"/>
        <v>148296</v>
      </c>
      <c r="U22" s="343">
        <f t="shared" si="6"/>
        <v>117284</v>
      </c>
      <c r="V22" s="345">
        <f t="shared" si="6"/>
        <v>482072</v>
      </c>
      <c r="W22" s="345">
        <f t="shared" si="6"/>
        <v>0</v>
      </c>
      <c r="X22" s="343">
        <f t="shared" si="6"/>
        <v>945000</v>
      </c>
      <c r="Y22" s="345">
        <f t="shared" si="6"/>
        <v>-945000</v>
      </c>
      <c r="Z22" s="336">
        <f>+IF(X22&lt;&gt;0,+(Y22/X22)*100,0)</f>
        <v>-100</v>
      </c>
      <c r="AA22" s="350">
        <f>SUM(AA23:AA32)</f>
        <v>945000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12</v>
      </c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265000</v>
      </c>
      <c r="F25" s="59">
        <v>441000</v>
      </c>
      <c r="G25" s="59"/>
      <c r="H25" s="60"/>
      <c r="I25" s="60"/>
      <c r="J25" s="59"/>
      <c r="K25" s="59"/>
      <c r="L25" s="60"/>
      <c r="M25" s="60"/>
      <c r="N25" s="59"/>
      <c r="O25" s="59"/>
      <c r="P25" s="60">
        <v>27632</v>
      </c>
      <c r="Q25" s="60">
        <v>27632</v>
      </c>
      <c r="R25" s="59"/>
      <c r="S25" s="59">
        <v>151579</v>
      </c>
      <c r="T25" s="60">
        <v>114474</v>
      </c>
      <c r="U25" s="60">
        <v>118421</v>
      </c>
      <c r="V25" s="59">
        <v>384474</v>
      </c>
      <c r="W25" s="59"/>
      <c r="X25" s="60">
        <v>441000</v>
      </c>
      <c r="Y25" s="59">
        <v>-441000</v>
      </c>
      <c r="Z25" s="61">
        <v>-100</v>
      </c>
      <c r="AA25" s="62">
        <v>441000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8017045</v>
      </c>
      <c r="D32" s="340"/>
      <c r="E32" s="60">
        <v>12447000</v>
      </c>
      <c r="F32" s="59">
        <v>504000</v>
      </c>
      <c r="G32" s="59"/>
      <c r="H32" s="60">
        <v>9923</v>
      </c>
      <c r="I32" s="60">
        <v>43690</v>
      </c>
      <c r="J32" s="59"/>
      <c r="K32" s="59"/>
      <c r="L32" s="60"/>
      <c r="M32" s="60">
        <v>151320</v>
      </c>
      <c r="N32" s="59"/>
      <c r="O32" s="59">
        <v>82300</v>
      </c>
      <c r="P32" s="60">
        <v>-40738</v>
      </c>
      <c r="Q32" s="60">
        <v>112734</v>
      </c>
      <c r="R32" s="59">
        <v>154296</v>
      </c>
      <c r="S32" s="59">
        <v>64913</v>
      </c>
      <c r="T32" s="60">
        <v>33822</v>
      </c>
      <c r="U32" s="60">
        <v>-1137</v>
      </c>
      <c r="V32" s="59">
        <v>97598</v>
      </c>
      <c r="W32" s="59"/>
      <c r="X32" s="60">
        <v>504000</v>
      </c>
      <c r="Y32" s="59">
        <v>-504000</v>
      </c>
      <c r="Z32" s="61">
        <v>-100</v>
      </c>
      <c r="AA32" s="62">
        <v>504000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2998535</v>
      </c>
      <c r="D40" s="344">
        <f t="shared" si="9"/>
        <v>0</v>
      </c>
      <c r="E40" s="343">
        <f t="shared" si="9"/>
        <v>15000</v>
      </c>
      <c r="F40" s="345">
        <f t="shared" si="9"/>
        <v>246400</v>
      </c>
      <c r="G40" s="345">
        <f t="shared" si="9"/>
        <v>2855</v>
      </c>
      <c r="H40" s="343">
        <f t="shared" si="9"/>
        <v>21658</v>
      </c>
      <c r="I40" s="343">
        <f t="shared" si="9"/>
        <v>10225</v>
      </c>
      <c r="J40" s="345">
        <f t="shared" si="9"/>
        <v>0</v>
      </c>
      <c r="K40" s="345">
        <f t="shared" si="9"/>
        <v>-8894</v>
      </c>
      <c r="L40" s="343">
        <f t="shared" si="9"/>
        <v>6675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30584</v>
      </c>
      <c r="Q40" s="343">
        <f t="shared" si="9"/>
        <v>-450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187171</v>
      </c>
      <c r="V40" s="345">
        <f t="shared" si="9"/>
        <v>0</v>
      </c>
      <c r="W40" s="345">
        <f t="shared" si="9"/>
        <v>0</v>
      </c>
      <c r="X40" s="343">
        <f t="shared" si="9"/>
        <v>246400</v>
      </c>
      <c r="Y40" s="345">
        <f t="shared" si="9"/>
        <v>-246400</v>
      </c>
      <c r="Z40" s="336">
        <f>+IF(X40&lt;&gt;0,+(Y40/X40)*100,0)</f>
        <v>-100</v>
      </c>
      <c r="AA40" s="350">
        <f>SUM(AA41:AA49)</f>
        <v>246400</v>
      </c>
    </row>
    <row r="41" spans="1:27" ht="13.5">
      <c r="A41" s="361" t="s">
        <v>247</v>
      </c>
      <c r="B41" s="142"/>
      <c r="C41" s="362">
        <v>673024</v>
      </c>
      <c r="D41" s="363"/>
      <c r="E41" s="362"/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14949</v>
      </c>
      <c r="Q41" s="362">
        <v>-450</v>
      </c>
      <c r="R41" s="364"/>
      <c r="S41" s="364"/>
      <c r="T41" s="362"/>
      <c r="U41" s="362">
        <v>180330</v>
      </c>
      <c r="V41" s="364"/>
      <c r="W41" s="364"/>
      <c r="X41" s="362">
        <v>200000</v>
      </c>
      <c r="Y41" s="364">
        <v>-200000</v>
      </c>
      <c r="Z41" s="365">
        <v>-100</v>
      </c>
      <c r="AA41" s="366">
        <v>200000</v>
      </c>
    </row>
    <row r="42" spans="1:27" ht="13.5">
      <c r="A42" s="361" t="s">
        <v>248</v>
      </c>
      <c r="B42" s="136"/>
      <c r="C42" s="60">
        <f aca="true" t="shared" si="10" ref="C42:Y42">+C62</f>
        <v>1134785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518716</v>
      </c>
      <c r="D43" s="369"/>
      <c r="E43" s="305"/>
      <c r="F43" s="370">
        <v>25000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</v>
      </c>
      <c r="Y43" s="370">
        <v>-25000</v>
      </c>
      <c r="Z43" s="371">
        <v>-100</v>
      </c>
      <c r="AA43" s="303">
        <v>25000</v>
      </c>
    </row>
    <row r="44" spans="1:27" ht="13.5">
      <c r="A44" s="361" t="s">
        <v>250</v>
      </c>
      <c r="B44" s="136"/>
      <c r="C44" s="60">
        <v>485963</v>
      </c>
      <c r="D44" s="368"/>
      <c r="E44" s="54">
        <v>15000</v>
      </c>
      <c r="F44" s="53">
        <v>21400</v>
      </c>
      <c r="G44" s="53"/>
      <c r="H44" s="54">
        <v>24513</v>
      </c>
      <c r="I44" s="54">
        <v>10225</v>
      </c>
      <c r="J44" s="53"/>
      <c r="K44" s="53">
        <v>-8894</v>
      </c>
      <c r="L44" s="54">
        <v>6675</v>
      </c>
      <c r="M44" s="54"/>
      <c r="N44" s="53"/>
      <c r="O44" s="53"/>
      <c r="P44" s="54">
        <v>15635</v>
      </c>
      <c r="Q44" s="54"/>
      <c r="R44" s="53"/>
      <c r="S44" s="53"/>
      <c r="T44" s="54"/>
      <c r="U44" s="54">
        <v>6841</v>
      </c>
      <c r="V44" s="53"/>
      <c r="W44" s="53"/>
      <c r="X44" s="54">
        <v>21400</v>
      </c>
      <c r="Y44" s="53">
        <v>-21400</v>
      </c>
      <c r="Z44" s="94">
        <v>-100</v>
      </c>
      <c r="AA44" s="95">
        <v>21400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186047</v>
      </c>
      <c r="D47" s="368"/>
      <c r="E47" s="54"/>
      <c r="F47" s="53"/>
      <c r="G47" s="53">
        <v>2855</v>
      </c>
      <c r="H47" s="54">
        <v>-2855</v>
      </c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10000</v>
      </c>
      <c r="P57" s="343">
        <f t="shared" si="13"/>
        <v>5000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30000</v>
      </c>
      <c r="Y57" s="345">
        <f t="shared" si="13"/>
        <v>-30000</v>
      </c>
      <c r="Z57" s="336">
        <f>+IF(X57&lt;&gt;0,+(Y57/X57)*100,0)</f>
        <v>-100</v>
      </c>
      <c r="AA57" s="350">
        <f t="shared" si="13"/>
        <v>30000</v>
      </c>
    </row>
    <row r="58" spans="1:27" ht="13.5">
      <c r="A58" s="361" t="s">
        <v>216</v>
      </c>
      <c r="B58" s="136"/>
      <c r="C58" s="60"/>
      <c r="D58" s="340"/>
      <c r="E58" s="60"/>
      <c r="F58" s="59">
        <v>30000</v>
      </c>
      <c r="G58" s="59"/>
      <c r="H58" s="60"/>
      <c r="I58" s="60"/>
      <c r="J58" s="59"/>
      <c r="K58" s="59"/>
      <c r="L58" s="60"/>
      <c r="M58" s="60"/>
      <c r="N58" s="59"/>
      <c r="O58" s="59">
        <v>10000</v>
      </c>
      <c r="P58" s="60">
        <v>5000</v>
      </c>
      <c r="Q58" s="60"/>
      <c r="R58" s="59"/>
      <c r="S58" s="59"/>
      <c r="T58" s="60"/>
      <c r="U58" s="60"/>
      <c r="V58" s="59"/>
      <c r="W58" s="59"/>
      <c r="X58" s="60">
        <v>30000</v>
      </c>
      <c r="Y58" s="59">
        <v>-30000</v>
      </c>
      <c r="Z58" s="61">
        <v>-100</v>
      </c>
      <c r="AA58" s="62">
        <v>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27010492</v>
      </c>
      <c r="D60" s="346">
        <f t="shared" si="14"/>
        <v>0</v>
      </c>
      <c r="E60" s="219">
        <f t="shared" si="14"/>
        <v>29839000</v>
      </c>
      <c r="F60" s="264">
        <f t="shared" si="14"/>
        <v>31923400</v>
      </c>
      <c r="G60" s="264">
        <f t="shared" si="14"/>
        <v>2855</v>
      </c>
      <c r="H60" s="219">
        <f t="shared" si="14"/>
        <v>74483</v>
      </c>
      <c r="I60" s="219">
        <f t="shared" si="14"/>
        <v>309402</v>
      </c>
      <c r="J60" s="264">
        <f t="shared" si="14"/>
        <v>0</v>
      </c>
      <c r="K60" s="264">
        <f t="shared" si="14"/>
        <v>2146608</v>
      </c>
      <c r="L60" s="219">
        <f t="shared" si="14"/>
        <v>1951537</v>
      </c>
      <c r="M60" s="219">
        <f t="shared" si="14"/>
        <v>1607996</v>
      </c>
      <c r="N60" s="264">
        <f t="shared" si="14"/>
        <v>5288169</v>
      </c>
      <c r="O60" s="264">
        <f t="shared" si="14"/>
        <v>2641741</v>
      </c>
      <c r="P60" s="219">
        <f t="shared" si="14"/>
        <v>804308</v>
      </c>
      <c r="Q60" s="219">
        <f t="shared" si="14"/>
        <v>5343354</v>
      </c>
      <c r="R60" s="264">
        <f t="shared" si="14"/>
        <v>6975247</v>
      </c>
      <c r="S60" s="264">
        <f t="shared" si="14"/>
        <v>4216120</v>
      </c>
      <c r="T60" s="219">
        <f t="shared" si="14"/>
        <v>7206387</v>
      </c>
      <c r="U60" s="219">
        <f t="shared" si="14"/>
        <v>7267276</v>
      </c>
      <c r="V60" s="264">
        <f t="shared" si="14"/>
        <v>18252612</v>
      </c>
      <c r="W60" s="264">
        <f t="shared" si="14"/>
        <v>0</v>
      </c>
      <c r="X60" s="219">
        <f t="shared" si="14"/>
        <v>31923400</v>
      </c>
      <c r="Y60" s="264">
        <f t="shared" si="14"/>
        <v>-31923400</v>
      </c>
      <c r="Z60" s="337">
        <f>+IF(X60&lt;&gt;0,+(Y60/X60)*100,0)</f>
        <v>-100</v>
      </c>
      <c r="AA60" s="232">
        <f>+AA57+AA54+AA51+AA40+AA37+AA34+AA22+AA5</f>
        <v>31923400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1134785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>
        <v>1134785</v>
      </c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25048395</v>
      </c>
      <c r="D5" s="357">
        <f t="shared" si="0"/>
        <v>0</v>
      </c>
      <c r="E5" s="356">
        <f t="shared" si="0"/>
        <v>27585000</v>
      </c>
      <c r="F5" s="358">
        <f t="shared" si="0"/>
        <v>25851000</v>
      </c>
      <c r="G5" s="358">
        <f t="shared" si="0"/>
        <v>1419569</v>
      </c>
      <c r="H5" s="356">
        <f t="shared" si="0"/>
        <v>2414591</v>
      </c>
      <c r="I5" s="356">
        <f t="shared" si="0"/>
        <v>371197</v>
      </c>
      <c r="J5" s="358">
        <f t="shared" si="0"/>
        <v>4184357</v>
      </c>
      <c r="K5" s="358">
        <f t="shared" si="0"/>
        <v>3394299</v>
      </c>
      <c r="L5" s="356">
        <f t="shared" si="0"/>
        <v>745116</v>
      </c>
      <c r="M5" s="356">
        <f t="shared" si="0"/>
        <v>1193616</v>
      </c>
      <c r="N5" s="358">
        <f t="shared" si="0"/>
        <v>5182891</v>
      </c>
      <c r="O5" s="358">
        <f t="shared" si="0"/>
        <v>1327519</v>
      </c>
      <c r="P5" s="356">
        <f t="shared" si="0"/>
        <v>656221</v>
      </c>
      <c r="Q5" s="356">
        <f t="shared" si="0"/>
        <v>1267292</v>
      </c>
      <c r="R5" s="358">
        <f t="shared" si="0"/>
        <v>440918</v>
      </c>
      <c r="S5" s="358">
        <f t="shared" si="0"/>
        <v>1448024</v>
      </c>
      <c r="T5" s="356">
        <f t="shared" si="0"/>
        <v>4273666</v>
      </c>
      <c r="U5" s="356">
        <f t="shared" si="0"/>
        <v>7653852</v>
      </c>
      <c r="V5" s="358">
        <f t="shared" si="0"/>
        <v>10951594</v>
      </c>
      <c r="W5" s="358">
        <f t="shared" si="0"/>
        <v>7203225</v>
      </c>
      <c r="X5" s="356">
        <f t="shared" si="0"/>
        <v>25851000</v>
      </c>
      <c r="Y5" s="358">
        <f t="shared" si="0"/>
        <v>-18647775</v>
      </c>
      <c r="Z5" s="359">
        <f>+IF(X5&lt;&gt;0,+(Y5/X5)*100,0)</f>
        <v>-72.13560403852848</v>
      </c>
      <c r="AA5" s="360">
        <f>+AA6+AA8+AA11+AA13+AA15</f>
        <v>25851000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1100000</v>
      </c>
      <c r="G6" s="59">
        <f t="shared" si="1"/>
        <v>21000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53760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497774</v>
      </c>
      <c r="Q6" s="60">
        <f t="shared" si="1"/>
        <v>-110987</v>
      </c>
      <c r="R6" s="59">
        <f t="shared" si="1"/>
        <v>0</v>
      </c>
      <c r="S6" s="59">
        <f t="shared" si="1"/>
        <v>-307175</v>
      </c>
      <c r="T6" s="60">
        <f t="shared" si="1"/>
        <v>0</v>
      </c>
      <c r="U6" s="60">
        <f t="shared" si="1"/>
        <v>118320</v>
      </c>
      <c r="V6" s="59">
        <f t="shared" si="1"/>
        <v>0</v>
      </c>
      <c r="W6" s="59">
        <f t="shared" si="1"/>
        <v>0</v>
      </c>
      <c r="X6" s="60">
        <f t="shared" si="1"/>
        <v>1100000</v>
      </c>
      <c r="Y6" s="59">
        <f t="shared" si="1"/>
        <v>-1100000</v>
      </c>
      <c r="Z6" s="61">
        <f>+IF(X6&lt;&gt;0,+(Y6/X6)*100,0)</f>
        <v>-100</v>
      </c>
      <c r="AA6" s="62">
        <f t="shared" si="1"/>
        <v>1100000</v>
      </c>
    </row>
    <row r="7" spans="1:27" ht="13.5">
      <c r="A7" s="291" t="s">
        <v>228</v>
      </c>
      <c r="B7" s="142"/>
      <c r="C7" s="60"/>
      <c r="D7" s="340"/>
      <c r="E7" s="60">
        <v>1000000</v>
      </c>
      <c r="F7" s="59">
        <v>1100000</v>
      </c>
      <c r="G7" s="59">
        <v>21000</v>
      </c>
      <c r="H7" s="60"/>
      <c r="I7" s="60"/>
      <c r="J7" s="59"/>
      <c r="K7" s="59"/>
      <c r="L7" s="60">
        <v>53760</v>
      </c>
      <c r="M7" s="60"/>
      <c r="N7" s="59"/>
      <c r="O7" s="59"/>
      <c r="P7" s="60">
        <v>497774</v>
      </c>
      <c r="Q7" s="60">
        <v>-110987</v>
      </c>
      <c r="R7" s="59"/>
      <c r="S7" s="59">
        <v>-307175</v>
      </c>
      <c r="T7" s="60"/>
      <c r="U7" s="60">
        <v>118320</v>
      </c>
      <c r="V7" s="59"/>
      <c r="W7" s="59"/>
      <c r="X7" s="60">
        <v>1100000</v>
      </c>
      <c r="Y7" s="59">
        <v>-1100000</v>
      </c>
      <c r="Z7" s="61">
        <v>-100</v>
      </c>
      <c r="AA7" s="62">
        <v>1100000</v>
      </c>
    </row>
    <row r="8" spans="1:27" ht="13.5">
      <c r="A8" s="361" t="s">
        <v>205</v>
      </c>
      <c r="B8" s="142"/>
      <c r="C8" s="60">
        <f aca="true" t="shared" si="2" ref="C8:Y8">SUM(C9:C10)</f>
        <v>9567780</v>
      </c>
      <c r="D8" s="340">
        <f t="shared" si="2"/>
        <v>0</v>
      </c>
      <c r="E8" s="60">
        <f t="shared" si="2"/>
        <v>10924000</v>
      </c>
      <c r="F8" s="59">
        <f t="shared" si="2"/>
        <v>8693000</v>
      </c>
      <c r="G8" s="59">
        <f t="shared" si="2"/>
        <v>423971</v>
      </c>
      <c r="H8" s="60">
        <f t="shared" si="2"/>
        <v>139925</v>
      </c>
      <c r="I8" s="60">
        <f t="shared" si="2"/>
        <v>276193</v>
      </c>
      <c r="J8" s="59">
        <f t="shared" si="2"/>
        <v>840089</v>
      </c>
      <c r="K8" s="59">
        <f t="shared" si="2"/>
        <v>594695</v>
      </c>
      <c r="L8" s="60">
        <f t="shared" si="2"/>
        <v>590030</v>
      </c>
      <c r="M8" s="60">
        <f t="shared" si="2"/>
        <v>49535</v>
      </c>
      <c r="N8" s="59">
        <f t="shared" si="2"/>
        <v>1234260</v>
      </c>
      <c r="O8" s="59">
        <f t="shared" si="2"/>
        <v>129441</v>
      </c>
      <c r="P8" s="60">
        <f t="shared" si="2"/>
        <v>158447</v>
      </c>
      <c r="Q8" s="60">
        <f t="shared" si="2"/>
        <v>180620</v>
      </c>
      <c r="R8" s="59">
        <f t="shared" si="2"/>
        <v>440918</v>
      </c>
      <c r="S8" s="59">
        <f t="shared" si="2"/>
        <v>665113</v>
      </c>
      <c r="T8" s="60">
        <f t="shared" si="2"/>
        <v>314573</v>
      </c>
      <c r="U8" s="60">
        <f t="shared" si="2"/>
        <v>3738002</v>
      </c>
      <c r="V8" s="59">
        <f t="shared" si="2"/>
        <v>4687958</v>
      </c>
      <c r="W8" s="59">
        <f t="shared" si="2"/>
        <v>7203225</v>
      </c>
      <c r="X8" s="60">
        <f t="shared" si="2"/>
        <v>8693000</v>
      </c>
      <c r="Y8" s="59">
        <f t="shared" si="2"/>
        <v>-1489775</v>
      </c>
      <c r="Z8" s="61">
        <f>+IF(X8&lt;&gt;0,+(Y8/X8)*100,0)</f>
        <v>-17.137639480041415</v>
      </c>
      <c r="AA8" s="62">
        <f>SUM(AA9:AA10)</f>
        <v>8693000</v>
      </c>
    </row>
    <row r="9" spans="1:27" ht="13.5">
      <c r="A9" s="291" t="s">
        <v>229</v>
      </c>
      <c r="B9" s="142"/>
      <c r="C9" s="60">
        <v>9567780</v>
      </c>
      <c r="D9" s="340"/>
      <c r="E9" s="60">
        <v>10924000</v>
      </c>
      <c r="F9" s="59">
        <v>8593000</v>
      </c>
      <c r="G9" s="59">
        <v>423971</v>
      </c>
      <c r="H9" s="60">
        <v>139925</v>
      </c>
      <c r="I9" s="60">
        <v>276193</v>
      </c>
      <c r="J9" s="59">
        <v>840089</v>
      </c>
      <c r="K9" s="59">
        <v>594695</v>
      </c>
      <c r="L9" s="60">
        <v>590030</v>
      </c>
      <c r="M9" s="60">
        <v>49535</v>
      </c>
      <c r="N9" s="59">
        <v>1234260</v>
      </c>
      <c r="O9" s="59">
        <v>129441</v>
      </c>
      <c r="P9" s="60">
        <v>158447</v>
      </c>
      <c r="Q9" s="60">
        <v>153030</v>
      </c>
      <c r="R9" s="59">
        <v>440918</v>
      </c>
      <c r="S9" s="59">
        <v>665113</v>
      </c>
      <c r="T9" s="60">
        <v>314270</v>
      </c>
      <c r="U9" s="60">
        <v>3708575</v>
      </c>
      <c r="V9" s="59">
        <v>4687958</v>
      </c>
      <c r="W9" s="59">
        <v>7203225</v>
      </c>
      <c r="X9" s="60">
        <v>8593000</v>
      </c>
      <c r="Y9" s="59">
        <v>-1389775</v>
      </c>
      <c r="Z9" s="61">
        <v>-16.17</v>
      </c>
      <c r="AA9" s="62">
        <v>8593000</v>
      </c>
    </row>
    <row r="10" spans="1:27" ht="13.5">
      <c r="A10" s="291" t="s">
        <v>230</v>
      </c>
      <c r="B10" s="142"/>
      <c r="C10" s="60"/>
      <c r="D10" s="340"/>
      <c r="E10" s="60"/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27590</v>
      </c>
      <c r="R10" s="59"/>
      <c r="S10" s="59"/>
      <c r="T10" s="60">
        <v>303</v>
      </c>
      <c r="U10" s="60">
        <v>29427</v>
      </c>
      <c r="V10" s="59"/>
      <c r="W10" s="59"/>
      <c r="X10" s="60">
        <v>100000</v>
      </c>
      <c r="Y10" s="59">
        <v>-100000</v>
      </c>
      <c r="Z10" s="61">
        <v>-100</v>
      </c>
      <c r="AA10" s="62">
        <v>100000</v>
      </c>
    </row>
    <row r="11" spans="1:27" ht="13.5">
      <c r="A11" s="361" t="s">
        <v>206</v>
      </c>
      <c r="B11" s="142"/>
      <c r="C11" s="362">
        <f>+C12</f>
        <v>2398774</v>
      </c>
      <c r="D11" s="363">
        <f aca="true" t="shared" si="3" ref="D11:AA11">+D12</f>
        <v>0</v>
      </c>
      <c r="E11" s="362">
        <f t="shared" si="3"/>
        <v>988000</v>
      </c>
      <c r="F11" s="364">
        <f t="shared" si="3"/>
        <v>6438000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96380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254188</v>
      </c>
      <c r="R11" s="364">
        <f t="shared" si="3"/>
        <v>0</v>
      </c>
      <c r="S11" s="364">
        <f t="shared" si="3"/>
        <v>564086</v>
      </c>
      <c r="T11" s="362">
        <f t="shared" si="3"/>
        <v>2515181</v>
      </c>
      <c r="U11" s="362">
        <f t="shared" si="3"/>
        <v>3184369</v>
      </c>
      <c r="V11" s="364">
        <f t="shared" si="3"/>
        <v>6263636</v>
      </c>
      <c r="W11" s="364">
        <f t="shared" si="3"/>
        <v>0</v>
      </c>
      <c r="X11" s="362">
        <f t="shared" si="3"/>
        <v>6438000</v>
      </c>
      <c r="Y11" s="364">
        <f t="shared" si="3"/>
        <v>-6438000</v>
      </c>
      <c r="Z11" s="365">
        <f>+IF(X11&lt;&gt;0,+(Y11/X11)*100,0)</f>
        <v>-100</v>
      </c>
      <c r="AA11" s="366">
        <f t="shared" si="3"/>
        <v>6438000</v>
      </c>
    </row>
    <row r="12" spans="1:27" ht="13.5">
      <c r="A12" s="291" t="s">
        <v>231</v>
      </c>
      <c r="B12" s="136"/>
      <c r="C12" s="60">
        <v>2398774</v>
      </c>
      <c r="D12" s="340"/>
      <c r="E12" s="60">
        <v>988000</v>
      </c>
      <c r="F12" s="59">
        <v>6438000</v>
      </c>
      <c r="G12" s="59"/>
      <c r="H12" s="60"/>
      <c r="I12" s="60"/>
      <c r="J12" s="59"/>
      <c r="K12" s="59">
        <v>96380</v>
      </c>
      <c r="L12" s="60"/>
      <c r="M12" s="60"/>
      <c r="N12" s="59"/>
      <c r="O12" s="59"/>
      <c r="P12" s="60"/>
      <c r="Q12" s="60">
        <v>254188</v>
      </c>
      <c r="R12" s="59"/>
      <c r="S12" s="59">
        <v>564086</v>
      </c>
      <c r="T12" s="60">
        <v>2515181</v>
      </c>
      <c r="U12" s="60">
        <v>3184369</v>
      </c>
      <c r="V12" s="59">
        <v>6263636</v>
      </c>
      <c r="W12" s="59"/>
      <c r="X12" s="60">
        <v>6438000</v>
      </c>
      <c r="Y12" s="59">
        <v>-6438000</v>
      </c>
      <c r="Z12" s="61">
        <v>-100</v>
      </c>
      <c r="AA12" s="62">
        <v>6438000</v>
      </c>
    </row>
    <row r="13" spans="1:27" ht="13.5">
      <c r="A13" s="361" t="s">
        <v>207</v>
      </c>
      <c r="B13" s="136"/>
      <c r="C13" s="275">
        <f>+C14</f>
        <v>13029879</v>
      </c>
      <c r="D13" s="341">
        <f aca="true" t="shared" si="4" ref="D13:AA13">+D14</f>
        <v>0</v>
      </c>
      <c r="E13" s="275">
        <f t="shared" si="4"/>
        <v>14673000</v>
      </c>
      <c r="F13" s="342">
        <f t="shared" si="4"/>
        <v>7650000</v>
      </c>
      <c r="G13" s="342">
        <f t="shared" si="4"/>
        <v>974598</v>
      </c>
      <c r="H13" s="275">
        <f t="shared" si="4"/>
        <v>2274666</v>
      </c>
      <c r="I13" s="275">
        <f t="shared" si="4"/>
        <v>95004</v>
      </c>
      <c r="J13" s="342">
        <f t="shared" si="4"/>
        <v>3344268</v>
      </c>
      <c r="K13" s="342">
        <f t="shared" si="4"/>
        <v>2703224</v>
      </c>
      <c r="L13" s="275">
        <f t="shared" si="4"/>
        <v>101326</v>
      </c>
      <c r="M13" s="275">
        <f t="shared" si="4"/>
        <v>1144081</v>
      </c>
      <c r="N13" s="342">
        <f t="shared" si="4"/>
        <v>3948631</v>
      </c>
      <c r="O13" s="342">
        <f t="shared" si="4"/>
        <v>1198078</v>
      </c>
      <c r="P13" s="275">
        <f t="shared" si="4"/>
        <v>0</v>
      </c>
      <c r="Q13" s="275">
        <f t="shared" si="4"/>
        <v>943471</v>
      </c>
      <c r="R13" s="342">
        <f t="shared" si="4"/>
        <v>0</v>
      </c>
      <c r="S13" s="342">
        <f t="shared" si="4"/>
        <v>0</v>
      </c>
      <c r="T13" s="275">
        <f t="shared" si="4"/>
        <v>1443912</v>
      </c>
      <c r="U13" s="275">
        <f t="shared" si="4"/>
        <v>269161</v>
      </c>
      <c r="V13" s="342">
        <f t="shared" si="4"/>
        <v>0</v>
      </c>
      <c r="W13" s="342">
        <f t="shared" si="4"/>
        <v>0</v>
      </c>
      <c r="X13" s="275">
        <f t="shared" si="4"/>
        <v>7650000</v>
      </c>
      <c r="Y13" s="342">
        <f t="shared" si="4"/>
        <v>-7650000</v>
      </c>
      <c r="Z13" s="335">
        <f>+IF(X13&lt;&gt;0,+(Y13/X13)*100,0)</f>
        <v>-100</v>
      </c>
      <c r="AA13" s="273">
        <f t="shared" si="4"/>
        <v>7650000</v>
      </c>
    </row>
    <row r="14" spans="1:27" ht="13.5">
      <c r="A14" s="291" t="s">
        <v>232</v>
      </c>
      <c r="B14" s="136"/>
      <c r="C14" s="60">
        <v>13029879</v>
      </c>
      <c r="D14" s="340"/>
      <c r="E14" s="60">
        <v>14673000</v>
      </c>
      <c r="F14" s="59">
        <v>7650000</v>
      </c>
      <c r="G14" s="59">
        <v>974598</v>
      </c>
      <c r="H14" s="60">
        <v>2274666</v>
      </c>
      <c r="I14" s="60">
        <v>95004</v>
      </c>
      <c r="J14" s="59">
        <v>3344268</v>
      </c>
      <c r="K14" s="59">
        <v>2703224</v>
      </c>
      <c r="L14" s="60">
        <v>101326</v>
      </c>
      <c r="M14" s="60">
        <v>1144081</v>
      </c>
      <c r="N14" s="59">
        <v>3948631</v>
      </c>
      <c r="O14" s="59">
        <v>1198078</v>
      </c>
      <c r="P14" s="60"/>
      <c r="Q14" s="60">
        <v>943471</v>
      </c>
      <c r="R14" s="59"/>
      <c r="S14" s="59"/>
      <c r="T14" s="60">
        <v>1443912</v>
      </c>
      <c r="U14" s="60">
        <v>269161</v>
      </c>
      <c r="V14" s="59"/>
      <c r="W14" s="59"/>
      <c r="X14" s="60">
        <v>7650000</v>
      </c>
      <c r="Y14" s="59">
        <v>-7650000</v>
      </c>
      <c r="Z14" s="61">
        <v>-100</v>
      </c>
      <c r="AA14" s="62">
        <v>7650000</v>
      </c>
    </row>
    <row r="15" spans="1:27" ht="13.5">
      <c r="A15" s="361" t="s">
        <v>208</v>
      </c>
      <c r="B15" s="136"/>
      <c r="C15" s="60">
        <f aca="true" t="shared" si="5" ref="C15:Y15">SUM(C16:C20)</f>
        <v>51962</v>
      </c>
      <c r="D15" s="340">
        <f t="shared" si="5"/>
        <v>0</v>
      </c>
      <c r="E15" s="60">
        <f t="shared" si="5"/>
        <v>0</v>
      </c>
      <c r="F15" s="59">
        <f t="shared" si="5"/>
        <v>1970000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526000</v>
      </c>
      <c r="T15" s="60">
        <f t="shared" si="5"/>
        <v>0</v>
      </c>
      <c r="U15" s="60">
        <f t="shared" si="5"/>
        <v>344000</v>
      </c>
      <c r="V15" s="59">
        <f t="shared" si="5"/>
        <v>0</v>
      </c>
      <c r="W15" s="59">
        <f t="shared" si="5"/>
        <v>0</v>
      </c>
      <c r="X15" s="60">
        <f t="shared" si="5"/>
        <v>1970000</v>
      </c>
      <c r="Y15" s="59">
        <f t="shared" si="5"/>
        <v>-1970000</v>
      </c>
      <c r="Z15" s="61">
        <f>+IF(X15&lt;&gt;0,+(Y15/X15)*100,0)</f>
        <v>-100</v>
      </c>
      <c r="AA15" s="62">
        <f>SUM(AA16:AA20)</f>
        <v>1970000</v>
      </c>
    </row>
    <row r="16" spans="1:27" ht="13.5">
      <c r="A16" s="291" t="s">
        <v>233</v>
      </c>
      <c r="B16" s="300"/>
      <c r="C16" s="60">
        <v>51962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1970000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526000</v>
      </c>
      <c r="T20" s="60"/>
      <c r="U20" s="60">
        <v>344000</v>
      </c>
      <c r="V20" s="59"/>
      <c r="W20" s="59"/>
      <c r="X20" s="60">
        <v>1970000</v>
      </c>
      <c r="Y20" s="59">
        <v>-1970000</v>
      </c>
      <c r="Z20" s="61">
        <v>-100</v>
      </c>
      <c r="AA20" s="62">
        <v>1970000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322922</v>
      </c>
      <c r="D22" s="344">
        <f t="shared" si="6"/>
        <v>0</v>
      </c>
      <c r="E22" s="343">
        <f t="shared" si="6"/>
        <v>1878000</v>
      </c>
      <c r="F22" s="345">
        <f t="shared" si="6"/>
        <v>2915000</v>
      </c>
      <c r="G22" s="345">
        <f t="shared" si="6"/>
        <v>39678</v>
      </c>
      <c r="H22" s="343">
        <f t="shared" si="6"/>
        <v>0</v>
      </c>
      <c r="I22" s="343">
        <f t="shared" si="6"/>
        <v>43299</v>
      </c>
      <c r="J22" s="345">
        <f t="shared" si="6"/>
        <v>0</v>
      </c>
      <c r="K22" s="345">
        <f t="shared" si="6"/>
        <v>21699</v>
      </c>
      <c r="L22" s="343">
        <f t="shared" si="6"/>
        <v>52982</v>
      </c>
      <c r="M22" s="343">
        <f t="shared" si="6"/>
        <v>83942</v>
      </c>
      <c r="N22" s="345">
        <f t="shared" si="6"/>
        <v>0</v>
      </c>
      <c r="O22" s="345">
        <f t="shared" si="6"/>
        <v>14500</v>
      </c>
      <c r="P22" s="343">
        <f t="shared" si="6"/>
        <v>1363</v>
      </c>
      <c r="Q22" s="343">
        <f t="shared" si="6"/>
        <v>158771</v>
      </c>
      <c r="R22" s="345">
        <f t="shared" si="6"/>
        <v>18363</v>
      </c>
      <c r="S22" s="345">
        <f t="shared" si="6"/>
        <v>0</v>
      </c>
      <c r="T22" s="343">
        <f t="shared" si="6"/>
        <v>195722</v>
      </c>
      <c r="U22" s="343">
        <f t="shared" si="6"/>
        <v>1474981</v>
      </c>
      <c r="V22" s="345">
        <f t="shared" si="6"/>
        <v>0</v>
      </c>
      <c r="W22" s="345">
        <f t="shared" si="6"/>
        <v>0</v>
      </c>
      <c r="X22" s="343">
        <f t="shared" si="6"/>
        <v>2915000</v>
      </c>
      <c r="Y22" s="345">
        <f t="shared" si="6"/>
        <v>-2915000</v>
      </c>
      <c r="Z22" s="336">
        <f>+IF(X22&lt;&gt;0,+(Y22/X22)*100,0)</f>
        <v>-100</v>
      </c>
      <c r="AA22" s="350">
        <f>SUM(AA23:AA32)</f>
        <v>2915000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238683</v>
      </c>
      <c r="D24" s="340"/>
      <c r="E24" s="60">
        <v>240000</v>
      </c>
      <c r="F24" s="59">
        <v>956000</v>
      </c>
      <c r="G24" s="59">
        <v>-12</v>
      </c>
      <c r="H24" s="60"/>
      <c r="I24" s="60">
        <v>41737</v>
      </c>
      <c r="J24" s="59"/>
      <c r="K24" s="59">
        <v>21699</v>
      </c>
      <c r="L24" s="60"/>
      <c r="M24" s="60">
        <v>11942</v>
      </c>
      <c r="N24" s="59"/>
      <c r="O24" s="59"/>
      <c r="P24" s="60"/>
      <c r="Q24" s="60">
        <v>75756</v>
      </c>
      <c r="R24" s="59"/>
      <c r="S24" s="59"/>
      <c r="T24" s="60">
        <v>17550</v>
      </c>
      <c r="U24" s="60">
        <v>605457</v>
      </c>
      <c r="V24" s="59"/>
      <c r="W24" s="59"/>
      <c r="X24" s="60">
        <v>956000</v>
      </c>
      <c r="Y24" s="59">
        <v>-956000</v>
      </c>
      <c r="Z24" s="61">
        <v>-100</v>
      </c>
      <c r="AA24" s="62">
        <v>956000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84239</v>
      </c>
      <c r="D26" s="363"/>
      <c r="E26" s="362">
        <v>1638000</v>
      </c>
      <c r="F26" s="364">
        <v>684000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80515</v>
      </c>
      <c r="R26" s="364"/>
      <c r="S26" s="364"/>
      <c r="T26" s="362">
        <v>178172</v>
      </c>
      <c r="U26" s="362">
        <v>78219</v>
      </c>
      <c r="V26" s="364"/>
      <c r="W26" s="364"/>
      <c r="X26" s="362">
        <v>684000</v>
      </c>
      <c r="Y26" s="364">
        <v>-684000</v>
      </c>
      <c r="Z26" s="365">
        <v>-100</v>
      </c>
      <c r="AA26" s="366">
        <v>684000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1275000</v>
      </c>
      <c r="G32" s="59">
        <v>39690</v>
      </c>
      <c r="H32" s="60"/>
      <c r="I32" s="60">
        <v>1562</v>
      </c>
      <c r="J32" s="59"/>
      <c r="K32" s="59"/>
      <c r="L32" s="60">
        <v>52982</v>
      </c>
      <c r="M32" s="60">
        <v>72000</v>
      </c>
      <c r="N32" s="59"/>
      <c r="O32" s="59">
        <v>14500</v>
      </c>
      <c r="P32" s="60">
        <v>1363</v>
      </c>
      <c r="Q32" s="60">
        <v>2500</v>
      </c>
      <c r="R32" s="59">
        <v>18363</v>
      </c>
      <c r="S32" s="59"/>
      <c r="T32" s="60"/>
      <c r="U32" s="60">
        <v>791305</v>
      </c>
      <c r="V32" s="59"/>
      <c r="W32" s="59"/>
      <c r="X32" s="60">
        <v>1275000</v>
      </c>
      <c r="Y32" s="59">
        <v>-1275000</v>
      </c>
      <c r="Z32" s="61">
        <v>-100</v>
      </c>
      <c r="AA32" s="62">
        <v>1275000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7936044</v>
      </c>
      <c r="D40" s="344">
        <f t="shared" si="9"/>
        <v>0</v>
      </c>
      <c r="E40" s="343">
        <f t="shared" si="9"/>
        <v>11781000</v>
      </c>
      <c r="F40" s="345">
        <f t="shared" si="9"/>
        <v>9440600</v>
      </c>
      <c r="G40" s="345">
        <f t="shared" si="9"/>
        <v>8986</v>
      </c>
      <c r="H40" s="343">
        <f t="shared" si="9"/>
        <v>99305</v>
      </c>
      <c r="I40" s="343">
        <f t="shared" si="9"/>
        <v>85912</v>
      </c>
      <c r="J40" s="345">
        <f t="shared" si="9"/>
        <v>168610</v>
      </c>
      <c r="K40" s="345">
        <f t="shared" si="9"/>
        <v>44577</v>
      </c>
      <c r="L40" s="343">
        <f t="shared" si="9"/>
        <v>2196283</v>
      </c>
      <c r="M40" s="343">
        <f t="shared" si="9"/>
        <v>149700</v>
      </c>
      <c r="N40" s="345">
        <f t="shared" si="9"/>
        <v>2385093</v>
      </c>
      <c r="O40" s="345">
        <f t="shared" si="9"/>
        <v>1057142</v>
      </c>
      <c r="P40" s="343">
        <f t="shared" si="9"/>
        <v>99946</v>
      </c>
      <c r="Q40" s="343">
        <f t="shared" si="9"/>
        <v>950362</v>
      </c>
      <c r="R40" s="345">
        <f t="shared" si="9"/>
        <v>1327296</v>
      </c>
      <c r="S40" s="345">
        <f t="shared" si="9"/>
        <v>986954</v>
      </c>
      <c r="T40" s="343">
        <f t="shared" si="9"/>
        <v>2554418</v>
      </c>
      <c r="U40" s="343">
        <f t="shared" si="9"/>
        <v>486292</v>
      </c>
      <c r="V40" s="345">
        <f t="shared" si="9"/>
        <v>1160083</v>
      </c>
      <c r="W40" s="345">
        <f t="shared" si="9"/>
        <v>4865643</v>
      </c>
      <c r="X40" s="343">
        <f t="shared" si="9"/>
        <v>9440600</v>
      </c>
      <c r="Y40" s="345">
        <f t="shared" si="9"/>
        <v>-4574957</v>
      </c>
      <c r="Z40" s="336">
        <f>+IF(X40&lt;&gt;0,+(Y40/X40)*100,0)</f>
        <v>-48.460447429188825</v>
      </c>
      <c r="AA40" s="350">
        <f>SUM(AA41:AA49)</f>
        <v>9440600</v>
      </c>
    </row>
    <row r="41" spans="1:27" ht="13.5">
      <c r="A41" s="361" t="s">
        <v>247</v>
      </c>
      <c r="B41" s="142"/>
      <c r="C41" s="362">
        <v>908620</v>
      </c>
      <c r="D41" s="363"/>
      <c r="E41" s="362">
        <v>1840000</v>
      </c>
      <c r="F41" s="364">
        <v>1806000</v>
      </c>
      <c r="G41" s="364"/>
      <c r="H41" s="362"/>
      <c r="I41" s="362"/>
      <c r="J41" s="364"/>
      <c r="K41" s="364"/>
      <c r="L41" s="362"/>
      <c r="M41" s="362"/>
      <c r="N41" s="364"/>
      <c r="O41" s="364">
        <v>770754</v>
      </c>
      <c r="P41" s="362"/>
      <c r="Q41" s="362">
        <v>9400</v>
      </c>
      <c r="R41" s="364"/>
      <c r="S41" s="364">
        <v>512856</v>
      </c>
      <c r="T41" s="362">
        <v>665575</v>
      </c>
      <c r="U41" s="362"/>
      <c r="V41" s="364"/>
      <c r="W41" s="364"/>
      <c r="X41" s="362">
        <v>1806000</v>
      </c>
      <c r="Y41" s="364">
        <v>-1806000</v>
      </c>
      <c r="Z41" s="365">
        <v>-100</v>
      </c>
      <c r="AA41" s="366">
        <v>1806000</v>
      </c>
    </row>
    <row r="42" spans="1:27" ht="13.5">
      <c r="A42" s="361" t="s">
        <v>248</v>
      </c>
      <c r="B42" s="136"/>
      <c r="C42" s="60">
        <f aca="true" t="shared" si="10" ref="C42:Y42">+C62</f>
        <v>1344402</v>
      </c>
      <c r="D42" s="368">
        <f t="shared" si="10"/>
        <v>0</v>
      </c>
      <c r="E42" s="54">
        <f t="shared" si="10"/>
        <v>1500000</v>
      </c>
      <c r="F42" s="53">
        <f t="shared" si="10"/>
        <v>1669000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1689150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1669000</v>
      </c>
      <c r="Y42" s="53">
        <f t="shared" si="10"/>
        <v>-1669000</v>
      </c>
      <c r="Z42" s="94">
        <f>+IF(X42&lt;&gt;0,+(Y42/X42)*100,0)</f>
        <v>-100</v>
      </c>
      <c r="AA42" s="95">
        <f>+AA62</f>
        <v>1669000</v>
      </c>
    </row>
    <row r="43" spans="1:27" ht="13.5">
      <c r="A43" s="361" t="s">
        <v>249</v>
      </c>
      <c r="B43" s="136"/>
      <c r="C43" s="275">
        <v>1118707</v>
      </c>
      <c r="D43" s="369"/>
      <c r="E43" s="305">
        <v>755000</v>
      </c>
      <c r="F43" s="370">
        <v>4099000</v>
      </c>
      <c r="G43" s="370">
        <v>7042</v>
      </c>
      <c r="H43" s="305">
        <v>35617</v>
      </c>
      <c r="I43" s="305">
        <v>52571</v>
      </c>
      <c r="J43" s="370">
        <v>95230</v>
      </c>
      <c r="K43" s="370">
        <v>-506</v>
      </c>
      <c r="L43" s="305">
        <v>2193175</v>
      </c>
      <c r="M43" s="305">
        <v>58395</v>
      </c>
      <c r="N43" s="370">
        <v>2251064</v>
      </c>
      <c r="O43" s="370">
        <v>51918</v>
      </c>
      <c r="P43" s="305">
        <v>16084</v>
      </c>
      <c r="Q43" s="305">
        <v>915211</v>
      </c>
      <c r="R43" s="370">
        <v>983213</v>
      </c>
      <c r="S43" s="370">
        <v>224725</v>
      </c>
      <c r="T43" s="305">
        <v>49272</v>
      </c>
      <c r="U43" s="305">
        <v>445087</v>
      </c>
      <c r="V43" s="370">
        <v>719084</v>
      </c>
      <c r="W43" s="370">
        <v>4048591</v>
      </c>
      <c r="X43" s="305">
        <v>4099000</v>
      </c>
      <c r="Y43" s="370">
        <v>-50409</v>
      </c>
      <c r="Z43" s="371">
        <v>-1.23</v>
      </c>
      <c r="AA43" s="303">
        <v>4099000</v>
      </c>
    </row>
    <row r="44" spans="1:27" ht="13.5">
      <c r="A44" s="361" t="s">
        <v>250</v>
      </c>
      <c r="B44" s="136"/>
      <c r="C44" s="60">
        <v>1528037</v>
      </c>
      <c r="D44" s="368"/>
      <c r="E44" s="54">
        <v>794000</v>
      </c>
      <c r="F44" s="53">
        <v>820600</v>
      </c>
      <c r="G44" s="53">
        <v>1944</v>
      </c>
      <c r="H44" s="54">
        <v>38095</v>
      </c>
      <c r="I44" s="54">
        <v>33341</v>
      </c>
      <c r="J44" s="53">
        <v>73380</v>
      </c>
      <c r="K44" s="53">
        <v>45083</v>
      </c>
      <c r="L44" s="54">
        <v>3108</v>
      </c>
      <c r="M44" s="54">
        <v>85838</v>
      </c>
      <c r="N44" s="53">
        <v>134029</v>
      </c>
      <c r="O44" s="53">
        <v>239937</v>
      </c>
      <c r="P44" s="54">
        <v>17785</v>
      </c>
      <c r="Q44" s="54">
        <v>6064</v>
      </c>
      <c r="R44" s="53">
        <v>263786</v>
      </c>
      <c r="S44" s="53">
        <v>165496</v>
      </c>
      <c r="T44" s="54">
        <v>34568</v>
      </c>
      <c r="U44" s="54">
        <v>145793</v>
      </c>
      <c r="V44" s="53">
        <v>345857</v>
      </c>
      <c r="W44" s="53">
        <v>817052</v>
      </c>
      <c r="X44" s="54">
        <v>820600</v>
      </c>
      <c r="Y44" s="53">
        <v>-3548</v>
      </c>
      <c r="Z44" s="94">
        <v>-0.43</v>
      </c>
      <c r="AA44" s="95">
        <v>820600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2501559</v>
      </c>
      <c r="D47" s="368"/>
      <c r="E47" s="54">
        <v>6892000</v>
      </c>
      <c r="F47" s="53">
        <v>1046000</v>
      </c>
      <c r="G47" s="53"/>
      <c r="H47" s="54">
        <v>25593</v>
      </c>
      <c r="I47" s="54"/>
      <c r="J47" s="53"/>
      <c r="K47" s="53"/>
      <c r="L47" s="54"/>
      <c r="M47" s="54">
        <v>5467</v>
      </c>
      <c r="N47" s="53"/>
      <c r="O47" s="53">
        <v>-5467</v>
      </c>
      <c r="P47" s="54">
        <v>66077</v>
      </c>
      <c r="Q47" s="54">
        <v>19687</v>
      </c>
      <c r="R47" s="53">
        <v>80297</v>
      </c>
      <c r="S47" s="53">
        <v>83877</v>
      </c>
      <c r="T47" s="54">
        <v>115853</v>
      </c>
      <c r="U47" s="54">
        <v>-104588</v>
      </c>
      <c r="V47" s="53">
        <v>95142</v>
      </c>
      <c r="W47" s="53"/>
      <c r="X47" s="54">
        <v>1046000</v>
      </c>
      <c r="Y47" s="53">
        <v>-1046000</v>
      </c>
      <c r="Z47" s="94">
        <v>-100</v>
      </c>
      <c r="AA47" s="95">
        <v>1046000</v>
      </c>
    </row>
    <row r="48" spans="1:27" ht="13.5">
      <c r="A48" s="361" t="s">
        <v>254</v>
      </c>
      <c r="B48" s="136"/>
      <c r="C48" s="60">
        <v>534719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15000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>
        <v>15000</v>
      </c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33307361</v>
      </c>
      <c r="D60" s="346">
        <f t="shared" si="14"/>
        <v>0</v>
      </c>
      <c r="E60" s="219">
        <f t="shared" si="14"/>
        <v>41244000</v>
      </c>
      <c r="F60" s="264">
        <f t="shared" si="14"/>
        <v>38206600</v>
      </c>
      <c r="G60" s="264">
        <f t="shared" si="14"/>
        <v>1468233</v>
      </c>
      <c r="H60" s="219">
        <f t="shared" si="14"/>
        <v>2513896</v>
      </c>
      <c r="I60" s="219">
        <f t="shared" si="14"/>
        <v>515408</v>
      </c>
      <c r="J60" s="264">
        <f t="shared" si="14"/>
        <v>4352967</v>
      </c>
      <c r="K60" s="264">
        <f t="shared" si="14"/>
        <v>3460575</v>
      </c>
      <c r="L60" s="219">
        <f t="shared" si="14"/>
        <v>2994381</v>
      </c>
      <c r="M60" s="219">
        <f t="shared" si="14"/>
        <v>1427258</v>
      </c>
      <c r="N60" s="264">
        <f t="shared" si="14"/>
        <v>7567984</v>
      </c>
      <c r="O60" s="264">
        <f t="shared" si="14"/>
        <v>2399161</v>
      </c>
      <c r="P60" s="219">
        <f t="shared" si="14"/>
        <v>757530</v>
      </c>
      <c r="Q60" s="219">
        <f t="shared" si="14"/>
        <v>2376425</v>
      </c>
      <c r="R60" s="264">
        <f t="shared" si="14"/>
        <v>1786577</v>
      </c>
      <c r="S60" s="264">
        <f t="shared" si="14"/>
        <v>2434978</v>
      </c>
      <c r="T60" s="219">
        <f t="shared" si="14"/>
        <v>7023806</v>
      </c>
      <c r="U60" s="219">
        <f t="shared" si="14"/>
        <v>9615125</v>
      </c>
      <c r="V60" s="264">
        <f t="shared" si="14"/>
        <v>12111677</v>
      </c>
      <c r="W60" s="264">
        <f t="shared" si="14"/>
        <v>12068868</v>
      </c>
      <c r="X60" s="219">
        <f t="shared" si="14"/>
        <v>38206600</v>
      </c>
      <c r="Y60" s="264">
        <f t="shared" si="14"/>
        <v>-26137732</v>
      </c>
      <c r="Z60" s="337">
        <f>+IF(X60&lt;&gt;0,+(Y60/X60)*100,0)</f>
        <v>-68.41156240021358</v>
      </c>
      <c r="AA60" s="232">
        <f>+AA57+AA54+AA51+AA40+AA37+AA34+AA22+AA5</f>
        <v>38206600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1344402</v>
      </c>
      <c r="D62" s="348">
        <f t="shared" si="15"/>
        <v>0</v>
      </c>
      <c r="E62" s="347">
        <f t="shared" si="15"/>
        <v>1500000</v>
      </c>
      <c r="F62" s="349">
        <f t="shared" si="15"/>
        <v>1669000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1689150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1669000</v>
      </c>
      <c r="Y62" s="349">
        <f t="shared" si="15"/>
        <v>-1669000</v>
      </c>
      <c r="Z62" s="338">
        <f>+IF(X62&lt;&gt;0,+(Y62/X62)*100,0)</f>
        <v>-100</v>
      </c>
      <c r="AA62" s="351">
        <f>SUM(AA63:AA66)</f>
        <v>1669000</v>
      </c>
    </row>
    <row r="63" spans="1:27" ht="13.5">
      <c r="A63" s="361" t="s">
        <v>258</v>
      </c>
      <c r="B63" s="136"/>
      <c r="C63" s="60">
        <v>780500</v>
      </c>
      <c r="D63" s="340"/>
      <c r="E63" s="60">
        <v>1500000</v>
      </c>
      <c r="F63" s="59">
        <v>1669000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1669000</v>
      </c>
      <c r="Y63" s="59">
        <v>-1669000</v>
      </c>
      <c r="Z63" s="61">
        <v>-100</v>
      </c>
      <c r="AA63" s="62">
        <v>1669000</v>
      </c>
    </row>
    <row r="64" spans="1:27" ht="13.5">
      <c r="A64" s="361" t="s">
        <v>259</v>
      </c>
      <c r="B64" s="136"/>
      <c r="C64" s="60">
        <v>563902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>
        <v>1689150</v>
      </c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2013-08-02T13:00:35Z</dcterms:created>
  <dcterms:modified xsi:type="dcterms:W3CDTF">2013-08-02T13:00:39Z</dcterms:modified>
  <cp:category/>
  <cp:version/>
  <cp:contentType/>
  <cp:contentStatus/>
</cp:coreProperties>
</file>