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<sst xmlns="http://schemas.openxmlformats.org/spreadsheetml/2006/main" count="855" uniqueCount="302">
  <si>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Prince Albert(WC052)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</si>
  <si>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</si>
  <si>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</si>
  <si>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</si>
  <si>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</si>
  <si>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</si>
  <si>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</si>
  <si>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</si>
  <si>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</si>
  <si>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</si>
  <si>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</si>
  <si>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</si>
  <si>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</si>
  <si>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</si>
  <si>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</si>
  <si>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</si>
  <si>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</si>
  <si>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</si>
  <si>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</si>
  <si>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</si>
  <si>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</si>
  <si>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</si>
  <si>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</si>
  <si>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</si>
  <si>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</si>
  <si>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</si>
  <si>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</si>
  <si>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</si>
  <si>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</si>
  <si>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</si>
  <si>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</si>
  <si>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</si>
  <si>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</si>
  <si>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</si>
  <si>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</si>
  <si>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</si>
  <si>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</si>
  <si>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</si>
  <si>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</si>
  <si>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</si>
  <si>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</si>
  <si>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</si>
  <si>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</si>
  <si>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</si>
  <si>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</si>
  <si>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</si>
  <si>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</si>
  <si>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</si>
  <si>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</si>
  <si>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</si>
  <si>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</si>
  <si>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</si>
  <si>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</si>
  <si>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</si>
  <si>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</si>
  <si>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</si>
  <si>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</si>
  <si>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</si>
  <si>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</si>
  <si>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</si>
  <si>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</si>
  <si>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</si>
  <si>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</si>
  <si>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</si>
  <si>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</si>
  <si>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</si>
  <si>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</si>
  <si>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</si>
  <si>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</si>
  <si>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</si>
  <si>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Prince Albert(WC052)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</si>
  <si>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</si>
  <si>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</si>
  <si>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</si>
  <si>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</si>
  <si>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</si>
  <si>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</si>
  <si>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</si>
  <si>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</si>
  <si>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</si>
  <si>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</si>
  <si>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</si>
  <si>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</si>
  <si>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</si>
  <si>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</si>
  <si>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</si>
  <si>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</si>
  <si>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</si>
  <si>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</si>
  <si>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</si>
  <si>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</si>
  <si>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</si>
  <si>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</si>
  <si>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</si>
  <si>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</si>
  <si>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</si>
  <si>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</si>
  <si>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</si>
  <si>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</si>
  <si>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</si>
  <si>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Prince Albert(WC052)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</si>
  <si>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</si>
  <si>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</si>
  <si>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</si>
  <si>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</si>
  <si>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</si>
  <si>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</si>
  <si>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</si>
  <si>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</si>
  <si>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</si>
  <si>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</si>
  <si>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</si>
  <si>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</si>
  <si>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</si>
  <si>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</si>
  <si>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</si>
  <si>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</si>
  <si>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</si>
  <si>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</si>
  <si>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</si>
  <si>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</si>
  <si>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</si>
  <si>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</si>
  <si>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</si>
  <si>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</si>
  <si>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</si>
  <si>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</si>
  <si>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</si>
  <si>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</si>
  <si>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Prince Albert(WC052)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</si>
  <si>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</si>
  <si>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</si>
  <si>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</si>
  <si>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</si>
  <si>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</si>
  <si>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</si>
  <si>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</si>
  <si>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</si>
  <si>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</si>
  <si>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</si>
  <si>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Prince Albert(WC052)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</si>
  <si>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</si>
  <si>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</si>
  <si>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</si>
  <si>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</si>
  <si>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</si>
  <si>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</si>
  <si>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</si>
  <si>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</si>
  <si>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</si>
  <si>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</si>
  <si>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</si>
  <si>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</si>
  <si>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</si>
  <si>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</si>
  <si>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</si>
  <si>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</si>
  <si>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</si>
  <si>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</si>
  <si>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</si>
  <si>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</si>
  <si>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</si>
  <si>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</si>
  <si>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</si>
  <si>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</si>
  <si>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</si>
  <si>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</si>
  <si>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</si>
  <si>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</si>
  <si>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</si>
  <si>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</si>
  <si>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</si>
  <si>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</si>
  <si>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</si>
  <si>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Prince Albert(WC052)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</si>
  <si>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</si>
  <si>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</si>
  <si>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</si>
  <si>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</si>
  <si>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</si>
  <si>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</si>
  <si>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</si>
  <si>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</si>
  <si>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</si>
  <si>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</si>
  <si>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</si>
  <si>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</si>
  <si>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</si>
  <si>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</si>
  <si>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</si>
  <si>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</si>
  <si>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</si>
  <si>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</si>
  <si>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</si>
  <si>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</si>
  <si>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</si>
  <si>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</si>
  <si>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</si>
  <si>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</si>
  <si>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</si>
  <si>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</si>
  <si>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Prince Albert(WC052)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</si>
  <si>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</si>
  <si>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</si>
  <si>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</si>
  <si>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</si>
  <si>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</si>
  <si>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</si>
  <si>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</si>
  <si>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</si>
  <si>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</si>
  <si>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</si>
  <si>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</si>
  <si>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</si>
  <si>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</si>
  <si>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</si>
  <si>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</si>
  <si>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</si>
  <si>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</si>
  <si>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</si>
  <si>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</si>
  <si>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</si>
  <si>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</si>
  <si>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</si>
  <si>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</si>
  <si>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</si>
  <si>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Prince Albert(WC052)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</si>
  <si>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</si>
  <si>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</si>
  <si>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</si>
  <si>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</si>
  <si>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</si>
  <si>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</si>
  <si>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</si>
  <si>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</si>
  <si>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</si>
  <si>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</si>
  <si>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</si>
  <si>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</si>
  <si>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</si>
  <si>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</si>
  <si>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</si>
  <si>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</si>
  <si>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</si>
  <si>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</si>
  <si>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</si>
  <si>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</si>
  <si>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</si>
  <si>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</si>
  <si>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</si>
  <si>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</si>
  <si>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</si>
  <si>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</si>
  <si>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</si>
  <si>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</si>
  <si>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</si>
  <si>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</si>
  <si>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</si>
  <si>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</si>
  <si>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</si>
  <si>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</si>
  <si>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</si>
  <si>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Prince Albert(WC052)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</si>
  <si>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</si>
  <si>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</si>
  <si>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Prince Albert(WC052)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</si>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</sst>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1718599</v>
      </c>
      <c r="C5" s="19"/>
      <c r="D5" s="59">
        <v>2365211</v>
      </c>
      <c r="E5" s="60">
        <v>2365211</v>
      </c>
      <c r="F5" s="60">
        <v>2417145</v>
      </c>
      <c r="G5" s="60">
        <v>138347</v>
      </c>
      <c r="H5" s="60">
        <v>138348</v>
      </c>
      <c r="I5" s="60">
        <v>2693840</v>
      </c>
      <c r="J5" s="60">
        <v>138348</v>
      </c>
      <c r="K5" s="60">
        <v>138164</v>
      </c>
      <c r="L5" s="60">
        <v>138348</v>
      </c>
      <c r="M5" s="60">
        <v>414860</v>
      </c>
      <c r="N5" s="60">
        <v>138348</v>
      </c>
      <c r="O5" s="60">
        <v>-138348</v>
      </c>
      <c r="P5" s="60">
        <v>138149</v>
      </c>
      <c r="Q5" s="60">
        <v>138149</v>
      </c>
      <c r="R5" s="60">
        <v>138109</v>
      </c>
      <c r="S5" s="60">
        <v>132887</v>
      </c>
      <c r="T5" s="60">
        <v>150899</v>
      </c>
      <c r="U5" s="60">
        <v>421895</v>
      </c>
      <c r="V5" s="60">
        <v>3668744</v>
      </c>
      <c r="W5" s="60">
        <v>2365211</v>
      </c>
      <c r="X5" s="60">
        <v>1303533</v>
      </c>
      <c r="Y5" s="61">
        <v>55.11</v>
      </c>
      <c r="Z5" s="62">
        <v>2365211</v>
      </c>
    </row>
    <row r="6" spans="1:26" ht="13.5">
      <c r="A6" s="58" t="s">
        <v>32</v>
      </c>
      <c r="B6" s="19">
        <v>13035116</v>
      </c>
      <c r="C6" s="19"/>
      <c r="D6" s="59">
        <v>13762637</v>
      </c>
      <c r="E6" s="60">
        <v>14278637</v>
      </c>
      <c r="F6" s="60">
        <v>836718</v>
      </c>
      <c r="G6" s="60">
        <v>1194015</v>
      </c>
      <c r="H6" s="60">
        <v>1055074</v>
      </c>
      <c r="I6" s="60">
        <v>3085807</v>
      </c>
      <c r="J6" s="60">
        <v>1158658</v>
      </c>
      <c r="K6" s="60">
        <v>1136990</v>
      </c>
      <c r="L6" s="60">
        <v>1141597</v>
      </c>
      <c r="M6" s="60">
        <v>3437245</v>
      </c>
      <c r="N6" s="60">
        <v>1122778</v>
      </c>
      <c r="O6" s="60">
        <v>-1719708</v>
      </c>
      <c r="P6" s="60">
        <v>1019029</v>
      </c>
      <c r="Q6" s="60">
        <v>422099</v>
      </c>
      <c r="R6" s="60">
        <v>1274284</v>
      </c>
      <c r="S6" s="60">
        <v>434853</v>
      </c>
      <c r="T6" s="60">
        <v>1029178</v>
      </c>
      <c r="U6" s="60">
        <v>2738315</v>
      </c>
      <c r="V6" s="60">
        <v>9683466</v>
      </c>
      <c r="W6" s="60">
        <v>14278637</v>
      </c>
      <c r="X6" s="60">
        <v>-4595171</v>
      </c>
      <c r="Y6" s="61">
        <v>-32.18</v>
      </c>
      <c r="Z6" s="62">
        <v>14278637</v>
      </c>
    </row>
    <row r="7" spans="1:26" ht="13.5">
      <c r="A7" s="58" t="s">
        <v>33</v>
      </c>
      <c r="B7" s="19">
        <v>462474</v>
      </c>
      <c r="C7" s="19"/>
      <c r="D7" s="59">
        <v>345000</v>
      </c>
      <c r="E7" s="60">
        <v>345000</v>
      </c>
      <c r="F7" s="60">
        <v>0</v>
      </c>
      <c r="G7" s="60">
        <v>3158</v>
      </c>
      <c r="H7" s="60">
        <v>3268</v>
      </c>
      <c r="I7" s="60">
        <v>6426</v>
      </c>
      <c r="J7" s="60">
        <v>2095</v>
      </c>
      <c r="K7" s="60">
        <v>2613</v>
      </c>
      <c r="L7" s="60">
        <v>348</v>
      </c>
      <c r="M7" s="60">
        <v>5056</v>
      </c>
      <c r="N7" s="60">
        <v>10475</v>
      </c>
      <c r="O7" s="60">
        <v>-2389</v>
      </c>
      <c r="P7" s="60">
        <v>6306</v>
      </c>
      <c r="Q7" s="60">
        <v>14392</v>
      </c>
      <c r="R7" s="60">
        <v>1293</v>
      </c>
      <c r="S7" s="60">
        <v>5727</v>
      </c>
      <c r="T7" s="60">
        <v>317348</v>
      </c>
      <c r="U7" s="60">
        <v>324368</v>
      </c>
      <c r="V7" s="60">
        <v>350242</v>
      </c>
      <c r="W7" s="60">
        <v>345000</v>
      </c>
      <c r="X7" s="60">
        <v>5242</v>
      </c>
      <c r="Y7" s="61">
        <v>1.52</v>
      </c>
      <c r="Z7" s="62">
        <v>345000</v>
      </c>
    </row>
    <row r="8" spans="1:26" ht="13.5">
      <c r="A8" s="58" t="s">
        <v>34</v>
      </c>
      <c r="B8" s="19">
        <v>15587938</v>
      </c>
      <c r="C8" s="19"/>
      <c r="D8" s="59">
        <v>24235200</v>
      </c>
      <c r="E8" s="60">
        <v>18265200</v>
      </c>
      <c r="F8" s="60">
        <v>4315005</v>
      </c>
      <c r="G8" s="60">
        <v>1650033</v>
      </c>
      <c r="H8" s="60">
        <v>507337</v>
      </c>
      <c r="I8" s="60">
        <v>6472375</v>
      </c>
      <c r="J8" s="60">
        <v>150663</v>
      </c>
      <c r="K8" s="60">
        <v>3918925</v>
      </c>
      <c r="L8" s="60">
        <v>1076000</v>
      </c>
      <c r="M8" s="60">
        <v>5145588</v>
      </c>
      <c r="N8" s="60">
        <v>308407</v>
      </c>
      <c r="O8" s="60">
        <v>4191730</v>
      </c>
      <c r="P8" s="60">
        <v>2959836</v>
      </c>
      <c r="Q8" s="60">
        <v>7459973</v>
      </c>
      <c r="R8" s="60">
        <v>-67251</v>
      </c>
      <c r="S8" s="60">
        <v>330220</v>
      </c>
      <c r="T8" s="60">
        <v>827276</v>
      </c>
      <c r="U8" s="60">
        <v>1090245</v>
      </c>
      <c r="V8" s="60">
        <v>20168181</v>
      </c>
      <c r="W8" s="60">
        <v>18265200</v>
      </c>
      <c r="X8" s="60">
        <v>1902981</v>
      </c>
      <c r="Y8" s="61">
        <v>10.42</v>
      </c>
      <c r="Z8" s="62">
        <v>18265200</v>
      </c>
    </row>
    <row r="9" spans="1:26" ht="13.5">
      <c r="A9" s="58" t="s">
        <v>35</v>
      </c>
      <c r="B9" s="19">
        <v>3129737</v>
      </c>
      <c r="C9" s="19"/>
      <c r="D9" s="59">
        <v>4959500</v>
      </c>
      <c r="E9" s="60">
        <v>3529500</v>
      </c>
      <c r="F9" s="60">
        <v>195735</v>
      </c>
      <c r="G9" s="60">
        <v>138889</v>
      </c>
      <c r="H9" s="60">
        <v>164110</v>
      </c>
      <c r="I9" s="60">
        <v>498734</v>
      </c>
      <c r="J9" s="60">
        <v>204458</v>
      </c>
      <c r="K9" s="60">
        <v>202806</v>
      </c>
      <c r="L9" s="60">
        <v>166315</v>
      </c>
      <c r="M9" s="60">
        <v>573579</v>
      </c>
      <c r="N9" s="60">
        <v>267574</v>
      </c>
      <c r="O9" s="60">
        <v>-336039</v>
      </c>
      <c r="P9" s="60">
        <v>242700</v>
      </c>
      <c r="Q9" s="60">
        <v>174235</v>
      </c>
      <c r="R9" s="60">
        <v>229690</v>
      </c>
      <c r="S9" s="60">
        <v>279073</v>
      </c>
      <c r="T9" s="60">
        <v>222506</v>
      </c>
      <c r="U9" s="60">
        <v>731269</v>
      </c>
      <c r="V9" s="60">
        <v>1977817</v>
      </c>
      <c r="W9" s="60">
        <v>3529500</v>
      </c>
      <c r="X9" s="60">
        <v>-1551683</v>
      </c>
      <c r="Y9" s="61">
        <v>-43.96</v>
      </c>
      <c r="Z9" s="62">
        <v>3529500</v>
      </c>
    </row>
    <row r="10" spans="1:26" ht="25.5">
      <c r="A10" s="63" t="s">
        <v>277</v>
      </c>
      <c r="B10" s="64">
        <f>SUM(B5:B9)</f>
        <v>33933864</v>
      </c>
      <c r="C10" s="64">
        <f>SUM(C5:C9)</f>
        <v>0</v>
      </c>
      <c r="D10" s="65">
        <f aca="true" t="shared" si="0" ref="D10:Z10">SUM(D5:D9)</f>
        <v>45667548</v>
      </c>
      <c r="E10" s="66">
        <f t="shared" si="0"/>
        <v>38783548</v>
      </c>
      <c r="F10" s="66">
        <f t="shared" si="0"/>
        <v>7764603</v>
      </c>
      <c r="G10" s="66">
        <f t="shared" si="0"/>
        <v>3124442</v>
      </c>
      <c r="H10" s="66">
        <f t="shared" si="0"/>
        <v>1868137</v>
      </c>
      <c r="I10" s="66">
        <f t="shared" si="0"/>
        <v>12757182</v>
      </c>
      <c r="J10" s="66">
        <f t="shared" si="0"/>
        <v>1654222</v>
      </c>
      <c r="K10" s="66">
        <f t="shared" si="0"/>
        <v>5399498</v>
      </c>
      <c r="L10" s="66">
        <f t="shared" si="0"/>
        <v>2522608</v>
      </c>
      <c r="M10" s="66">
        <f t="shared" si="0"/>
        <v>9576328</v>
      </c>
      <c r="N10" s="66">
        <f t="shared" si="0"/>
        <v>1847582</v>
      </c>
      <c r="O10" s="66">
        <f t="shared" si="0"/>
        <v>1995246</v>
      </c>
      <c r="P10" s="66">
        <f t="shared" si="0"/>
        <v>4366020</v>
      </c>
      <c r="Q10" s="66">
        <f t="shared" si="0"/>
        <v>8208848</v>
      </c>
      <c r="R10" s="66">
        <f t="shared" si="0"/>
        <v>1576125</v>
      </c>
      <c r="S10" s="66">
        <f t="shared" si="0"/>
        <v>1182760</v>
      </c>
      <c r="T10" s="66">
        <f t="shared" si="0"/>
        <v>2547207</v>
      </c>
      <c r="U10" s="66">
        <f t="shared" si="0"/>
        <v>5306092</v>
      </c>
      <c r="V10" s="66">
        <f t="shared" si="0"/>
        <v>35848450</v>
      </c>
      <c r="W10" s="66">
        <f t="shared" si="0"/>
        <v>38783548</v>
      </c>
      <c r="X10" s="66">
        <f t="shared" si="0"/>
        <v>-2935098</v>
      </c>
      <c r="Y10" s="67">
        <f>+IF(W10&lt;&gt;0,(X10/W10)*100,0)</f>
        <v>-7.567894510321747</v>
      </c>
      <c r="Z10" s="68">
        <f t="shared" si="0"/>
        <v>38783548</v>
      </c>
    </row>
    <row r="11" spans="1:26" ht="13.5">
      <c r="A11" s="58" t="s">
        <v>37</v>
      </c>
      <c r="B11" s="19">
        <v>9108000</v>
      </c>
      <c r="C11" s="19"/>
      <c r="D11" s="59">
        <v>11203900</v>
      </c>
      <c r="E11" s="60">
        <v>10944900</v>
      </c>
      <c r="F11" s="60">
        <v>732129</v>
      </c>
      <c r="G11" s="60">
        <v>804784</v>
      </c>
      <c r="H11" s="60">
        <v>815738</v>
      </c>
      <c r="I11" s="60">
        <v>2352651</v>
      </c>
      <c r="J11" s="60">
        <v>895467</v>
      </c>
      <c r="K11" s="60">
        <v>1718283</v>
      </c>
      <c r="L11" s="60">
        <v>833405</v>
      </c>
      <c r="M11" s="60">
        <v>3447155</v>
      </c>
      <c r="N11" s="60">
        <v>852592</v>
      </c>
      <c r="O11" s="60">
        <v>932695</v>
      </c>
      <c r="P11" s="60">
        <v>851346</v>
      </c>
      <c r="Q11" s="60">
        <v>2636633</v>
      </c>
      <c r="R11" s="60">
        <v>887150</v>
      </c>
      <c r="S11" s="60">
        <v>589109</v>
      </c>
      <c r="T11" s="60">
        <v>1329750</v>
      </c>
      <c r="U11" s="60">
        <v>2806009</v>
      </c>
      <c r="V11" s="60">
        <v>11242448</v>
      </c>
      <c r="W11" s="60">
        <v>10944900</v>
      </c>
      <c r="X11" s="60">
        <v>297548</v>
      </c>
      <c r="Y11" s="61">
        <v>2.72</v>
      </c>
      <c r="Z11" s="62">
        <v>10944900</v>
      </c>
    </row>
    <row r="12" spans="1:26" ht="13.5">
      <c r="A12" s="58" t="s">
        <v>38</v>
      </c>
      <c r="B12" s="19">
        <v>2070864</v>
      </c>
      <c r="C12" s="19"/>
      <c r="D12" s="59">
        <v>2173500</v>
      </c>
      <c r="E12" s="60">
        <v>2173500</v>
      </c>
      <c r="F12" s="60">
        <v>155871</v>
      </c>
      <c r="G12" s="60">
        <v>171406</v>
      </c>
      <c r="H12" s="60">
        <v>171406</v>
      </c>
      <c r="I12" s="60">
        <v>498683</v>
      </c>
      <c r="J12" s="60">
        <v>171406</v>
      </c>
      <c r="K12" s="60">
        <v>171406</v>
      </c>
      <c r="L12" s="60">
        <v>171406</v>
      </c>
      <c r="M12" s="60">
        <v>514218</v>
      </c>
      <c r="N12" s="60">
        <v>171406</v>
      </c>
      <c r="O12" s="60">
        <v>256104</v>
      </c>
      <c r="P12" s="60">
        <v>180726</v>
      </c>
      <c r="Q12" s="60">
        <v>608236</v>
      </c>
      <c r="R12" s="60">
        <v>182378</v>
      </c>
      <c r="S12" s="60">
        <v>182378</v>
      </c>
      <c r="T12" s="60">
        <v>182378</v>
      </c>
      <c r="U12" s="60">
        <v>547134</v>
      </c>
      <c r="V12" s="60">
        <v>2168271</v>
      </c>
      <c r="W12" s="60">
        <v>2173500</v>
      </c>
      <c r="X12" s="60">
        <v>-5229</v>
      </c>
      <c r="Y12" s="61">
        <v>-0.24</v>
      </c>
      <c r="Z12" s="62">
        <v>2173500</v>
      </c>
    </row>
    <row r="13" spans="1:26" ht="13.5">
      <c r="A13" s="58" t="s">
        <v>278</v>
      </c>
      <c r="B13" s="19">
        <v>1421306</v>
      </c>
      <c r="C13" s="19"/>
      <c r="D13" s="59">
        <v>1313192</v>
      </c>
      <c r="E13" s="60">
        <v>1213192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59187</v>
      </c>
      <c r="U13" s="60">
        <v>59187</v>
      </c>
      <c r="V13" s="60">
        <v>59187</v>
      </c>
      <c r="W13" s="60">
        <v>1213192</v>
      </c>
      <c r="X13" s="60">
        <v>-1154005</v>
      </c>
      <c r="Y13" s="61">
        <v>-95.12</v>
      </c>
      <c r="Z13" s="62">
        <v>1213192</v>
      </c>
    </row>
    <row r="14" spans="1:26" ht="13.5">
      <c r="A14" s="58" t="s">
        <v>40</v>
      </c>
      <c r="B14" s="19">
        <v>343958</v>
      </c>
      <c r="C14" s="19"/>
      <c r="D14" s="59">
        <v>58400</v>
      </c>
      <c r="E14" s="60">
        <v>58400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581310</v>
      </c>
      <c r="U14" s="60">
        <v>581310</v>
      </c>
      <c r="V14" s="60">
        <v>581310</v>
      </c>
      <c r="W14" s="60">
        <v>58400</v>
      </c>
      <c r="X14" s="60">
        <v>522910</v>
      </c>
      <c r="Y14" s="61">
        <v>895.39</v>
      </c>
      <c r="Z14" s="62">
        <v>58400</v>
      </c>
    </row>
    <row r="15" spans="1:26" ht="13.5">
      <c r="A15" s="58" t="s">
        <v>41</v>
      </c>
      <c r="B15" s="19">
        <v>7219662</v>
      </c>
      <c r="C15" s="19"/>
      <c r="D15" s="59">
        <v>6700000</v>
      </c>
      <c r="E15" s="60">
        <v>7305000</v>
      </c>
      <c r="F15" s="60">
        <v>0</v>
      </c>
      <c r="G15" s="60">
        <v>1435668</v>
      </c>
      <c r="H15" s="60">
        <v>919230</v>
      </c>
      <c r="I15" s="60">
        <v>2354898</v>
      </c>
      <c r="J15" s="60">
        <v>565488</v>
      </c>
      <c r="K15" s="60">
        <v>566755</v>
      </c>
      <c r="L15" s="60">
        <v>462842</v>
      </c>
      <c r="M15" s="60">
        <v>1595085</v>
      </c>
      <c r="N15" s="60">
        <v>576457</v>
      </c>
      <c r="O15" s="60">
        <v>737855</v>
      </c>
      <c r="P15" s="60">
        <v>472815</v>
      </c>
      <c r="Q15" s="60">
        <v>1787127</v>
      </c>
      <c r="R15" s="60">
        <v>707955</v>
      </c>
      <c r="S15" s="60">
        <v>621007</v>
      </c>
      <c r="T15" s="60">
        <v>268420</v>
      </c>
      <c r="U15" s="60">
        <v>1597382</v>
      </c>
      <c r="V15" s="60">
        <v>7334492</v>
      </c>
      <c r="W15" s="60">
        <v>7305000</v>
      </c>
      <c r="X15" s="60">
        <v>29492</v>
      </c>
      <c r="Y15" s="61">
        <v>0.4</v>
      </c>
      <c r="Z15" s="62">
        <v>7305000</v>
      </c>
    </row>
    <row r="16" spans="1:26" ht="13.5">
      <c r="A16" s="69" t="s">
        <v>42</v>
      </c>
      <c r="B16" s="19">
        <v>5882723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9575988</v>
      </c>
      <c r="C17" s="19"/>
      <c r="D17" s="59">
        <v>15540450</v>
      </c>
      <c r="E17" s="60">
        <v>16948450</v>
      </c>
      <c r="F17" s="60">
        <v>507188</v>
      </c>
      <c r="G17" s="60">
        <v>1386626</v>
      </c>
      <c r="H17" s="60">
        <v>1721033</v>
      </c>
      <c r="I17" s="60">
        <v>3614847</v>
      </c>
      <c r="J17" s="60">
        <v>1438685</v>
      </c>
      <c r="K17" s="60">
        <v>1328215</v>
      </c>
      <c r="L17" s="60">
        <v>965040</v>
      </c>
      <c r="M17" s="60">
        <v>3731940</v>
      </c>
      <c r="N17" s="60">
        <v>1185869</v>
      </c>
      <c r="O17" s="60">
        <v>1139695</v>
      </c>
      <c r="P17" s="60">
        <v>815085</v>
      </c>
      <c r="Q17" s="60">
        <v>3140649</v>
      </c>
      <c r="R17" s="60">
        <v>919881</v>
      </c>
      <c r="S17" s="60">
        <v>949438</v>
      </c>
      <c r="T17" s="60">
        <v>1350928</v>
      </c>
      <c r="U17" s="60">
        <v>3220247</v>
      </c>
      <c r="V17" s="60">
        <v>13707683</v>
      </c>
      <c r="W17" s="60">
        <v>16948450</v>
      </c>
      <c r="X17" s="60">
        <v>-3240767</v>
      </c>
      <c r="Y17" s="61">
        <v>-19.12</v>
      </c>
      <c r="Z17" s="62">
        <v>16948450</v>
      </c>
    </row>
    <row r="18" spans="1:26" ht="13.5">
      <c r="A18" s="70" t="s">
        <v>44</v>
      </c>
      <c r="B18" s="71">
        <f>SUM(B11:B17)</f>
        <v>35622501</v>
      </c>
      <c r="C18" s="71">
        <f>SUM(C11:C17)</f>
        <v>0</v>
      </c>
      <c r="D18" s="72">
        <f aca="true" t="shared" si="1" ref="D18:Z18">SUM(D11:D17)</f>
        <v>36989442</v>
      </c>
      <c r="E18" s="73">
        <f t="shared" si="1"/>
        <v>38643442</v>
      </c>
      <c r="F18" s="73">
        <f t="shared" si="1"/>
        <v>1395188</v>
      </c>
      <c r="G18" s="73">
        <f t="shared" si="1"/>
        <v>3798484</v>
      </c>
      <c r="H18" s="73">
        <f t="shared" si="1"/>
        <v>3627407</v>
      </c>
      <c r="I18" s="73">
        <f t="shared" si="1"/>
        <v>8821079</v>
      </c>
      <c r="J18" s="73">
        <f t="shared" si="1"/>
        <v>3071046</v>
      </c>
      <c r="K18" s="73">
        <f t="shared" si="1"/>
        <v>3784659</v>
      </c>
      <c r="L18" s="73">
        <f t="shared" si="1"/>
        <v>2432693</v>
      </c>
      <c r="M18" s="73">
        <f t="shared" si="1"/>
        <v>9288398</v>
      </c>
      <c r="N18" s="73">
        <f t="shared" si="1"/>
        <v>2786324</v>
      </c>
      <c r="O18" s="73">
        <f t="shared" si="1"/>
        <v>3066349</v>
      </c>
      <c r="P18" s="73">
        <f t="shared" si="1"/>
        <v>2319972</v>
      </c>
      <c r="Q18" s="73">
        <f t="shared" si="1"/>
        <v>8172645</v>
      </c>
      <c r="R18" s="73">
        <f t="shared" si="1"/>
        <v>2697364</v>
      </c>
      <c r="S18" s="73">
        <f t="shared" si="1"/>
        <v>2341932</v>
      </c>
      <c r="T18" s="73">
        <f t="shared" si="1"/>
        <v>3771973</v>
      </c>
      <c r="U18" s="73">
        <f t="shared" si="1"/>
        <v>8811269</v>
      </c>
      <c r="V18" s="73">
        <f t="shared" si="1"/>
        <v>35093391</v>
      </c>
      <c r="W18" s="73">
        <f t="shared" si="1"/>
        <v>38643442</v>
      </c>
      <c r="X18" s="73">
        <f t="shared" si="1"/>
        <v>-3550051</v>
      </c>
      <c r="Y18" s="67">
        <f>+IF(W18&lt;&gt;0,(X18/W18)*100,0)</f>
        <v>-9.186684250331531</v>
      </c>
      <c r="Z18" s="74">
        <f t="shared" si="1"/>
        <v>38643442</v>
      </c>
    </row>
    <row r="19" spans="1:26" ht="13.5">
      <c r="A19" s="70" t="s">
        <v>45</v>
      </c>
      <c r="B19" s="75">
        <f>+B10-B18</f>
        <v>-1688637</v>
      </c>
      <c r="C19" s="75">
        <f>+C10-C18</f>
        <v>0</v>
      </c>
      <c r="D19" s="76">
        <f aca="true" t="shared" si="2" ref="D19:Z19">+D10-D18</f>
        <v>8678106</v>
      </c>
      <c r="E19" s="77">
        <f t="shared" si="2"/>
        <v>140106</v>
      </c>
      <c r="F19" s="77">
        <f t="shared" si="2"/>
        <v>6369415</v>
      </c>
      <c r="G19" s="77">
        <f t="shared" si="2"/>
        <v>-674042</v>
      </c>
      <c r="H19" s="77">
        <f t="shared" si="2"/>
        <v>-1759270</v>
      </c>
      <c r="I19" s="77">
        <f t="shared" si="2"/>
        <v>3936103</v>
      </c>
      <c r="J19" s="77">
        <f t="shared" si="2"/>
        <v>-1416824</v>
      </c>
      <c r="K19" s="77">
        <f t="shared" si="2"/>
        <v>1614839</v>
      </c>
      <c r="L19" s="77">
        <f t="shared" si="2"/>
        <v>89915</v>
      </c>
      <c r="M19" s="77">
        <f t="shared" si="2"/>
        <v>287930</v>
      </c>
      <c r="N19" s="77">
        <f t="shared" si="2"/>
        <v>-938742</v>
      </c>
      <c r="O19" s="77">
        <f t="shared" si="2"/>
        <v>-1071103</v>
      </c>
      <c r="P19" s="77">
        <f t="shared" si="2"/>
        <v>2046048</v>
      </c>
      <c r="Q19" s="77">
        <f t="shared" si="2"/>
        <v>36203</v>
      </c>
      <c r="R19" s="77">
        <f t="shared" si="2"/>
        <v>-1121239</v>
      </c>
      <c r="S19" s="77">
        <f t="shared" si="2"/>
        <v>-1159172</v>
      </c>
      <c r="T19" s="77">
        <f t="shared" si="2"/>
        <v>-1224766</v>
      </c>
      <c r="U19" s="77">
        <f t="shared" si="2"/>
        <v>-3505177</v>
      </c>
      <c r="V19" s="77">
        <f t="shared" si="2"/>
        <v>755059</v>
      </c>
      <c r="W19" s="77">
        <f>IF(E10=E18,0,W10-W18)</f>
        <v>140106</v>
      </c>
      <c r="X19" s="77">
        <f t="shared" si="2"/>
        <v>614953</v>
      </c>
      <c r="Y19" s="78">
        <f>+IF(W19&lt;&gt;0,(X19/W19)*100,0)</f>
        <v>438.91981785219764</v>
      </c>
      <c r="Z19" s="79">
        <f t="shared" si="2"/>
        <v>140106</v>
      </c>
    </row>
    <row r="20" spans="1:26" ht="13.5">
      <c r="A20" s="58" t="s">
        <v>46</v>
      </c>
      <c r="B20" s="19">
        <v>10421445</v>
      </c>
      <c r="C20" s="19"/>
      <c r="D20" s="59">
        <v>0</v>
      </c>
      <c r="E20" s="60">
        <v>8558000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4038255</v>
      </c>
      <c r="U20" s="60">
        <v>4038255</v>
      </c>
      <c r="V20" s="60">
        <v>4038255</v>
      </c>
      <c r="W20" s="60">
        <v>8558000</v>
      </c>
      <c r="X20" s="60">
        <v>-4519745</v>
      </c>
      <c r="Y20" s="61">
        <v>-52.81</v>
      </c>
      <c r="Z20" s="62">
        <v>8558000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8732808</v>
      </c>
      <c r="C22" s="86">
        <f>SUM(C19:C21)</f>
        <v>0</v>
      </c>
      <c r="D22" s="87">
        <f aca="true" t="shared" si="3" ref="D22:Z22">SUM(D19:D21)</f>
        <v>8678106</v>
      </c>
      <c r="E22" s="88">
        <f t="shared" si="3"/>
        <v>8698106</v>
      </c>
      <c r="F22" s="88">
        <f t="shared" si="3"/>
        <v>6369415</v>
      </c>
      <c r="G22" s="88">
        <f t="shared" si="3"/>
        <v>-674042</v>
      </c>
      <c r="H22" s="88">
        <f t="shared" si="3"/>
        <v>-1759270</v>
      </c>
      <c r="I22" s="88">
        <f t="shared" si="3"/>
        <v>3936103</v>
      </c>
      <c r="J22" s="88">
        <f t="shared" si="3"/>
        <v>-1416824</v>
      </c>
      <c r="K22" s="88">
        <f t="shared" si="3"/>
        <v>1614839</v>
      </c>
      <c r="L22" s="88">
        <f t="shared" si="3"/>
        <v>89915</v>
      </c>
      <c r="M22" s="88">
        <f t="shared" si="3"/>
        <v>287930</v>
      </c>
      <c r="N22" s="88">
        <f t="shared" si="3"/>
        <v>-938742</v>
      </c>
      <c r="O22" s="88">
        <f t="shared" si="3"/>
        <v>-1071103</v>
      </c>
      <c r="P22" s="88">
        <f t="shared" si="3"/>
        <v>2046048</v>
      </c>
      <c r="Q22" s="88">
        <f t="shared" si="3"/>
        <v>36203</v>
      </c>
      <c r="R22" s="88">
        <f t="shared" si="3"/>
        <v>-1121239</v>
      </c>
      <c r="S22" s="88">
        <f t="shared" si="3"/>
        <v>-1159172</v>
      </c>
      <c r="T22" s="88">
        <f t="shared" si="3"/>
        <v>2813489</v>
      </c>
      <c r="U22" s="88">
        <f t="shared" si="3"/>
        <v>533078</v>
      </c>
      <c r="V22" s="88">
        <f t="shared" si="3"/>
        <v>4793314</v>
      </c>
      <c r="W22" s="88">
        <f t="shared" si="3"/>
        <v>8698106</v>
      </c>
      <c r="X22" s="88">
        <f t="shared" si="3"/>
        <v>-3904792</v>
      </c>
      <c r="Y22" s="89">
        <f>+IF(W22&lt;&gt;0,(X22/W22)*100,0)</f>
        <v>-44.89243980241216</v>
      </c>
      <c r="Z22" s="90">
        <f t="shared" si="3"/>
        <v>8698106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8732808</v>
      </c>
      <c r="C24" s="75">
        <f>SUM(C22:C23)</f>
        <v>0</v>
      </c>
      <c r="D24" s="76">
        <f aca="true" t="shared" si="4" ref="D24:Z24">SUM(D22:D23)</f>
        <v>8678106</v>
      </c>
      <c r="E24" s="77">
        <f t="shared" si="4"/>
        <v>8698106</v>
      </c>
      <c r="F24" s="77">
        <f t="shared" si="4"/>
        <v>6369415</v>
      </c>
      <c r="G24" s="77">
        <f t="shared" si="4"/>
        <v>-674042</v>
      </c>
      <c r="H24" s="77">
        <f t="shared" si="4"/>
        <v>-1759270</v>
      </c>
      <c r="I24" s="77">
        <f t="shared" si="4"/>
        <v>3936103</v>
      </c>
      <c r="J24" s="77">
        <f t="shared" si="4"/>
        <v>-1416824</v>
      </c>
      <c r="K24" s="77">
        <f t="shared" si="4"/>
        <v>1614839</v>
      </c>
      <c r="L24" s="77">
        <f t="shared" si="4"/>
        <v>89915</v>
      </c>
      <c r="M24" s="77">
        <f t="shared" si="4"/>
        <v>287930</v>
      </c>
      <c r="N24" s="77">
        <f t="shared" si="4"/>
        <v>-938742</v>
      </c>
      <c r="O24" s="77">
        <f t="shared" si="4"/>
        <v>-1071103</v>
      </c>
      <c r="P24" s="77">
        <f t="shared" si="4"/>
        <v>2046048</v>
      </c>
      <c r="Q24" s="77">
        <f t="shared" si="4"/>
        <v>36203</v>
      </c>
      <c r="R24" s="77">
        <f t="shared" si="4"/>
        <v>-1121239</v>
      </c>
      <c r="S24" s="77">
        <f t="shared" si="4"/>
        <v>-1159172</v>
      </c>
      <c r="T24" s="77">
        <f t="shared" si="4"/>
        <v>2813489</v>
      </c>
      <c r="U24" s="77">
        <f t="shared" si="4"/>
        <v>533078</v>
      </c>
      <c r="V24" s="77">
        <f t="shared" si="4"/>
        <v>4793314</v>
      </c>
      <c r="W24" s="77">
        <f t="shared" si="4"/>
        <v>8698106</v>
      </c>
      <c r="X24" s="77">
        <f t="shared" si="4"/>
        <v>-3904792</v>
      </c>
      <c r="Y24" s="78">
        <f>+IF(W24&lt;&gt;0,(X24/W24)*100,0)</f>
        <v>-44.89243980241216</v>
      </c>
      <c r="Z24" s="79">
        <f t="shared" si="4"/>
        <v>8698106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10594428</v>
      </c>
      <c r="C27" s="22"/>
      <c r="D27" s="99">
        <v>8702250</v>
      </c>
      <c r="E27" s="100">
        <v>8702250</v>
      </c>
      <c r="F27" s="100">
        <v>0</v>
      </c>
      <c r="G27" s="100">
        <v>1114</v>
      </c>
      <c r="H27" s="100">
        <v>709086</v>
      </c>
      <c r="I27" s="100">
        <v>710200</v>
      </c>
      <c r="J27" s="100">
        <v>1685718</v>
      </c>
      <c r="K27" s="100">
        <v>844121</v>
      </c>
      <c r="L27" s="100">
        <v>836008</v>
      </c>
      <c r="M27" s="100">
        <v>3365847</v>
      </c>
      <c r="N27" s="100">
        <v>454944</v>
      </c>
      <c r="O27" s="100">
        <v>0</v>
      </c>
      <c r="P27" s="100">
        <v>1141016</v>
      </c>
      <c r="Q27" s="100">
        <v>1595960</v>
      </c>
      <c r="R27" s="100">
        <v>59358</v>
      </c>
      <c r="S27" s="100">
        <v>1080412</v>
      </c>
      <c r="T27" s="100">
        <v>2019263</v>
      </c>
      <c r="U27" s="100">
        <v>3159033</v>
      </c>
      <c r="V27" s="100">
        <v>8831040</v>
      </c>
      <c r="W27" s="100">
        <v>8702250</v>
      </c>
      <c r="X27" s="100">
        <v>128790</v>
      </c>
      <c r="Y27" s="101">
        <v>1.48</v>
      </c>
      <c r="Z27" s="102">
        <v>8702250</v>
      </c>
    </row>
    <row r="28" spans="1:26" ht="13.5">
      <c r="A28" s="103" t="s">
        <v>46</v>
      </c>
      <c r="B28" s="19">
        <v>10237089</v>
      </c>
      <c r="C28" s="19"/>
      <c r="D28" s="59">
        <v>8702250</v>
      </c>
      <c r="E28" s="60">
        <v>8702250</v>
      </c>
      <c r="F28" s="60">
        <v>0</v>
      </c>
      <c r="G28" s="60">
        <v>1114</v>
      </c>
      <c r="H28" s="60">
        <v>709086</v>
      </c>
      <c r="I28" s="60">
        <v>710200</v>
      </c>
      <c r="J28" s="60">
        <v>1685718</v>
      </c>
      <c r="K28" s="60">
        <v>844121</v>
      </c>
      <c r="L28" s="60">
        <v>836008</v>
      </c>
      <c r="M28" s="60">
        <v>3365847</v>
      </c>
      <c r="N28" s="60">
        <v>454944</v>
      </c>
      <c r="O28" s="60">
        <v>0</v>
      </c>
      <c r="P28" s="60">
        <v>692126</v>
      </c>
      <c r="Q28" s="60">
        <v>1147070</v>
      </c>
      <c r="R28" s="60">
        <v>59358</v>
      </c>
      <c r="S28" s="60">
        <v>1080412</v>
      </c>
      <c r="T28" s="60">
        <v>2019263</v>
      </c>
      <c r="U28" s="60">
        <v>3159033</v>
      </c>
      <c r="V28" s="60">
        <v>8382150</v>
      </c>
      <c r="W28" s="60">
        <v>8702250</v>
      </c>
      <c r="X28" s="60">
        <v>-320100</v>
      </c>
      <c r="Y28" s="61">
        <v>-3.68</v>
      </c>
      <c r="Z28" s="62">
        <v>8702250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448890</v>
      </c>
      <c r="Q29" s="60">
        <v>448890</v>
      </c>
      <c r="R29" s="60">
        <v>0</v>
      </c>
      <c r="S29" s="60">
        <v>0</v>
      </c>
      <c r="T29" s="60">
        <v>0</v>
      </c>
      <c r="U29" s="60">
        <v>0</v>
      </c>
      <c r="V29" s="60">
        <v>448890</v>
      </c>
      <c r="W29" s="60">
        <v>0</v>
      </c>
      <c r="X29" s="60">
        <v>448890</v>
      </c>
      <c r="Y29" s="61">
        <v>0</v>
      </c>
      <c r="Z29" s="62">
        <v>0</v>
      </c>
    </row>
    <row r="30" spans="1:26" ht="13.5">
      <c r="A30" s="58" t="s">
        <v>52</v>
      </c>
      <c r="B30" s="19">
        <v>149599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207740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10594428</v>
      </c>
      <c r="C32" s="22">
        <f>SUM(C28:C31)</f>
        <v>0</v>
      </c>
      <c r="D32" s="99">
        <f aca="true" t="shared" si="5" ref="D32:Z32">SUM(D28:D31)</f>
        <v>8702250</v>
      </c>
      <c r="E32" s="100">
        <f t="shared" si="5"/>
        <v>8702250</v>
      </c>
      <c r="F32" s="100">
        <f t="shared" si="5"/>
        <v>0</v>
      </c>
      <c r="G32" s="100">
        <f t="shared" si="5"/>
        <v>1114</v>
      </c>
      <c r="H32" s="100">
        <f t="shared" si="5"/>
        <v>709086</v>
      </c>
      <c r="I32" s="100">
        <f t="shared" si="5"/>
        <v>710200</v>
      </c>
      <c r="J32" s="100">
        <f t="shared" si="5"/>
        <v>1685718</v>
      </c>
      <c r="K32" s="100">
        <f t="shared" si="5"/>
        <v>844121</v>
      </c>
      <c r="L32" s="100">
        <f t="shared" si="5"/>
        <v>836008</v>
      </c>
      <c r="M32" s="100">
        <f t="shared" si="5"/>
        <v>3365847</v>
      </c>
      <c r="N32" s="100">
        <f t="shared" si="5"/>
        <v>454944</v>
      </c>
      <c r="O32" s="100">
        <f t="shared" si="5"/>
        <v>0</v>
      </c>
      <c r="P32" s="100">
        <f t="shared" si="5"/>
        <v>1141016</v>
      </c>
      <c r="Q32" s="100">
        <f t="shared" si="5"/>
        <v>1595960</v>
      </c>
      <c r="R32" s="100">
        <f t="shared" si="5"/>
        <v>59358</v>
      </c>
      <c r="S32" s="100">
        <f t="shared" si="5"/>
        <v>1080412</v>
      </c>
      <c r="T32" s="100">
        <f t="shared" si="5"/>
        <v>2019263</v>
      </c>
      <c r="U32" s="100">
        <f t="shared" si="5"/>
        <v>3159033</v>
      </c>
      <c r="V32" s="100">
        <f t="shared" si="5"/>
        <v>8831040</v>
      </c>
      <c r="W32" s="100">
        <f t="shared" si="5"/>
        <v>8702250</v>
      </c>
      <c r="X32" s="100">
        <f t="shared" si="5"/>
        <v>128790</v>
      </c>
      <c r="Y32" s="101">
        <f>+IF(W32&lt;&gt;0,(X32/W32)*100,0)</f>
        <v>1.4799620787727312</v>
      </c>
      <c r="Z32" s="102">
        <f t="shared" si="5"/>
        <v>8702250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8248866</v>
      </c>
      <c r="C35" s="19"/>
      <c r="D35" s="59">
        <v>0</v>
      </c>
      <c r="E35" s="60">
        <v>6858000</v>
      </c>
      <c r="F35" s="60">
        <v>20094402</v>
      </c>
      <c r="G35" s="60">
        <v>20106162</v>
      </c>
      <c r="H35" s="60">
        <v>20328725</v>
      </c>
      <c r="I35" s="60">
        <v>20328725</v>
      </c>
      <c r="J35" s="60">
        <v>13188840</v>
      </c>
      <c r="K35" s="60">
        <v>14048103</v>
      </c>
      <c r="L35" s="60">
        <v>14329203</v>
      </c>
      <c r="M35" s="60">
        <v>14329203</v>
      </c>
      <c r="N35" s="60">
        <v>12042982</v>
      </c>
      <c r="O35" s="60">
        <v>11156445</v>
      </c>
      <c r="P35" s="60">
        <v>14587755</v>
      </c>
      <c r="Q35" s="60">
        <v>14587755</v>
      </c>
      <c r="R35" s="60">
        <v>14035325</v>
      </c>
      <c r="S35" s="60">
        <v>11288453</v>
      </c>
      <c r="T35" s="60">
        <v>7208416</v>
      </c>
      <c r="U35" s="60">
        <v>7208416</v>
      </c>
      <c r="V35" s="60">
        <v>7208416</v>
      </c>
      <c r="W35" s="60">
        <v>6858000</v>
      </c>
      <c r="X35" s="60">
        <v>350416</v>
      </c>
      <c r="Y35" s="61">
        <v>5.11</v>
      </c>
      <c r="Z35" s="62">
        <v>6858000</v>
      </c>
    </row>
    <row r="36" spans="1:26" ht="13.5">
      <c r="A36" s="58" t="s">
        <v>57</v>
      </c>
      <c r="B36" s="19">
        <v>68083423</v>
      </c>
      <c r="C36" s="19"/>
      <c r="D36" s="59">
        <v>0</v>
      </c>
      <c r="E36" s="60">
        <v>68194868</v>
      </c>
      <c r="F36" s="60">
        <v>67802318</v>
      </c>
      <c r="G36" s="60">
        <v>67802318</v>
      </c>
      <c r="H36" s="60">
        <v>68505748</v>
      </c>
      <c r="I36" s="60">
        <v>68505748</v>
      </c>
      <c r="J36" s="60">
        <v>68500348</v>
      </c>
      <c r="K36" s="60">
        <v>68626938</v>
      </c>
      <c r="L36" s="60">
        <v>68500348</v>
      </c>
      <c r="M36" s="60">
        <v>68500348</v>
      </c>
      <c r="N36" s="60">
        <v>68500348</v>
      </c>
      <c r="O36" s="60">
        <v>68500348</v>
      </c>
      <c r="P36" s="60">
        <v>68500348</v>
      </c>
      <c r="Q36" s="60">
        <v>68500348</v>
      </c>
      <c r="R36" s="60">
        <v>68500348</v>
      </c>
      <c r="S36" s="60">
        <v>68500348</v>
      </c>
      <c r="T36" s="60">
        <v>68616984</v>
      </c>
      <c r="U36" s="60">
        <v>68616984</v>
      </c>
      <c r="V36" s="60">
        <v>68616984</v>
      </c>
      <c r="W36" s="60">
        <v>68194868</v>
      </c>
      <c r="X36" s="60">
        <v>422116</v>
      </c>
      <c r="Y36" s="61">
        <v>0.62</v>
      </c>
      <c r="Z36" s="62">
        <v>68194868</v>
      </c>
    </row>
    <row r="37" spans="1:26" ht="13.5">
      <c r="A37" s="58" t="s">
        <v>58</v>
      </c>
      <c r="B37" s="19">
        <v>5415479</v>
      </c>
      <c r="C37" s="19"/>
      <c r="D37" s="59">
        <v>0</v>
      </c>
      <c r="E37" s="60">
        <v>3353000</v>
      </c>
      <c r="F37" s="60">
        <v>4802024</v>
      </c>
      <c r="G37" s="60">
        <v>4813784</v>
      </c>
      <c r="H37" s="60">
        <v>9673683</v>
      </c>
      <c r="I37" s="60">
        <v>9673683</v>
      </c>
      <c r="J37" s="60">
        <v>4678274</v>
      </c>
      <c r="K37" s="60">
        <v>4894348</v>
      </c>
      <c r="L37" s="60">
        <v>4991973</v>
      </c>
      <c r="M37" s="60">
        <v>4991973</v>
      </c>
      <c r="N37" s="60">
        <v>4902413</v>
      </c>
      <c r="O37" s="60">
        <v>9538651</v>
      </c>
      <c r="P37" s="60">
        <v>12082308</v>
      </c>
      <c r="Q37" s="60">
        <v>12082308</v>
      </c>
      <c r="R37" s="60">
        <v>12991364</v>
      </c>
      <c r="S37" s="60">
        <v>12499860</v>
      </c>
      <c r="T37" s="60">
        <v>7331706</v>
      </c>
      <c r="U37" s="60">
        <v>7331706</v>
      </c>
      <c r="V37" s="60">
        <v>7331706</v>
      </c>
      <c r="W37" s="60">
        <v>3353000</v>
      </c>
      <c r="X37" s="60">
        <v>3978706</v>
      </c>
      <c r="Y37" s="61">
        <v>118.66</v>
      </c>
      <c r="Z37" s="62">
        <v>3353000</v>
      </c>
    </row>
    <row r="38" spans="1:26" ht="13.5">
      <c r="A38" s="58" t="s">
        <v>59</v>
      </c>
      <c r="B38" s="19">
        <v>4634030</v>
      </c>
      <c r="C38" s="19"/>
      <c r="D38" s="59">
        <v>0</v>
      </c>
      <c r="E38" s="60">
        <v>6136000</v>
      </c>
      <c r="F38" s="60">
        <v>3862326</v>
      </c>
      <c r="G38" s="60">
        <v>3862326</v>
      </c>
      <c r="H38" s="60">
        <v>3862326</v>
      </c>
      <c r="I38" s="60">
        <v>3862326</v>
      </c>
      <c r="J38" s="60">
        <v>3862326</v>
      </c>
      <c r="K38" s="60">
        <v>3862326</v>
      </c>
      <c r="L38" s="60">
        <v>3862326</v>
      </c>
      <c r="M38" s="60">
        <v>3862326</v>
      </c>
      <c r="N38" s="60">
        <v>3862326</v>
      </c>
      <c r="O38" s="60">
        <v>3862326</v>
      </c>
      <c r="P38" s="60">
        <v>3862326</v>
      </c>
      <c r="Q38" s="60">
        <v>3862326</v>
      </c>
      <c r="R38" s="60">
        <v>3862326</v>
      </c>
      <c r="S38" s="60">
        <v>3862326</v>
      </c>
      <c r="T38" s="60">
        <v>4370850</v>
      </c>
      <c r="U38" s="60">
        <v>4370850</v>
      </c>
      <c r="V38" s="60">
        <v>4370850</v>
      </c>
      <c r="W38" s="60">
        <v>6136000</v>
      </c>
      <c r="X38" s="60">
        <v>-1765150</v>
      </c>
      <c r="Y38" s="61">
        <v>-28.77</v>
      </c>
      <c r="Z38" s="62">
        <v>6136000</v>
      </c>
    </row>
    <row r="39" spans="1:26" ht="13.5">
      <c r="A39" s="58" t="s">
        <v>60</v>
      </c>
      <c r="B39" s="19">
        <v>66282780</v>
      </c>
      <c r="C39" s="19"/>
      <c r="D39" s="59">
        <v>0</v>
      </c>
      <c r="E39" s="60">
        <v>65563868</v>
      </c>
      <c r="F39" s="60">
        <v>79232370</v>
      </c>
      <c r="G39" s="60">
        <v>79232370</v>
      </c>
      <c r="H39" s="60">
        <v>75298464</v>
      </c>
      <c r="I39" s="60">
        <v>75298464</v>
      </c>
      <c r="J39" s="60">
        <v>73148588</v>
      </c>
      <c r="K39" s="60">
        <v>73918367</v>
      </c>
      <c r="L39" s="60">
        <v>73975252</v>
      </c>
      <c r="M39" s="60">
        <v>73975252</v>
      </c>
      <c r="N39" s="60">
        <v>71778591</v>
      </c>
      <c r="O39" s="60">
        <v>66255816</v>
      </c>
      <c r="P39" s="60">
        <v>67143469</v>
      </c>
      <c r="Q39" s="60">
        <v>67143469</v>
      </c>
      <c r="R39" s="60">
        <v>65681983</v>
      </c>
      <c r="S39" s="60">
        <v>63426615</v>
      </c>
      <c r="T39" s="60">
        <v>64122844</v>
      </c>
      <c r="U39" s="60">
        <v>64122844</v>
      </c>
      <c r="V39" s="60">
        <v>64122844</v>
      </c>
      <c r="W39" s="60">
        <v>65563868</v>
      </c>
      <c r="X39" s="60">
        <v>-1441024</v>
      </c>
      <c r="Y39" s="61">
        <v>-2.2</v>
      </c>
      <c r="Z39" s="62">
        <v>65563868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10745618</v>
      </c>
      <c r="C42" s="19"/>
      <c r="D42" s="59">
        <v>10641290</v>
      </c>
      <c r="E42" s="60">
        <v>9911286</v>
      </c>
      <c r="F42" s="60">
        <v>12350648</v>
      </c>
      <c r="G42" s="60">
        <v>-750494</v>
      </c>
      <c r="H42" s="60">
        <v>-1281752</v>
      </c>
      <c r="I42" s="60">
        <v>10318402</v>
      </c>
      <c r="J42" s="60">
        <v>-1353972</v>
      </c>
      <c r="K42" s="60">
        <v>1491452</v>
      </c>
      <c r="L42" s="60">
        <v>1278336</v>
      </c>
      <c r="M42" s="60">
        <v>1415816</v>
      </c>
      <c r="N42" s="60">
        <v>-3434308</v>
      </c>
      <c r="O42" s="60">
        <v>-1193039</v>
      </c>
      <c r="P42" s="60">
        <v>2617378</v>
      </c>
      <c r="Q42" s="60">
        <v>-2009969</v>
      </c>
      <c r="R42" s="60">
        <v>-1542077</v>
      </c>
      <c r="S42" s="60">
        <v>-2033363</v>
      </c>
      <c r="T42" s="60">
        <v>-2182498</v>
      </c>
      <c r="U42" s="60">
        <v>-5757938</v>
      </c>
      <c r="V42" s="60">
        <v>3966311</v>
      </c>
      <c r="W42" s="60">
        <v>9911286</v>
      </c>
      <c r="X42" s="60">
        <v>-5944975</v>
      </c>
      <c r="Y42" s="61">
        <v>-59.98</v>
      </c>
      <c r="Z42" s="62">
        <v>9911286</v>
      </c>
    </row>
    <row r="43" spans="1:26" ht="13.5">
      <c r="A43" s="58" t="s">
        <v>63</v>
      </c>
      <c r="B43" s="19">
        <v>-10589030</v>
      </c>
      <c r="C43" s="19"/>
      <c r="D43" s="59">
        <v>-8702250</v>
      </c>
      <c r="E43" s="60">
        <v>-9525100</v>
      </c>
      <c r="F43" s="60">
        <v>0</v>
      </c>
      <c r="G43" s="60">
        <v>1500000</v>
      </c>
      <c r="H43" s="60">
        <v>2104642</v>
      </c>
      <c r="I43" s="60">
        <v>3604642</v>
      </c>
      <c r="J43" s="60">
        <v>3500000</v>
      </c>
      <c r="K43" s="60">
        <v>2000000</v>
      </c>
      <c r="L43" s="60">
        <v>-14682356</v>
      </c>
      <c r="M43" s="60">
        <v>-9182356</v>
      </c>
      <c r="N43" s="60">
        <v>545056</v>
      </c>
      <c r="O43" s="60">
        <v>1000000</v>
      </c>
      <c r="P43" s="60">
        <v>-141016</v>
      </c>
      <c r="Q43" s="60">
        <v>1404040</v>
      </c>
      <c r="R43" s="60">
        <v>940642</v>
      </c>
      <c r="S43" s="60">
        <v>-80412</v>
      </c>
      <c r="T43" s="60">
        <v>-19262</v>
      </c>
      <c r="U43" s="60">
        <v>840968</v>
      </c>
      <c r="V43" s="60">
        <v>-3332706</v>
      </c>
      <c r="W43" s="60">
        <v>-9525100</v>
      </c>
      <c r="X43" s="60">
        <v>6192394</v>
      </c>
      <c r="Y43" s="61">
        <v>-65.01</v>
      </c>
      <c r="Z43" s="62">
        <v>-9525100</v>
      </c>
    </row>
    <row r="44" spans="1:26" ht="13.5">
      <c r="A44" s="58" t="s">
        <v>64</v>
      </c>
      <c r="B44" s="19">
        <v>122018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3495752</v>
      </c>
      <c r="C45" s="22"/>
      <c r="D45" s="99">
        <v>5152964</v>
      </c>
      <c r="E45" s="100">
        <v>3881940</v>
      </c>
      <c r="F45" s="100">
        <v>15846472</v>
      </c>
      <c r="G45" s="100">
        <v>16595978</v>
      </c>
      <c r="H45" s="100">
        <v>17418868</v>
      </c>
      <c r="I45" s="100">
        <v>17418868</v>
      </c>
      <c r="J45" s="100">
        <v>19564896</v>
      </c>
      <c r="K45" s="100">
        <v>23056348</v>
      </c>
      <c r="L45" s="100">
        <v>9652328</v>
      </c>
      <c r="M45" s="100">
        <v>9652328</v>
      </c>
      <c r="N45" s="100">
        <v>6763076</v>
      </c>
      <c r="O45" s="100">
        <v>6570037</v>
      </c>
      <c r="P45" s="100">
        <v>9046399</v>
      </c>
      <c r="Q45" s="100">
        <v>6763076</v>
      </c>
      <c r="R45" s="100">
        <v>8444964</v>
      </c>
      <c r="S45" s="100">
        <v>6331189</v>
      </c>
      <c r="T45" s="100">
        <v>4129429</v>
      </c>
      <c r="U45" s="100">
        <v>4129429</v>
      </c>
      <c r="V45" s="100">
        <v>4129429</v>
      </c>
      <c r="W45" s="100">
        <v>3881940</v>
      </c>
      <c r="X45" s="100">
        <v>247489</v>
      </c>
      <c r="Y45" s="101">
        <v>6.38</v>
      </c>
      <c r="Z45" s="102">
        <v>3881940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1048452</v>
      </c>
      <c r="C49" s="52"/>
      <c r="D49" s="129">
        <v>496340</v>
      </c>
      <c r="E49" s="54">
        <v>426195</v>
      </c>
      <c r="F49" s="54">
        <v>0</v>
      </c>
      <c r="G49" s="54">
        <v>0</v>
      </c>
      <c r="H49" s="54">
        <v>0</v>
      </c>
      <c r="I49" s="54">
        <v>268728</v>
      </c>
      <c r="J49" s="54">
        <v>0</v>
      </c>
      <c r="K49" s="54">
        <v>0</v>
      </c>
      <c r="L49" s="54">
        <v>0</v>
      </c>
      <c r="M49" s="54">
        <v>268287</v>
      </c>
      <c r="N49" s="54">
        <v>0</v>
      </c>
      <c r="O49" s="54">
        <v>0</v>
      </c>
      <c r="P49" s="54">
        <v>0</v>
      </c>
      <c r="Q49" s="54">
        <v>4408143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6916145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437718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437718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120.21363033963064</v>
      </c>
      <c r="C58" s="5">
        <f>IF(C67=0,0,+(C76/C67)*100)</f>
        <v>0</v>
      </c>
      <c r="D58" s="6">
        <f aca="true" t="shared" si="6" ref="D58:Z58">IF(D67=0,0,+(D76/D67)*100)</f>
        <v>103.909200998229</v>
      </c>
      <c r="E58" s="7">
        <f t="shared" si="6"/>
        <v>99.99993000404577</v>
      </c>
      <c r="F58" s="7">
        <f t="shared" si="6"/>
        <v>38.591145355535865</v>
      </c>
      <c r="G58" s="7">
        <f t="shared" si="6"/>
        <v>110.22698128654123</v>
      </c>
      <c r="H58" s="7">
        <f t="shared" si="6"/>
        <v>104.84776464230879</v>
      </c>
      <c r="I58" s="7">
        <f t="shared" si="6"/>
        <v>69.38722876103579</v>
      </c>
      <c r="J58" s="7">
        <f t="shared" si="6"/>
        <v>100.77283053461925</v>
      </c>
      <c r="K58" s="7">
        <f t="shared" si="6"/>
        <v>118.31824343623481</v>
      </c>
      <c r="L58" s="7">
        <f t="shared" si="6"/>
        <v>46.01235770790571</v>
      </c>
      <c r="M58" s="7">
        <f t="shared" si="6"/>
        <v>88.38185490158486</v>
      </c>
      <c r="N58" s="7">
        <f t="shared" si="6"/>
        <v>102.03118383354379</v>
      </c>
      <c r="O58" s="7">
        <f t="shared" si="6"/>
        <v>-60.898869219649384</v>
      </c>
      <c r="P58" s="7">
        <f t="shared" si="6"/>
        <v>112.30967987710197</v>
      </c>
      <c r="Q58" s="7">
        <f t="shared" si="6"/>
        <v>631.7678136583671</v>
      </c>
      <c r="R58" s="7">
        <f t="shared" si="6"/>
        <v>60.45134820290855</v>
      </c>
      <c r="S58" s="7">
        <f t="shared" si="6"/>
        <v>134.7494135210066</v>
      </c>
      <c r="T58" s="7">
        <f t="shared" si="6"/>
        <v>113.58026810949045</v>
      </c>
      <c r="U58" s="7">
        <f t="shared" si="6"/>
        <v>93.90506203543201</v>
      </c>
      <c r="V58" s="7">
        <f t="shared" si="6"/>
        <v>105.68431017729965</v>
      </c>
      <c r="W58" s="7">
        <f t="shared" si="6"/>
        <v>99.99993000404577</v>
      </c>
      <c r="X58" s="7">
        <f t="shared" si="6"/>
        <v>0</v>
      </c>
      <c r="Y58" s="7">
        <f t="shared" si="6"/>
        <v>0</v>
      </c>
      <c r="Z58" s="8">
        <f t="shared" si="6"/>
        <v>99.99993000404577</v>
      </c>
    </row>
    <row r="59" spans="1:26" ht="13.5">
      <c r="A59" s="37" t="s">
        <v>31</v>
      </c>
      <c r="B59" s="9">
        <f aca="true" t="shared" si="7" ref="B59:Z66">IF(B68=0,0,+(B77/B68)*100)</f>
        <v>1046.57875397344</v>
      </c>
      <c r="C59" s="9">
        <f t="shared" si="7"/>
        <v>0</v>
      </c>
      <c r="D59" s="2">
        <f t="shared" si="7"/>
        <v>82.1842956082988</v>
      </c>
      <c r="E59" s="10">
        <f t="shared" si="7"/>
        <v>82.18412649019474</v>
      </c>
      <c r="F59" s="10">
        <f t="shared" si="7"/>
        <v>5.496608602297338</v>
      </c>
      <c r="G59" s="10">
        <f t="shared" si="7"/>
        <v>211.4726015020203</v>
      </c>
      <c r="H59" s="10">
        <f t="shared" si="7"/>
        <v>179.72865527510336</v>
      </c>
      <c r="I59" s="10">
        <f t="shared" si="7"/>
        <v>25.022941228877738</v>
      </c>
      <c r="J59" s="10">
        <f t="shared" si="7"/>
        <v>111.13568681874693</v>
      </c>
      <c r="K59" s="10">
        <f t="shared" si="7"/>
        <v>196.76109550968414</v>
      </c>
      <c r="L59" s="10">
        <f t="shared" si="7"/>
        <v>57.85555266429583</v>
      </c>
      <c r="M59" s="10">
        <f t="shared" si="7"/>
        <v>121.88425010847033</v>
      </c>
      <c r="N59" s="10">
        <f t="shared" si="7"/>
        <v>124.25839188134272</v>
      </c>
      <c r="O59" s="10">
        <f t="shared" si="7"/>
        <v>-66.7179865267297</v>
      </c>
      <c r="P59" s="10">
        <f t="shared" si="7"/>
        <v>80.03242875446077</v>
      </c>
      <c r="Q59" s="10">
        <f t="shared" si="7"/>
        <v>271.2839036113182</v>
      </c>
      <c r="R59" s="10">
        <f t="shared" si="7"/>
        <v>70.54934870283617</v>
      </c>
      <c r="S59" s="10">
        <f t="shared" si="7"/>
        <v>72.48715073709242</v>
      </c>
      <c r="T59" s="10">
        <f t="shared" si="7"/>
        <v>84.74144957885738</v>
      </c>
      <c r="U59" s="10">
        <f t="shared" si="7"/>
        <v>76.23579326609702</v>
      </c>
      <c r="V59" s="10">
        <f t="shared" si="7"/>
        <v>51.13842775620212</v>
      </c>
      <c r="W59" s="10">
        <f t="shared" si="7"/>
        <v>82.18412649019474</v>
      </c>
      <c r="X59" s="10">
        <f t="shared" si="7"/>
        <v>0</v>
      </c>
      <c r="Y59" s="10">
        <f t="shared" si="7"/>
        <v>0</v>
      </c>
      <c r="Z59" s="11">
        <f t="shared" si="7"/>
        <v>82.18412649019474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107.78477990809465</v>
      </c>
      <c r="E60" s="13">
        <f t="shared" si="7"/>
        <v>102.95105898413132</v>
      </c>
      <c r="F60" s="13">
        <f t="shared" si="7"/>
        <v>134.19598956876752</v>
      </c>
      <c r="G60" s="13">
        <f t="shared" si="7"/>
        <v>102.92048257350201</v>
      </c>
      <c r="H60" s="13">
        <f t="shared" si="7"/>
        <v>99.27777577686494</v>
      </c>
      <c r="I60" s="13">
        <f t="shared" si="7"/>
        <v>110.15536616515551</v>
      </c>
      <c r="J60" s="13">
        <f t="shared" si="7"/>
        <v>103.6132318596169</v>
      </c>
      <c r="K60" s="13">
        <f t="shared" si="7"/>
        <v>113.80689364022551</v>
      </c>
      <c r="L60" s="13">
        <f t="shared" si="7"/>
        <v>46.51711593495778</v>
      </c>
      <c r="M60" s="13">
        <f t="shared" si="7"/>
        <v>88.0220641822157</v>
      </c>
      <c r="N60" s="13">
        <f t="shared" si="7"/>
        <v>103.78961825044667</v>
      </c>
      <c r="O60" s="13">
        <f t="shared" si="7"/>
        <v>-62.195326183282276</v>
      </c>
      <c r="P60" s="13">
        <f t="shared" si="7"/>
        <v>122.2321445218929</v>
      </c>
      <c r="Q60" s="13">
        <f t="shared" si="7"/>
        <v>824.5662747364955</v>
      </c>
      <c r="R60" s="13">
        <f t="shared" si="7"/>
        <v>61.78685442177725</v>
      </c>
      <c r="S60" s="13">
        <f t="shared" si="7"/>
        <v>166.7381850878343</v>
      </c>
      <c r="T60" s="13">
        <f t="shared" si="7"/>
        <v>122.56295801115064</v>
      </c>
      <c r="U60" s="13">
        <f t="shared" si="7"/>
        <v>101.29576034897374</v>
      </c>
      <c r="V60" s="13">
        <f t="shared" si="7"/>
        <v>130.93451249790107</v>
      </c>
      <c r="W60" s="13">
        <f t="shared" si="7"/>
        <v>102.95105898413132</v>
      </c>
      <c r="X60" s="13">
        <f t="shared" si="7"/>
        <v>0</v>
      </c>
      <c r="Y60" s="13">
        <f t="shared" si="7"/>
        <v>0</v>
      </c>
      <c r="Z60" s="14">
        <f t="shared" si="7"/>
        <v>102.95105898413132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100.00004035328493</v>
      </c>
      <c r="E61" s="13">
        <f t="shared" si="7"/>
        <v>100</v>
      </c>
      <c r="F61" s="13">
        <f t="shared" si="7"/>
        <v>143.3377794521431</v>
      </c>
      <c r="G61" s="13">
        <f t="shared" si="7"/>
        <v>103.79297133502838</v>
      </c>
      <c r="H61" s="13">
        <f t="shared" si="7"/>
        <v>104.07681632609152</v>
      </c>
      <c r="I61" s="13">
        <f t="shared" si="7"/>
        <v>114.65121186807362</v>
      </c>
      <c r="J61" s="13">
        <f t="shared" si="7"/>
        <v>115.29088321490532</v>
      </c>
      <c r="K61" s="13">
        <f t="shared" si="7"/>
        <v>118.54541642756446</v>
      </c>
      <c r="L61" s="13">
        <f t="shared" si="7"/>
        <v>48.21840481856122</v>
      </c>
      <c r="M61" s="13">
        <f t="shared" si="7"/>
        <v>95.00930847680648</v>
      </c>
      <c r="N61" s="13">
        <f t="shared" si="7"/>
        <v>99.14157450705218</v>
      </c>
      <c r="O61" s="13">
        <f t="shared" si="7"/>
        <v>-87.37329053092834</v>
      </c>
      <c r="P61" s="13">
        <f t="shared" si="7"/>
        <v>124.09827188397608</v>
      </c>
      <c r="Q61" s="13">
        <f t="shared" si="7"/>
        <v>440.78123269750876</v>
      </c>
      <c r="R61" s="13">
        <f t="shared" si="7"/>
        <v>61.7116361488482</v>
      </c>
      <c r="S61" s="13">
        <f t="shared" si="7"/>
        <v>225.58314522197142</v>
      </c>
      <c r="T61" s="13">
        <f t="shared" si="7"/>
        <v>124.3973251836483</v>
      </c>
      <c r="U61" s="13">
        <f t="shared" si="7"/>
        <v>107.04314809974677</v>
      </c>
      <c r="V61" s="13">
        <f t="shared" si="7"/>
        <v>131.95130425152234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99.99976283197594</v>
      </c>
      <c r="E62" s="13">
        <f t="shared" si="7"/>
        <v>100</v>
      </c>
      <c r="F62" s="13">
        <f t="shared" si="7"/>
        <v>94.00514061082552</v>
      </c>
      <c r="G62" s="13">
        <f t="shared" si="7"/>
        <v>89.30678917815213</v>
      </c>
      <c r="H62" s="13">
        <f t="shared" si="7"/>
        <v>91.64098843412573</v>
      </c>
      <c r="I62" s="13">
        <f t="shared" si="7"/>
        <v>91.48048192267939</v>
      </c>
      <c r="J62" s="13">
        <f t="shared" si="7"/>
        <v>58.5203147004945</v>
      </c>
      <c r="K62" s="13">
        <f t="shared" si="7"/>
        <v>104.88346510121625</v>
      </c>
      <c r="L62" s="13">
        <f t="shared" si="7"/>
        <v>42.72673866871526</v>
      </c>
      <c r="M62" s="13">
        <f t="shared" si="7"/>
        <v>66.77573381022955</v>
      </c>
      <c r="N62" s="13">
        <f t="shared" si="7"/>
        <v>92.92095436866555</v>
      </c>
      <c r="O62" s="13">
        <f t="shared" si="7"/>
        <v>-34.374022616226135</v>
      </c>
      <c r="P62" s="13">
        <f t="shared" si="7"/>
        <v>127.30302039584538</v>
      </c>
      <c r="Q62" s="13">
        <f t="shared" si="7"/>
        <v>-667.0578911615971</v>
      </c>
      <c r="R62" s="13">
        <f t="shared" si="7"/>
        <v>50.06407720908156</v>
      </c>
      <c r="S62" s="13">
        <f t="shared" si="7"/>
        <v>371.2555747257398</v>
      </c>
      <c r="T62" s="13">
        <f t="shared" si="7"/>
        <v>121.97030809946364</v>
      </c>
      <c r="U62" s="13">
        <f t="shared" si="7"/>
        <v>97.20541264472516</v>
      </c>
      <c r="V62" s="13">
        <f t="shared" si="7"/>
        <v>126.33986214386796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317.9795275590551</v>
      </c>
      <c r="E63" s="13">
        <f t="shared" si="7"/>
        <v>177.9592105263158</v>
      </c>
      <c r="F63" s="13">
        <f t="shared" si="7"/>
        <v>254.4531469843354</v>
      </c>
      <c r="G63" s="13">
        <f t="shared" si="7"/>
        <v>145.4705459770115</v>
      </c>
      <c r="H63" s="13">
        <f t="shared" si="7"/>
        <v>127.52006564607534</v>
      </c>
      <c r="I63" s="13">
        <f t="shared" si="7"/>
        <v>161.3769727368019</v>
      </c>
      <c r="J63" s="13">
        <f t="shared" si="7"/>
        <v>151.15287634198967</v>
      </c>
      <c r="K63" s="13">
        <f t="shared" si="7"/>
        <v>165.75170940695548</v>
      </c>
      <c r="L63" s="13">
        <f t="shared" si="7"/>
        <v>60.269916142557655</v>
      </c>
      <c r="M63" s="13">
        <f t="shared" si="7"/>
        <v>126.66848444310004</v>
      </c>
      <c r="N63" s="13">
        <f t="shared" si="7"/>
        <v>152.74671349983214</v>
      </c>
      <c r="O63" s="13">
        <f t="shared" si="7"/>
        <v>-57.01494688028086</v>
      </c>
      <c r="P63" s="13">
        <f t="shared" si="7"/>
        <v>179.3375</v>
      </c>
      <c r="Q63" s="13">
        <f t="shared" si="7"/>
        <v>-10335.414091470951</v>
      </c>
      <c r="R63" s="13">
        <f t="shared" si="7"/>
        <v>120.20242624362932</v>
      </c>
      <c r="S63" s="13">
        <f t="shared" si="7"/>
        <v>87.59892980711315</v>
      </c>
      <c r="T63" s="13">
        <f t="shared" si="7"/>
        <v>168.69706411550445</v>
      </c>
      <c r="U63" s="13">
        <f t="shared" si="7"/>
        <v>124.91869821637496</v>
      </c>
      <c r="V63" s="13">
        <f t="shared" si="7"/>
        <v>189.57082130576734</v>
      </c>
      <c r="W63" s="13">
        <f t="shared" si="7"/>
        <v>177.9592105263158</v>
      </c>
      <c r="X63" s="13">
        <f t="shared" si="7"/>
        <v>0</v>
      </c>
      <c r="Y63" s="13">
        <f t="shared" si="7"/>
        <v>0</v>
      </c>
      <c r="Z63" s="14">
        <f t="shared" si="7"/>
        <v>177.9592105263158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42.978003384094755</v>
      </c>
      <c r="E64" s="13">
        <f t="shared" si="7"/>
        <v>56.19223659889094</v>
      </c>
      <c r="F64" s="13">
        <f t="shared" si="7"/>
        <v>82.30219057699092</v>
      </c>
      <c r="G64" s="13">
        <f t="shared" si="7"/>
        <v>47.9941541323152</v>
      </c>
      <c r="H64" s="13">
        <f t="shared" si="7"/>
        <v>46.53996898789905</v>
      </c>
      <c r="I64" s="13">
        <f t="shared" si="7"/>
        <v>53.84594638330007</v>
      </c>
      <c r="J64" s="13">
        <f t="shared" si="7"/>
        <v>51.673434634529734</v>
      </c>
      <c r="K64" s="13">
        <f t="shared" si="7"/>
        <v>54.50879424264045</v>
      </c>
      <c r="L64" s="13">
        <f t="shared" si="7"/>
        <v>27.594316104370947</v>
      </c>
      <c r="M64" s="13">
        <f t="shared" si="7"/>
        <v>44.856393633289535</v>
      </c>
      <c r="N64" s="13">
        <f t="shared" si="7"/>
        <v>67.16471176036734</v>
      </c>
      <c r="O64" s="13">
        <f t="shared" si="7"/>
        <v>-22.16628066995603</v>
      </c>
      <c r="P64" s="13">
        <f t="shared" si="7"/>
        <v>47.687402967230945</v>
      </c>
      <c r="Q64" s="13">
        <f t="shared" si="7"/>
        <v>2378.1532080995366</v>
      </c>
      <c r="R64" s="13">
        <f t="shared" si="7"/>
        <v>40.96366037575086</v>
      </c>
      <c r="S64" s="13">
        <f t="shared" si="7"/>
        <v>33.67698142069537</v>
      </c>
      <c r="T64" s="13">
        <f t="shared" si="7"/>
        <v>54.65716474075061</v>
      </c>
      <c r="U64" s="13">
        <f t="shared" si="7"/>
        <v>42.97528629713193</v>
      </c>
      <c r="V64" s="13">
        <f t="shared" si="7"/>
        <v>64.78093594059065</v>
      </c>
      <c r="W64" s="13">
        <f t="shared" si="7"/>
        <v>56.19223659889094</v>
      </c>
      <c r="X64" s="13">
        <f t="shared" si="7"/>
        <v>0</v>
      </c>
      <c r="Y64" s="13">
        <f t="shared" si="7"/>
        <v>0</v>
      </c>
      <c r="Z64" s="14">
        <f t="shared" si="7"/>
        <v>56.19223659889094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-13.464267346647532</v>
      </c>
      <c r="E65" s="13">
        <f t="shared" si="7"/>
        <v>-13.463190291424217</v>
      </c>
      <c r="F65" s="13">
        <f t="shared" si="7"/>
        <v>27.529291028820662</v>
      </c>
      <c r="G65" s="13">
        <f t="shared" si="7"/>
        <v>-359.48905109489056</v>
      </c>
      <c r="H65" s="13">
        <f t="shared" si="7"/>
        <v>-57.606171201061706</v>
      </c>
      <c r="I65" s="13">
        <f t="shared" si="7"/>
        <v>-7813.085399449035</v>
      </c>
      <c r="J65" s="13">
        <f t="shared" si="7"/>
        <v>-67.49336429993365</v>
      </c>
      <c r="K65" s="13">
        <f t="shared" si="7"/>
        <v>-20.968812209688124</v>
      </c>
      <c r="L65" s="13">
        <f t="shared" si="7"/>
        <v>-31.138022561380225</v>
      </c>
      <c r="M65" s="13">
        <f t="shared" si="7"/>
        <v>-39.86673302366733</v>
      </c>
      <c r="N65" s="13">
        <f t="shared" si="7"/>
        <v>-423.4903782349038</v>
      </c>
      <c r="O65" s="13">
        <f t="shared" si="7"/>
        <v>-66.99568679495687</v>
      </c>
      <c r="P65" s="13">
        <f t="shared" si="7"/>
        <v>-109.3978102189781</v>
      </c>
      <c r="Q65" s="13">
        <f t="shared" si="7"/>
        <v>-199.9612917496129</v>
      </c>
      <c r="R65" s="13">
        <f t="shared" si="7"/>
        <v>-54.5371599203716</v>
      </c>
      <c r="S65" s="13">
        <f t="shared" si="7"/>
        <v>-95.75315195753153</v>
      </c>
      <c r="T65" s="13">
        <f t="shared" si="7"/>
        <v>-148.51833249623306</v>
      </c>
      <c r="U65" s="13">
        <f t="shared" si="7"/>
        <v>-102.02107808352388</v>
      </c>
      <c r="V65" s="13">
        <f t="shared" si="7"/>
        <v>-164.05396405396405</v>
      </c>
      <c r="W65" s="13">
        <f t="shared" si="7"/>
        <v>-13.463190291424217</v>
      </c>
      <c r="X65" s="13">
        <f t="shared" si="7"/>
        <v>0</v>
      </c>
      <c r="Y65" s="13">
        <f t="shared" si="7"/>
        <v>0</v>
      </c>
      <c r="Z65" s="14">
        <f t="shared" si="7"/>
        <v>-13.463190291424217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100.0008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14962107</v>
      </c>
      <c r="C67" s="24"/>
      <c r="D67" s="25">
        <v>16627848</v>
      </c>
      <c r="E67" s="26">
        <v>17143848</v>
      </c>
      <c r="F67" s="26">
        <v>3253863</v>
      </c>
      <c r="G67" s="26">
        <v>1380290</v>
      </c>
      <c r="H67" s="26">
        <v>1236178</v>
      </c>
      <c r="I67" s="26">
        <v>5870331</v>
      </c>
      <c r="J67" s="26">
        <v>1343891</v>
      </c>
      <c r="K67" s="26">
        <v>1323402</v>
      </c>
      <c r="L67" s="26">
        <v>1328078</v>
      </c>
      <c r="M67" s="26">
        <v>3995371</v>
      </c>
      <c r="N67" s="26">
        <v>1310615</v>
      </c>
      <c r="O67" s="26">
        <v>-1907886</v>
      </c>
      <c r="P67" s="26">
        <v>1207505</v>
      </c>
      <c r="Q67" s="26">
        <v>610234</v>
      </c>
      <c r="R67" s="26">
        <v>1463615</v>
      </c>
      <c r="S67" s="26">
        <v>609570</v>
      </c>
      <c r="T67" s="26">
        <v>1223157</v>
      </c>
      <c r="U67" s="26">
        <v>3296342</v>
      </c>
      <c r="V67" s="26">
        <v>13772278</v>
      </c>
      <c r="W67" s="26">
        <v>17143848</v>
      </c>
      <c r="X67" s="26"/>
      <c r="Y67" s="25"/>
      <c r="Z67" s="27">
        <v>17143848</v>
      </c>
    </row>
    <row r="68" spans="1:26" ht="13.5" hidden="1">
      <c r="A68" s="37" t="s">
        <v>31</v>
      </c>
      <c r="B68" s="19">
        <v>1718599</v>
      </c>
      <c r="C68" s="19"/>
      <c r="D68" s="20">
        <v>2365211</v>
      </c>
      <c r="E68" s="21">
        <v>2365211</v>
      </c>
      <c r="F68" s="21">
        <v>2417145</v>
      </c>
      <c r="G68" s="21">
        <v>138347</v>
      </c>
      <c r="H68" s="21">
        <v>138348</v>
      </c>
      <c r="I68" s="21">
        <v>2693840</v>
      </c>
      <c r="J68" s="21">
        <v>138348</v>
      </c>
      <c r="K68" s="21">
        <v>138164</v>
      </c>
      <c r="L68" s="21">
        <v>138348</v>
      </c>
      <c r="M68" s="21">
        <v>414860</v>
      </c>
      <c r="N68" s="21">
        <v>138348</v>
      </c>
      <c r="O68" s="21">
        <v>-138348</v>
      </c>
      <c r="P68" s="21">
        <v>138149</v>
      </c>
      <c r="Q68" s="21">
        <v>138149</v>
      </c>
      <c r="R68" s="21">
        <v>138109</v>
      </c>
      <c r="S68" s="21">
        <v>132887</v>
      </c>
      <c r="T68" s="21">
        <v>150899</v>
      </c>
      <c r="U68" s="21">
        <v>421895</v>
      </c>
      <c r="V68" s="21">
        <v>3668744</v>
      </c>
      <c r="W68" s="21">
        <v>2365211</v>
      </c>
      <c r="X68" s="21"/>
      <c r="Y68" s="20"/>
      <c r="Z68" s="23">
        <v>2365211</v>
      </c>
    </row>
    <row r="69" spans="1:26" ht="13.5" hidden="1">
      <c r="A69" s="38" t="s">
        <v>32</v>
      </c>
      <c r="B69" s="19">
        <v>13035116</v>
      </c>
      <c r="C69" s="19"/>
      <c r="D69" s="20">
        <v>13762637</v>
      </c>
      <c r="E69" s="21">
        <v>14278637</v>
      </c>
      <c r="F69" s="21">
        <v>836718</v>
      </c>
      <c r="G69" s="21">
        <v>1194015</v>
      </c>
      <c r="H69" s="21">
        <v>1055074</v>
      </c>
      <c r="I69" s="21">
        <v>3085807</v>
      </c>
      <c r="J69" s="21">
        <v>1158658</v>
      </c>
      <c r="K69" s="21">
        <v>1136990</v>
      </c>
      <c r="L69" s="21">
        <v>1141597</v>
      </c>
      <c r="M69" s="21">
        <v>3437245</v>
      </c>
      <c r="N69" s="21">
        <v>1122778</v>
      </c>
      <c r="O69" s="21">
        <v>-1719708</v>
      </c>
      <c r="P69" s="21">
        <v>1019029</v>
      </c>
      <c r="Q69" s="21">
        <v>422099</v>
      </c>
      <c r="R69" s="21">
        <v>1274284</v>
      </c>
      <c r="S69" s="21">
        <v>434853</v>
      </c>
      <c r="T69" s="21">
        <v>1029178</v>
      </c>
      <c r="U69" s="21">
        <v>2738315</v>
      </c>
      <c r="V69" s="21">
        <v>9683466</v>
      </c>
      <c r="W69" s="21">
        <v>14278637</v>
      </c>
      <c r="X69" s="21"/>
      <c r="Y69" s="20"/>
      <c r="Z69" s="23">
        <v>14278637</v>
      </c>
    </row>
    <row r="70" spans="1:26" ht="13.5" hidden="1">
      <c r="A70" s="39" t="s">
        <v>103</v>
      </c>
      <c r="B70" s="19">
        <v>7160432</v>
      </c>
      <c r="C70" s="19"/>
      <c r="D70" s="20">
        <v>9912452</v>
      </c>
      <c r="E70" s="21">
        <v>9988452</v>
      </c>
      <c r="F70" s="21">
        <v>589278</v>
      </c>
      <c r="G70" s="21">
        <v>832619</v>
      </c>
      <c r="H70" s="21">
        <v>743644</v>
      </c>
      <c r="I70" s="21">
        <v>2165541</v>
      </c>
      <c r="J70" s="21">
        <v>782754</v>
      </c>
      <c r="K70" s="21">
        <v>744103</v>
      </c>
      <c r="L70" s="21">
        <v>713574</v>
      </c>
      <c r="M70" s="21">
        <v>2240431</v>
      </c>
      <c r="N70" s="21">
        <v>738212</v>
      </c>
      <c r="O70" s="21">
        <v>-884997</v>
      </c>
      <c r="P70" s="21">
        <v>679584</v>
      </c>
      <c r="Q70" s="21">
        <v>532799</v>
      </c>
      <c r="R70" s="21">
        <v>846500</v>
      </c>
      <c r="S70" s="21">
        <v>219285</v>
      </c>
      <c r="T70" s="21">
        <v>713320</v>
      </c>
      <c r="U70" s="21">
        <v>1779105</v>
      </c>
      <c r="V70" s="21">
        <v>6717876</v>
      </c>
      <c r="W70" s="21">
        <v>9988452</v>
      </c>
      <c r="X70" s="21"/>
      <c r="Y70" s="20"/>
      <c r="Z70" s="23">
        <v>9988452</v>
      </c>
    </row>
    <row r="71" spans="1:26" ht="13.5" hidden="1">
      <c r="A71" s="39" t="s">
        <v>104</v>
      </c>
      <c r="B71" s="19">
        <v>2807231</v>
      </c>
      <c r="C71" s="19"/>
      <c r="D71" s="20">
        <v>1686568</v>
      </c>
      <c r="E71" s="21">
        <v>2126568</v>
      </c>
      <c r="F71" s="21">
        <v>119052</v>
      </c>
      <c r="G71" s="21">
        <v>146925</v>
      </c>
      <c r="H71" s="21">
        <v>117155</v>
      </c>
      <c r="I71" s="21">
        <v>383132</v>
      </c>
      <c r="J71" s="21">
        <v>188878</v>
      </c>
      <c r="K71" s="21">
        <v>194534</v>
      </c>
      <c r="L71" s="21">
        <v>243419</v>
      </c>
      <c r="M71" s="21">
        <v>626831</v>
      </c>
      <c r="N71" s="21">
        <v>193091</v>
      </c>
      <c r="O71" s="21">
        <v>-431637</v>
      </c>
      <c r="P71" s="21">
        <v>159052</v>
      </c>
      <c r="Q71" s="21">
        <v>-79494</v>
      </c>
      <c r="R71" s="21">
        <v>252820</v>
      </c>
      <c r="S71" s="21">
        <v>30719</v>
      </c>
      <c r="T71" s="21">
        <v>141318</v>
      </c>
      <c r="U71" s="21">
        <v>424857</v>
      </c>
      <c r="V71" s="21">
        <v>1355326</v>
      </c>
      <c r="W71" s="21">
        <v>2126568</v>
      </c>
      <c r="X71" s="21"/>
      <c r="Y71" s="20"/>
      <c r="Z71" s="23">
        <v>2126568</v>
      </c>
    </row>
    <row r="72" spans="1:26" ht="13.5" hidden="1">
      <c r="A72" s="39" t="s">
        <v>105</v>
      </c>
      <c r="B72" s="19">
        <v>1876395</v>
      </c>
      <c r="C72" s="19"/>
      <c r="D72" s="20">
        <v>762000</v>
      </c>
      <c r="E72" s="21">
        <v>912000</v>
      </c>
      <c r="F72" s="21">
        <v>42644</v>
      </c>
      <c r="G72" s="21">
        <v>83520</v>
      </c>
      <c r="H72" s="21">
        <v>77994</v>
      </c>
      <c r="I72" s="21">
        <v>204158</v>
      </c>
      <c r="J72" s="21">
        <v>76938</v>
      </c>
      <c r="K72" s="21">
        <v>81461</v>
      </c>
      <c r="L72" s="21">
        <v>76320</v>
      </c>
      <c r="M72" s="21">
        <v>234719</v>
      </c>
      <c r="N72" s="21">
        <v>77438</v>
      </c>
      <c r="O72" s="21">
        <v>-152674</v>
      </c>
      <c r="P72" s="21">
        <v>72000</v>
      </c>
      <c r="Q72" s="21">
        <v>-3236</v>
      </c>
      <c r="R72" s="21">
        <v>69655</v>
      </c>
      <c r="S72" s="21">
        <v>71389</v>
      </c>
      <c r="T72" s="21">
        <v>68361</v>
      </c>
      <c r="U72" s="21">
        <v>209405</v>
      </c>
      <c r="V72" s="21">
        <v>645046</v>
      </c>
      <c r="W72" s="21">
        <v>912000</v>
      </c>
      <c r="X72" s="21"/>
      <c r="Y72" s="20"/>
      <c r="Z72" s="23">
        <v>912000</v>
      </c>
    </row>
    <row r="73" spans="1:26" ht="13.5" hidden="1">
      <c r="A73" s="39" t="s">
        <v>106</v>
      </c>
      <c r="B73" s="19">
        <v>1191058</v>
      </c>
      <c r="C73" s="19"/>
      <c r="D73" s="20">
        <v>1773000</v>
      </c>
      <c r="E73" s="21">
        <v>1623000</v>
      </c>
      <c r="F73" s="21">
        <v>62358</v>
      </c>
      <c r="G73" s="21">
        <v>143007</v>
      </c>
      <c r="H73" s="21">
        <v>128337</v>
      </c>
      <c r="I73" s="21">
        <v>333702</v>
      </c>
      <c r="J73" s="21">
        <v>122144</v>
      </c>
      <c r="K73" s="21">
        <v>128948</v>
      </c>
      <c r="L73" s="21">
        <v>120340</v>
      </c>
      <c r="M73" s="21">
        <v>371432</v>
      </c>
      <c r="N73" s="21">
        <v>126093</v>
      </c>
      <c r="O73" s="21">
        <v>-238344</v>
      </c>
      <c r="P73" s="21">
        <v>120449</v>
      </c>
      <c r="Q73" s="21">
        <v>8198</v>
      </c>
      <c r="R73" s="21">
        <v>117365</v>
      </c>
      <c r="S73" s="21">
        <v>125516</v>
      </c>
      <c r="T73" s="21">
        <v>120116</v>
      </c>
      <c r="U73" s="21">
        <v>362997</v>
      </c>
      <c r="V73" s="21">
        <v>1076329</v>
      </c>
      <c r="W73" s="21">
        <v>1623000</v>
      </c>
      <c r="X73" s="21"/>
      <c r="Y73" s="20"/>
      <c r="Z73" s="23">
        <v>1623000</v>
      </c>
    </row>
    <row r="74" spans="1:26" ht="13.5" hidden="1">
      <c r="A74" s="39" t="s">
        <v>107</v>
      </c>
      <c r="B74" s="19"/>
      <c r="C74" s="19"/>
      <c r="D74" s="20">
        <v>-371383</v>
      </c>
      <c r="E74" s="21">
        <v>-371383</v>
      </c>
      <c r="F74" s="21">
        <v>23386</v>
      </c>
      <c r="G74" s="21">
        <v>-12056</v>
      </c>
      <c r="H74" s="21">
        <v>-12056</v>
      </c>
      <c r="I74" s="21">
        <v>-726</v>
      </c>
      <c r="J74" s="21">
        <v>-12056</v>
      </c>
      <c r="K74" s="21">
        <v>-12056</v>
      </c>
      <c r="L74" s="21">
        <v>-12056</v>
      </c>
      <c r="M74" s="21">
        <v>-36168</v>
      </c>
      <c r="N74" s="21">
        <v>-12056</v>
      </c>
      <c r="O74" s="21">
        <v>-12056</v>
      </c>
      <c r="P74" s="21">
        <v>-12056</v>
      </c>
      <c r="Q74" s="21">
        <v>-36168</v>
      </c>
      <c r="R74" s="21">
        <v>-12056</v>
      </c>
      <c r="S74" s="21">
        <v>-12056</v>
      </c>
      <c r="T74" s="21">
        <v>-13937</v>
      </c>
      <c r="U74" s="21">
        <v>-38049</v>
      </c>
      <c r="V74" s="21">
        <v>-111111</v>
      </c>
      <c r="W74" s="21">
        <v>-371383</v>
      </c>
      <c r="X74" s="21"/>
      <c r="Y74" s="20"/>
      <c r="Z74" s="23">
        <v>-371383</v>
      </c>
    </row>
    <row r="75" spans="1:26" ht="13.5" hidden="1">
      <c r="A75" s="40" t="s">
        <v>110</v>
      </c>
      <c r="B75" s="28">
        <v>208392</v>
      </c>
      <c r="C75" s="28"/>
      <c r="D75" s="29">
        <v>500000</v>
      </c>
      <c r="E75" s="30">
        <v>500000</v>
      </c>
      <c r="F75" s="30"/>
      <c r="G75" s="30">
        <v>47928</v>
      </c>
      <c r="H75" s="30">
        <v>42756</v>
      </c>
      <c r="I75" s="30">
        <v>90684</v>
      </c>
      <c r="J75" s="30">
        <v>46885</v>
      </c>
      <c r="K75" s="30">
        <v>48248</v>
      </c>
      <c r="L75" s="30">
        <v>48133</v>
      </c>
      <c r="M75" s="30">
        <v>143266</v>
      </c>
      <c r="N75" s="30">
        <v>49489</v>
      </c>
      <c r="O75" s="30">
        <v>-49830</v>
      </c>
      <c r="P75" s="30">
        <v>50327</v>
      </c>
      <c r="Q75" s="30">
        <v>49986</v>
      </c>
      <c r="R75" s="30">
        <v>51222</v>
      </c>
      <c r="S75" s="30">
        <v>41830</v>
      </c>
      <c r="T75" s="30">
        <v>43080</v>
      </c>
      <c r="U75" s="30">
        <v>136132</v>
      </c>
      <c r="V75" s="30">
        <v>420068</v>
      </c>
      <c r="W75" s="30">
        <v>500000</v>
      </c>
      <c r="X75" s="30"/>
      <c r="Y75" s="29"/>
      <c r="Z75" s="31">
        <v>500000</v>
      </c>
    </row>
    <row r="76" spans="1:26" ht="13.5" hidden="1">
      <c r="A76" s="42" t="s">
        <v>286</v>
      </c>
      <c r="B76" s="32">
        <v>17986492</v>
      </c>
      <c r="C76" s="32"/>
      <c r="D76" s="33">
        <v>17277864</v>
      </c>
      <c r="E76" s="34">
        <v>17143836</v>
      </c>
      <c r="F76" s="34">
        <v>1255703</v>
      </c>
      <c r="G76" s="34">
        <v>1521452</v>
      </c>
      <c r="H76" s="34">
        <v>1296105</v>
      </c>
      <c r="I76" s="34">
        <v>4073260</v>
      </c>
      <c r="J76" s="34">
        <v>1354277</v>
      </c>
      <c r="K76" s="34">
        <v>1565826</v>
      </c>
      <c r="L76" s="34">
        <v>611080</v>
      </c>
      <c r="M76" s="34">
        <v>3531183</v>
      </c>
      <c r="N76" s="34">
        <v>1337236</v>
      </c>
      <c r="O76" s="34">
        <v>1161881</v>
      </c>
      <c r="P76" s="34">
        <v>1356145</v>
      </c>
      <c r="Q76" s="34">
        <v>3855262</v>
      </c>
      <c r="R76" s="34">
        <v>884775</v>
      </c>
      <c r="S76" s="34">
        <v>821392</v>
      </c>
      <c r="T76" s="34">
        <v>1389265</v>
      </c>
      <c r="U76" s="34">
        <v>3095432</v>
      </c>
      <c r="V76" s="34">
        <v>14555137</v>
      </c>
      <c r="W76" s="34">
        <v>17143836</v>
      </c>
      <c r="X76" s="34"/>
      <c r="Y76" s="33"/>
      <c r="Z76" s="35">
        <v>17143836</v>
      </c>
    </row>
    <row r="77" spans="1:26" ht="13.5" hidden="1">
      <c r="A77" s="37" t="s">
        <v>31</v>
      </c>
      <c r="B77" s="19">
        <v>17986492</v>
      </c>
      <c r="C77" s="19"/>
      <c r="D77" s="20">
        <v>1943832</v>
      </c>
      <c r="E77" s="21">
        <v>1943828</v>
      </c>
      <c r="F77" s="21">
        <v>132861</v>
      </c>
      <c r="G77" s="21">
        <v>292566</v>
      </c>
      <c r="H77" s="21">
        <v>248651</v>
      </c>
      <c r="I77" s="21">
        <v>674078</v>
      </c>
      <c r="J77" s="21">
        <v>153754</v>
      </c>
      <c r="K77" s="21">
        <v>271853</v>
      </c>
      <c r="L77" s="21">
        <v>80042</v>
      </c>
      <c r="M77" s="21">
        <v>505649</v>
      </c>
      <c r="N77" s="21">
        <v>171909</v>
      </c>
      <c r="O77" s="21">
        <v>92303</v>
      </c>
      <c r="P77" s="21">
        <v>110564</v>
      </c>
      <c r="Q77" s="21">
        <v>374776</v>
      </c>
      <c r="R77" s="21">
        <v>97435</v>
      </c>
      <c r="S77" s="21">
        <v>96326</v>
      </c>
      <c r="T77" s="21">
        <v>127874</v>
      </c>
      <c r="U77" s="21">
        <v>321635</v>
      </c>
      <c r="V77" s="21">
        <v>1876138</v>
      </c>
      <c r="W77" s="21">
        <v>1943828</v>
      </c>
      <c r="X77" s="21"/>
      <c r="Y77" s="20"/>
      <c r="Z77" s="23">
        <v>1943828</v>
      </c>
    </row>
    <row r="78" spans="1:26" ht="13.5" hidden="1">
      <c r="A78" s="38" t="s">
        <v>32</v>
      </c>
      <c r="B78" s="19"/>
      <c r="C78" s="19"/>
      <c r="D78" s="20">
        <v>14834028</v>
      </c>
      <c r="E78" s="21">
        <v>14700008</v>
      </c>
      <c r="F78" s="21">
        <v>1122842</v>
      </c>
      <c r="G78" s="21">
        <v>1228886</v>
      </c>
      <c r="H78" s="21">
        <v>1047454</v>
      </c>
      <c r="I78" s="21">
        <v>3399182</v>
      </c>
      <c r="J78" s="21">
        <v>1200523</v>
      </c>
      <c r="K78" s="21">
        <v>1293973</v>
      </c>
      <c r="L78" s="21">
        <v>531038</v>
      </c>
      <c r="M78" s="21">
        <v>3025534</v>
      </c>
      <c r="N78" s="21">
        <v>1165327</v>
      </c>
      <c r="O78" s="21">
        <v>1069578</v>
      </c>
      <c r="P78" s="21">
        <v>1245581</v>
      </c>
      <c r="Q78" s="21">
        <v>3480486</v>
      </c>
      <c r="R78" s="21">
        <v>787340</v>
      </c>
      <c r="S78" s="21">
        <v>725066</v>
      </c>
      <c r="T78" s="21">
        <v>1261391</v>
      </c>
      <c r="U78" s="21">
        <v>2773797</v>
      </c>
      <c r="V78" s="21">
        <v>12678999</v>
      </c>
      <c r="W78" s="21">
        <v>14700008</v>
      </c>
      <c r="X78" s="21"/>
      <c r="Y78" s="20"/>
      <c r="Z78" s="23">
        <v>14700008</v>
      </c>
    </row>
    <row r="79" spans="1:26" ht="13.5" hidden="1">
      <c r="A79" s="39" t="s">
        <v>103</v>
      </c>
      <c r="B79" s="19"/>
      <c r="C79" s="19"/>
      <c r="D79" s="20">
        <v>9912456</v>
      </c>
      <c r="E79" s="21">
        <v>9988452</v>
      </c>
      <c r="F79" s="21">
        <v>844658</v>
      </c>
      <c r="G79" s="21">
        <v>864200</v>
      </c>
      <c r="H79" s="21">
        <v>773961</v>
      </c>
      <c r="I79" s="21">
        <v>2482819</v>
      </c>
      <c r="J79" s="21">
        <v>902444</v>
      </c>
      <c r="K79" s="21">
        <v>882100</v>
      </c>
      <c r="L79" s="21">
        <v>344074</v>
      </c>
      <c r="M79" s="21">
        <v>2128618</v>
      </c>
      <c r="N79" s="21">
        <v>731875</v>
      </c>
      <c r="O79" s="21">
        <v>773251</v>
      </c>
      <c r="P79" s="21">
        <v>843352</v>
      </c>
      <c r="Q79" s="21">
        <v>2348478</v>
      </c>
      <c r="R79" s="21">
        <v>522389</v>
      </c>
      <c r="S79" s="21">
        <v>494670</v>
      </c>
      <c r="T79" s="21">
        <v>887351</v>
      </c>
      <c r="U79" s="21">
        <v>1904410</v>
      </c>
      <c r="V79" s="21">
        <v>8864325</v>
      </c>
      <c r="W79" s="21">
        <v>9988452</v>
      </c>
      <c r="X79" s="21"/>
      <c r="Y79" s="20"/>
      <c r="Z79" s="23">
        <v>9988452</v>
      </c>
    </row>
    <row r="80" spans="1:26" ht="13.5" hidden="1">
      <c r="A80" s="39" t="s">
        <v>104</v>
      </c>
      <c r="B80" s="19"/>
      <c r="C80" s="19"/>
      <c r="D80" s="20">
        <v>1686564</v>
      </c>
      <c r="E80" s="21">
        <v>2126568</v>
      </c>
      <c r="F80" s="21">
        <v>111915</v>
      </c>
      <c r="G80" s="21">
        <v>131214</v>
      </c>
      <c r="H80" s="21">
        <v>107362</v>
      </c>
      <c r="I80" s="21">
        <v>350491</v>
      </c>
      <c r="J80" s="21">
        <v>110532</v>
      </c>
      <c r="K80" s="21">
        <v>204034</v>
      </c>
      <c r="L80" s="21">
        <v>104005</v>
      </c>
      <c r="M80" s="21">
        <v>418571</v>
      </c>
      <c r="N80" s="21">
        <v>179422</v>
      </c>
      <c r="O80" s="21">
        <v>148371</v>
      </c>
      <c r="P80" s="21">
        <v>202478</v>
      </c>
      <c r="Q80" s="21">
        <v>530271</v>
      </c>
      <c r="R80" s="21">
        <v>126572</v>
      </c>
      <c r="S80" s="21">
        <v>114046</v>
      </c>
      <c r="T80" s="21">
        <v>172366</v>
      </c>
      <c r="U80" s="21">
        <v>412984</v>
      </c>
      <c r="V80" s="21">
        <v>1712317</v>
      </c>
      <c r="W80" s="21">
        <v>2126568</v>
      </c>
      <c r="X80" s="21"/>
      <c r="Y80" s="20"/>
      <c r="Z80" s="23">
        <v>2126568</v>
      </c>
    </row>
    <row r="81" spans="1:26" ht="13.5" hidden="1">
      <c r="A81" s="39" t="s">
        <v>105</v>
      </c>
      <c r="B81" s="19"/>
      <c r="C81" s="19"/>
      <c r="D81" s="20">
        <v>2423004</v>
      </c>
      <c r="E81" s="21">
        <v>1622988</v>
      </c>
      <c r="F81" s="21">
        <v>108509</v>
      </c>
      <c r="G81" s="21">
        <v>121497</v>
      </c>
      <c r="H81" s="21">
        <v>99458</v>
      </c>
      <c r="I81" s="21">
        <v>329464</v>
      </c>
      <c r="J81" s="21">
        <v>116294</v>
      </c>
      <c r="K81" s="21">
        <v>135023</v>
      </c>
      <c r="L81" s="21">
        <v>45998</v>
      </c>
      <c r="M81" s="21">
        <v>297315</v>
      </c>
      <c r="N81" s="21">
        <v>118284</v>
      </c>
      <c r="O81" s="21">
        <v>87047</v>
      </c>
      <c r="P81" s="21">
        <v>129123</v>
      </c>
      <c r="Q81" s="21">
        <v>334454</v>
      </c>
      <c r="R81" s="21">
        <v>83727</v>
      </c>
      <c r="S81" s="21">
        <v>62536</v>
      </c>
      <c r="T81" s="21">
        <v>115323</v>
      </c>
      <c r="U81" s="21">
        <v>261586</v>
      </c>
      <c r="V81" s="21">
        <v>1222819</v>
      </c>
      <c r="W81" s="21">
        <v>1622988</v>
      </c>
      <c r="X81" s="21"/>
      <c r="Y81" s="20"/>
      <c r="Z81" s="23">
        <v>1622988</v>
      </c>
    </row>
    <row r="82" spans="1:26" ht="13.5" hidden="1">
      <c r="A82" s="39" t="s">
        <v>106</v>
      </c>
      <c r="B82" s="19"/>
      <c r="C82" s="19"/>
      <c r="D82" s="20">
        <v>762000</v>
      </c>
      <c r="E82" s="21">
        <v>912000</v>
      </c>
      <c r="F82" s="21">
        <v>51322</v>
      </c>
      <c r="G82" s="21">
        <v>68635</v>
      </c>
      <c r="H82" s="21">
        <v>59728</v>
      </c>
      <c r="I82" s="21">
        <v>179685</v>
      </c>
      <c r="J82" s="21">
        <v>63116</v>
      </c>
      <c r="K82" s="21">
        <v>70288</v>
      </c>
      <c r="L82" s="21">
        <v>33207</v>
      </c>
      <c r="M82" s="21">
        <v>166611</v>
      </c>
      <c r="N82" s="21">
        <v>84690</v>
      </c>
      <c r="O82" s="21">
        <v>52832</v>
      </c>
      <c r="P82" s="21">
        <v>57439</v>
      </c>
      <c r="Q82" s="21">
        <v>194961</v>
      </c>
      <c r="R82" s="21">
        <v>48077</v>
      </c>
      <c r="S82" s="21">
        <v>42270</v>
      </c>
      <c r="T82" s="21">
        <v>65652</v>
      </c>
      <c r="U82" s="21">
        <v>155999</v>
      </c>
      <c r="V82" s="21">
        <v>697256</v>
      </c>
      <c r="W82" s="21">
        <v>912000</v>
      </c>
      <c r="X82" s="21"/>
      <c r="Y82" s="20"/>
      <c r="Z82" s="23">
        <v>912000</v>
      </c>
    </row>
    <row r="83" spans="1:26" ht="13.5" hidden="1">
      <c r="A83" s="39" t="s">
        <v>107</v>
      </c>
      <c r="B83" s="19"/>
      <c r="C83" s="19"/>
      <c r="D83" s="20">
        <v>50004</v>
      </c>
      <c r="E83" s="21">
        <v>50000</v>
      </c>
      <c r="F83" s="21">
        <v>6438</v>
      </c>
      <c r="G83" s="21">
        <v>43340</v>
      </c>
      <c r="H83" s="21">
        <v>6945</v>
      </c>
      <c r="I83" s="21">
        <v>56723</v>
      </c>
      <c r="J83" s="21">
        <v>8137</v>
      </c>
      <c r="K83" s="21">
        <v>2528</v>
      </c>
      <c r="L83" s="21">
        <v>3754</v>
      </c>
      <c r="M83" s="21">
        <v>14419</v>
      </c>
      <c r="N83" s="21">
        <v>51056</v>
      </c>
      <c r="O83" s="21">
        <v>8077</v>
      </c>
      <c r="P83" s="21">
        <v>13189</v>
      </c>
      <c r="Q83" s="21">
        <v>72322</v>
      </c>
      <c r="R83" s="21">
        <v>6575</v>
      </c>
      <c r="S83" s="21">
        <v>11544</v>
      </c>
      <c r="T83" s="21">
        <v>20699</v>
      </c>
      <c r="U83" s="21">
        <v>38818</v>
      </c>
      <c r="V83" s="21">
        <v>182282</v>
      </c>
      <c r="W83" s="21">
        <v>50000</v>
      </c>
      <c r="X83" s="21"/>
      <c r="Y83" s="20"/>
      <c r="Z83" s="23">
        <v>50000</v>
      </c>
    </row>
    <row r="84" spans="1:26" ht="13.5" hidden="1">
      <c r="A84" s="40" t="s">
        <v>110</v>
      </c>
      <c r="B84" s="28"/>
      <c r="C84" s="28"/>
      <c r="D84" s="29">
        <v>500004</v>
      </c>
      <c r="E84" s="30">
        <v>500000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500000</v>
      </c>
      <c r="X84" s="30"/>
      <c r="Y84" s="29"/>
      <c r="Z84" s="31">
        <v>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31288992</v>
      </c>
      <c r="D5" s="153">
        <f>SUM(D6:D8)</f>
        <v>0</v>
      </c>
      <c r="E5" s="154">
        <f t="shared" si="0"/>
        <v>20941528</v>
      </c>
      <c r="F5" s="100">
        <f t="shared" si="0"/>
        <v>23311528</v>
      </c>
      <c r="G5" s="100">
        <f t="shared" si="0"/>
        <v>6730205</v>
      </c>
      <c r="H5" s="100">
        <f t="shared" si="0"/>
        <v>1586178</v>
      </c>
      <c r="I5" s="100">
        <f t="shared" si="0"/>
        <v>585628</v>
      </c>
      <c r="J5" s="100">
        <f t="shared" si="0"/>
        <v>8902011</v>
      </c>
      <c r="K5" s="100">
        <f t="shared" si="0"/>
        <v>198599</v>
      </c>
      <c r="L5" s="100">
        <f t="shared" si="0"/>
        <v>4030242</v>
      </c>
      <c r="M5" s="100">
        <f t="shared" si="0"/>
        <v>1256110</v>
      </c>
      <c r="N5" s="100">
        <f t="shared" si="0"/>
        <v>5484951</v>
      </c>
      <c r="O5" s="100">
        <f t="shared" si="0"/>
        <v>433590</v>
      </c>
      <c r="P5" s="100">
        <f t="shared" si="0"/>
        <v>4348580</v>
      </c>
      <c r="Q5" s="100">
        <f t="shared" si="0"/>
        <v>3178832</v>
      </c>
      <c r="R5" s="100">
        <f t="shared" si="0"/>
        <v>7961002</v>
      </c>
      <c r="S5" s="100">
        <f t="shared" si="0"/>
        <v>-5648411</v>
      </c>
      <c r="T5" s="100">
        <f t="shared" si="0"/>
        <v>500520</v>
      </c>
      <c r="U5" s="100">
        <f t="shared" si="0"/>
        <v>5349564</v>
      </c>
      <c r="V5" s="100">
        <f t="shared" si="0"/>
        <v>201673</v>
      </c>
      <c r="W5" s="100">
        <f t="shared" si="0"/>
        <v>22549637</v>
      </c>
      <c r="X5" s="100">
        <f t="shared" si="0"/>
        <v>23311528</v>
      </c>
      <c r="Y5" s="100">
        <f t="shared" si="0"/>
        <v>-761891</v>
      </c>
      <c r="Z5" s="137">
        <f>+IF(X5&lt;&gt;0,+(Y5/X5)*100,0)</f>
        <v>-3.2683014172215565</v>
      </c>
      <c r="AA5" s="153">
        <f>SUM(AA6:AA8)</f>
        <v>23311528</v>
      </c>
    </row>
    <row r="6" spans="1:27" ht="13.5">
      <c r="A6" s="138" t="s">
        <v>75</v>
      </c>
      <c r="B6" s="136"/>
      <c r="C6" s="155"/>
      <c r="D6" s="155"/>
      <c r="E6" s="156">
        <v>2175200</v>
      </c>
      <c r="F6" s="60">
        <v>1935200</v>
      </c>
      <c r="G6" s="60">
        <v>3315005</v>
      </c>
      <c r="H6" s="60"/>
      <c r="I6" s="60"/>
      <c r="J6" s="60">
        <v>3315005</v>
      </c>
      <c r="K6" s="60">
        <v>20406</v>
      </c>
      <c r="L6" s="60">
        <v>3533265</v>
      </c>
      <c r="M6" s="60"/>
      <c r="N6" s="60">
        <v>3553671</v>
      </c>
      <c r="O6" s="60">
        <v>22764</v>
      </c>
      <c r="P6" s="60"/>
      <c r="Q6" s="60">
        <v>2646000</v>
      </c>
      <c r="R6" s="60">
        <v>2668764</v>
      </c>
      <c r="S6" s="60">
        <v>-8675200</v>
      </c>
      <c r="T6" s="60"/>
      <c r="U6" s="60">
        <v>3234</v>
      </c>
      <c r="V6" s="60">
        <v>-8671966</v>
      </c>
      <c r="W6" s="60">
        <v>865474</v>
      </c>
      <c r="X6" s="60">
        <v>1935200</v>
      </c>
      <c r="Y6" s="60">
        <v>-1069726</v>
      </c>
      <c r="Z6" s="140">
        <v>-55.28</v>
      </c>
      <c r="AA6" s="155">
        <v>1935200</v>
      </c>
    </row>
    <row r="7" spans="1:27" ht="13.5">
      <c r="A7" s="138" t="s">
        <v>76</v>
      </c>
      <c r="B7" s="136"/>
      <c r="C7" s="157">
        <v>29532258</v>
      </c>
      <c r="D7" s="157"/>
      <c r="E7" s="158">
        <v>16240300</v>
      </c>
      <c r="F7" s="159">
        <v>18850300</v>
      </c>
      <c r="G7" s="159">
        <v>1000142</v>
      </c>
      <c r="H7" s="159">
        <v>1456659</v>
      </c>
      <c r="I7" s="159">
        <v>445791</v>
      </c>
      <c r="J7" s="159">
        <v>2902592</v>
      </c>
      <c r="K7" s="159">
        <v>50412</v>
      </c>
      <c r="L7" s="159">
        <v>351261</v>
      </c>
      <c r="M7" s="159">
        <v>1124727</v>
      </c>
      <c r="N7" s="159">
        <v>1526400</v>
      </c>
      <c r="O7" s="159">
        <v>279597</v>
      </c>
      <c r="P7" s="159">
        <v>4509040</v>
      </c>
      <c r="Q7" s="159">
        <v>396498</v>
      </c>
      <c r="R7" s="159">
        <v>5185135</v>
      </c>
      <c r="S7" s="159">
        <v>2366982</v>
      </c>
      <c r="T7" s="159">
        <v>380620</v>
      </c>
      <c r="U7" s="159">
        <v>5157872</v>
      </c>
      <c r="V7" s="159">
        <v>7905474</v>
      </c>
      <c r="W7" s="159">
        <v>17519601</v>
      </c>
      <c r="X7" s="159">
        <v>18850300</v>
      </c>
      <c r="Y7" s="159">
        <v>-1330699</v>
      </c>
      <c r="Z7" s="141">
        <v>-7.06</v>
      </c>
      <c r="AA7" s="157">
        <v>18850300</v>
      </c>
    </row>
    <row r="8" spans="1:27" ht="13.5">
      <c r="A8" s="138" t="s">
        <v>77</v>
      </c>
      <c r="B8" s="136"/>
      <c r="C8" s="155">
        <v>1756734</v>
      </c>
      <c r="D8" s="155"/>
      <c r="E8" s="156">
        <v>2526028</v>
      </c>
      <c r="F8" s="60">
        <v>2526028</v>
      </c>
      <c r="G8" s="60">
        <v>2415058</v>
      </c>
      <c r="H8" s="60">
        <v>129519</v>
      </c>
      <c r="I8" s="60">
        <v>139837</v>
      </c>
      <c r="J8" s="60">
        <v>2684414</v>
      </c>
      <c r="K8" s="60">
        <v>127781</v>
      </c>
      <c r="L8" s="60">
        <v>145716</v>
      </c>
      <c r="M8" s="60">
        <v>131383</v>
      </c>
      <c r="N8" s="60">
        <v>404880</v>
      </c>
      <c r="O8" s="60">
        <v>131229</v>
      </c>
      <c r="P8" s="60">
        <v>-160460</v>
      </c>
      <c r="Q8" s="60">
        <v>136334</v>
      </c>
      <c r="R8" s="60">
        <v>107103</v>
      </c>
      <c r="S8" s="60">
        <v>659807</v>
      </c>
      <c r="T8" s="60">
        <v>119900</v>
      </c>
      <c r="U8" s="60">
        <v>188458</v>
      </c>
      <c r="V8" s="60">
        <v>968165</v>
      </c>
      <c r="W8" s="60">
        <v>4164562</v>
      </c>
      <c r="X8" s="60">
        <v>2526028</v>
      </c>
      <c r="Y8" s="60">
        <v>1638534</v>
      </c>
      <c r="Z8" s="140">
        <v>64.87</v>
      </c>
      <c r="AA8" s="155">
        <v>2526028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5998000</v>
      </c>
      <c r="F9" s="100">
        <f t="shared" si="1"/>
        <v>4756000</v>
      </c>
      <c r="G9" s="100">
        <f t="shared" si="1"/>
        <v>221066</v>
      </c>
      <c r="H9" s="100">
        <f t="shared" si="1"/>
        <v>332177</v>
      </c>
      <c r="I9" s="100">
        <f t="shared" si="1"/>
        <v>215009</v>
      </c>
      <c r="J9" s="100">
        <f t="shared" si="1"/>
        <v>768252</v>
      </c>
      <c r="K9" s="100">
        <f t="shared" si="1"/>
        <v>284797</v>
      </c>
      <c r="L9" s="100">
        <f t="shared" si="1"/>
        <v>219120</v>
      </c>
      <c r="M9" s="100">
        <f t="shared" si="1"/>
        <v>112824</v>
      </c>
      <c r="N9" s="100">
        <f t="shared" si="1"/>
        <v>616741</v>
      </c>
      <c r="O9" s="100">
        <f t="shared" si="1"/>
        <v>278619</v>
      </c>
      <c r="P9" s="100">
        <f t="shared" si="1"/>
        <v>-645505</v>
      </c>
      <c r="Q9" s="100">
        <f t="shared" si="1"/>
        <v>181284</v>
      </c>
      <c r="R9" s="100">
        <f t="shared" si="1"/>
        <v>-185602</v>
      </c>
      <c r="S9" s="100">
        <f t="shared" si="1"/>
        <v>1445721</v>
      </c>
      <c r="T9" s="100">
        <f t="shared" si="1"/>
        <v>235315</v>
      </c>
      <c r="U9" s="100">
        <f t="shared" si="1"/>
        <v>123012</v>
      </c>
      <c r="V9" s="100">
        <f t="shared" si="1"/>
        <v>1804048</v>
      </c>
      <c r="W9" s="100">
        <f t="shared" si="1"/>
        <v>3003439</v>
      </c>
      <c r="X9" s="100">
        <f t="shared" si="1"/>
        <v>4756000</v>
      </c>
      <c r="Y9" s="100">
        <f t="shared" si="1"/>
        <v>-1752561</v>
      </c>
      <c r="Z9" s="137">
        <f>+IF(X9&lt;&gt;0,+(Y9/X9)*100,0)</f>
        <v>-36.849474348191755</v>
      </c>
      <c r="AA9" s="153">
        <f>SUM(AA10:AA14)</f>
        <v>4756000</v>
      </c>
    </row>
    <row r="10" spans="1:27" ht="13.5">
      <c r="A10" s="138" t="s">
        <v>79</v>
      </c>
      <c r="B10" s="136"/>
      <c r="C10" s="155"/>
      <c r="D10" s="155"/>
      <c r="E10" s="156">
        <v>1597800</v>
      </c>
      <c r="F10" s="60">
        <v>1855800</v>
      </c>
      <c r="G10" s="60">
        <v>297</v>
      </c>
      <c r="H10" s="60">
        <v>246092</v>
      </c>
      <c r="I10" s="60">
        <v>108268</v>
      </c>
      <c r="J10" s="60">
        <v>354657</v>
      </c>
      <c r="K10" s="60">
        <v>151249</v>
      </c>
      <c r="L10" s="60">
        <v>107766</v>
      </c>
      <c r="M10" s="60">
        <v>6956</v>
      </c>
      <c r="N10" s="60">
        <v>265971</v>
      </c>
      <c r="O10" s="60">
        <v>97601</v>
      </c>
      <c r="P10" s="60">
        <v>-376883</v>
      </c>
      <c r="Q10" s="60">
        <v>7735</v>
      </c>
      <c r="R10" s="60">
        <v>-271547</v>
      </c>
      <c r="S10" s="60">
        <v>758562</v>
      </c>
      <c r="T10" s="60">
        <v>57211</v>
      </c>
      <c r="U10" s="60">
        <v>9650</v>
      </c>
      <c r="V10" s="60">
        <v>825423</v>
      </c>
      <c r="W10" s="60">
        <v>1174504</v>
      </c>
      <c r="X10" s="60">
        <v>1855800</v>
      </c>
      <c r="Y10" s="60">
        <v>-681296</v>
      </c>
      <c r="Z10" s="140">
        <v>-36.71</v>
      </c>
      <c r="AA10" s="155">
        <v>1855800</v>
      </c>
    </row>
    <row r="11" spans="1:27" ht="13.5">
      <c r="A11" s="138" t="s">
        <v>80</v>
      </c>
      <c r="B11" s="136"/>
      <c r="C11" s="155"/>
      <c r="D11" s="155"/>
      <c r="E11" s="156">
        <v>284200</v>
      </c>
      <c r="F11" s="60">
        <v>284200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v>282200</v>
      </c>
      <c r="T11" s="60"/>
      <c r="U11" s="60"/>
      <c r="V11" s="60">
        <v>282200</v>
      </c>
      <c r="W11" s="60">
        <v>282200</v>
      </c>
      <c r="X11" s="60">
        <v>284200</v>
      </c>
      <c r="Y11" s="60">
        <v>-2000</v>
      </c>
      <c r="Z11" s="140">
        <v>-0.7</v>
      </c>
      <c r="AA11" s="155">
        <v>284200</v>
      </c>
    </row>
    <row r="12" spans="1:27" ht="13.5">
      <c r="A12" s="138" t="s">
        <v>81</v>
      </c>
      <c r="B12" s="136"/>
      <c r="C12" s="155"/>
      <c r="D12" s="155"/>
      <c r="E12" s="156">
        <v>4116000</v>
      </c>
      <c r="F12" s="60">
        <v>2616000</v>
      </c>
      <c r="G12" s="60">
        <v>220769</v>
      </c>
      <c r="H12" s="60">
        <v>86085</v>
      </c>
      <c r="I12" s="60">
        <v>106741</v>
      </c>
      <c r="J12" s="60">
        <v>413595</v>
      </c>
      <c r="K12" s="60">
        <v>133548</v>
      </c>
      <c r="L12" s="60">
        <v>111354</v>
      </c>
      <c r="M12" s="60">
        <v>105868</v>
      </c>
      <c r="N12" s="60">
        <v>350770</v>
      </c>
      <c r="O12" s="60">
        <v>181018</v>
      </c>
      <c r="P12" s="60">
        <v>-268622</v>
      </c>
      <c r="Q12" s="60">
        <v>173549</v>
      </c>
      <c r="R12" s="60">
        <v>85945</v>
      </c>
      <c r="S12" s="60">
        <v>404959</v>
      </c>
      <c r="T12" s="60">
        <v>178104</v>
      </c>
      <c r="U12" s="60">
        <v>113362</v>
      </c>
      <c r="V12" s="60">
        <v>696425</v>
      </c>
      <c r="W12" s="60">
        <v>1546735</v>
      </c>
      <c r="X12" s="60">
        <v>2616000</v>
      </c>
      <c r="Y12" s="60">
        <v>-1069265</v>
      </c>
      <c r="Z12" s="140">
        <v>-40.87</v>
      </c>
      <c r="AA12" s="155">
        <v>2616000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31201</v>
      </c>
      <c r="D15" s="153">
        <f>SUM(D16:D18)</f>
        <v>0</v>
      </c>
      <c r="E15" s="154">
        <f t="shared" si="2"/>
        <v>1029000</v>
      </c>
      <c r="F15" s="100">
        <f t="shared" si="2"/>
        <v>1059000</v>
      </c>
      <c r="G15" s="100">
        <f t="shared" si="2"/>
        <v>0</v>
      </c>
      <c r="H15" s="100">
        <f t="shared" si="2"/>
        <v>0</v>
      </c>
      <c r="I15" s="100">
        <f t="shared" si="2"/>
        <v>281</v>
      </c>
      <c r="J15" s="100">
        <f t="shared" si="2"/>
        <v>281</v>
      </c>
      <c r="K15" s="100">
        <f t="shared" si="2"/>
        <v>70</v>
      </c>
      <c r="L15" s="100">
        <f t="shared" si="2"/>
        <v>1053</v>
      </c>
      <c r="M15" s="100">
        <f t="shared" si="2"/>
        <v>0</v>
      </c>
      <c r="N15" s="100">
        <f t="shared" si="2"/>
        <v>1123</v>
      </c>
      <c r="O15" s="100">
        <f t="shared" si="2"/>
        <v>486</v>
      </c>
      <c r="P15" s="100">
        <f t="shared" si="2"/>
        <v>-140</v>
      </c>
      <c r="Q15" s="100">
        <f t="shared" si="2"/>
        <v>-25213</v>
      </c>
      <c r="R15" s="100">
        <f t="shared" si="2"/>
        <v>-24867</v>
      </c>
      <c r="S15" s="100">
        <f t="shared" si="2"/>
        <v>927475</v>
      </c>
      <c r="T15" s="100">
        <f t="shared" si="2"/>
        <v>0</v>
      </c>
      <c r="U15" s="100">
        <f t="shared" si="2"/>
        <v>69755</v>
      </c>
      <c r="V15" s="100">
        <f t="shared" si="2"/>
        <v>997230</v>
      </c>
      <c r="W15" s="100">
        <f t="shared" si="2"/>
        <v>973767</v>
      </c>
      <c r="X15" s="100">
        <f t="shared" si="2"/>
        <v>1059000</v>
      </c>
      <c r="Y15" s="100">
        <f t="shared" si="2"/>
        <v>-85233</v>
      </c>
      <c r="Z15" s="137">
        <f>+IF(X15&lt;&gt;0,+(Y15/X15)*100,0)</f>
        <v>-8.048441926345609</v>
      </c>
      <c r="AA15" s="153">
        <f>SUM(AA16:AA18)</f>
        <v>1059000</v>
      </c>
    </row>
    <row r="16" spans="1:27" ht="13.5">
      <c r="A16" s="138" t="s">
        <v>85</v>
      </c>
      <c r="B16" s="136"/>
      <c r="C16" s="155"/>
      <c r="D16" s="155"/>
      <c r="E16" s="156">
        <v>200000</v>
      </c>
      <c r="F16" s="60">
        <v>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200000</v>
      </c>
      <c r="T16" s="60"/>
      <c r="U16" s="60"/>
      <c r="V16" s="60">
        <v>200000</v>
      </c>
      <c r="W16" s="60">
        <v>200000</v>
      </c>
      <c r="X16" s="60">
        <v>200000</v>
      </c>
      <c r="Y16" s="60"/>
      <c r="Z16" s="140">
        <v>0</v>
      </c>
      <c r="AA16" s="155">
        <v>200000</v>
      </c>
    </row>
    <row r="17" spans="1:27" ht="13.5">
      <c r="A17" s="138" t="s">
        <v>86</v>
      </c>
      <c r="B17" s="136"/>
      <c r="C17" s="155">
        <v>31201</v>
      </c>
      <c r="D17" s="155"/>
      <c r="E17" s="156">
        <v>829000</v>
      </c>
      <c r="F17" s="60">
        <v>859000</v>
      </c>
      <c r="G17" s="60"/>
      <c r="H17" s="60"/>
      <c r="I17" s="60">
        <v>281</v>
      </c>
      <c r="J17" s="60">
        <v>281</v>
      </c>
      <c r="K17" s="60">
        <v>70</v>
      </c>
      <c r="L17" s="60">
        <v>1053</v>
      </c>
      <c r="M17" s="60"/>
      <c r="N17" s="60">
        <v>1123</v>
      </c>
      <c r="O17" s="60">
        <v>486</v>
      </c>
      <c r="P17" s="60">
        <v>-140</v>
      </c>
      <c r="Q17" s="60">
        <v>-25213</v>
      </c>
      <c r="R17" s="60">
        <v>-24867</v>
      </c>
      <c r="S17" s="60">
        <v>727475</v>
      </c>
      <c r="T17" s="60"/>
      <c r="U17" s="60">
        <v>69755</v>
      </c>
      <c r="V17" s="60">
        <v>797230</v>
      </c>
      <c r="W17" s="60">
        <v>773767</v>
      </c>
      <c r="X17" s="60">
        <v>859000</v>
      </c>
      <c r="Y17" s="60">
        <v>-85233</v>
      </c>
      <c r="Z17" s="140">
        <v>-9.92</v>
      </c>
      <c r="AA17" s="155">
        <v>859000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13035116</v>
      </c>
      <c r="D19" s="153">
        <f>SUM(D20:D23)</f>
        <v>0</v>
      </c>
      <c r="E19" s="154">
        <f t="shared" si="3"/>
        <v>17699020</v>
      </c>
      <c r="F19" s="100">
        <f t="shared" si="3"/>
        <v>18215020</v>
      </c>
      <c r="G19" s="100">
        <f t="shared" si="3"/>
        <v>813332</v>
      </c>
      <c r="H19" s="100">
        <f t="shared" si="3"/>
        <v>1206087</v>
      </c>
      <c r="I19" s="100">
        <f t="shared" si="3"/>
        <v>1067219</v>
      </c>
      <c r="J19" s="100">
        <f t="shared" si="3"/>
        <v>3086638</v>
      </c>
      <c r="K19" s="100">
        <f t="shared" si="3"/>
        <v>1170756</v>
      </c>
      <c r="L19" s="100">
        <f t="shared" si="3"/>
        <v>1149083</v>
      </c>
      <c r="M19" s="100">
        <f t="shared" si="3"/>
        <v>1153674</v>
      </c>
      <c r="N19" s="100">
        <f t="shared" si="3"/>
        <v>3473513</v>
      </c>
      <c r="O19" s="100">
        <f t="shared" si="3"/>
        <v>1134887</v>
      </c>
      <c r="P19" s="100">
        <f t="shared" si="3"/>
        <v>-1707689</v>
      </c>
      <c r="Q19" s="100">
        <f t="shared" si="3"/>
        <v>1031117</v>
      </c>
      <c r="R19" s="100">
        <f t="shared" si="3"/>
        <v>458315</v>
      </c>
      <c r="S19" s="100">
        <f t="shared" si="3"/>
        <v>4851340</v>
      </c>
      <c r="T19" s="100">
        <f t="shared" si="3"/>
        <v>446925</v>
      </c>
      <c r="U19" s="100">
        <f t="shared" si="3"/>
        <v>1043131</v>
      </c>
      <c r="V19" s="100">
        <f t="shared" si="3"/>
        <v>6341396</v>
      </c>
      <c r="W19" s="100">
        <f t="shared" si="3"/>
        <v>13359862</v>
      </c>
      <c r="X19" s="100">
        <f t="shared" si="3"/>
        <v>18215020</v>
      </c>
      <c r="Y19" s="100">
        <f t="shared" si="3"/>
        <v>-4855158</v>
      </c>
      <c r="Z19" s="137">
        <f>+IF(X19&lt;&gt;0,+(Y19/X19)*100,0)</f>
        <v>-26.654694861713025</v>
      </c>
      <c r="AA19" s="153">
        <f>SUM(AA20:AA23)</f>
        <v>18215020</v>
      </c>
    </row>
    <row r="20" spans="1:27" ht="13.5">
      <c r="A20" s="138" t="s">
        <v>89</v>
      </c>
      <c r="B20" s="136"/>
      <c r="C20" s="155">
        <v>7160432</v>
      </c>
      <c r="D20" s="155"/>
      <c r="E20" s="156">
        <v>10937452</v>
      </c>
      <c r="F20" s="60">
        <v>11013452</v>
      </c>
      <c r="G20" s="60">
        <v>589278</v>
      </c>
      <c r="H20" s="60">
        <v>832619</v>
      </c>
      <c r="I20" s="60">
        <v>743644</v>
      </c>
      <c r="J20" s="60">
        <v>2165541</v>
      </c>
      <c r="K20" s="60">
        <v>782754</v>
      </c>
      <c r="L20" s="60">
        <v>744103</v>
      </c>
      <c r="M20" s="60">
        <v>713574</v>
      </c>
      <c r="N20" s="60">
        <v>2240431</v>
      </c>
      <c r="O20" s="60">
        <v>738212</v>
      </c>
      <c r="P20" s="60">
        <v>-884997</v>
      </c>
      <c r="Q20" s="60">
        <v>679584</v>
      </c>
      <c r="R20" s="60">
        <v>532799</v>
      </c>
      <c r="S20" s="60">
        <v>1871500</v>
      </c>
      <c r="T20" s="60">
        <v>219285</v>
      </c>
      <c r="U20" s="60">
        <v>713320</v>
      </c>
      <c r="V20" s="60">
        <v>2804105</v>
      </c>
      <c r="W20" s="60">
        <v>7742876</v>
      </c>
      <c r="X20" s="60">
        <v>11013452</v>
      </c>
      <c r="Y20" s="60">
        <v>-3270576</v>
      </c>
      <c r="Z20" s="140">
        <v>-29.7</v>
      </c>
      <c r="AA20" s="155">
        <v>11013452</v>
      </c>
    </row>
    <row r="21" spans="1:27" ht="13.5">
      <c r="A21" s="138" t="s">
        <v>90</v>
      </c>
      <c r="B21" s="136"/>
      <c r="C21" s="155">
        <v>2807231</v>
      </c>
      <c r="D21" s="155"/>
      <c r="E21" s="156">
        <v>2986568</v>
      </c>
      <c r="F21" s="60">
        <v>3426568</v>
      </c>
      <c r="G21" s="60">
        <v>119052</v>
      </c>
      <c r="H21" s="60">
        <v>146925</v>
      </c>
      <c r="I21" s="60">
        <v>117155</v>
      </c>
      <c r="J21" s="60">
        <v>383132</v>
      </c>
      <c r="K21" s="60">
        <v>188878</v>
      </c>
      <c r="L21" s="60">
        <v>194534</v>
      </c>
      <c r="M21" s="60">
        <v>243419</v>
      </c>
      <c r="N21" s="60">
        <v>626831</v>
      </c>
      <c r="O21" s="60">
        <v>193091</v>
      </c>
      <c r="P21" s="60">
        <v>-431637</v>
      </c>
      <c r="Q21" s="60">
        <v>159052</v>
      </c>
      <c r="R21" s="60">
        <v>-79494</v>
      </c>
      <c r="S21" s="60">
        <v>1552820</v>
      </c>
      <c r="T21" s="60">
        <v>30719</v>
      </c>
      <c r="U21" s="60">
        <v>141318</v>
      </c>
      <c r="V21" s="60">
        <v>1724857</v>
      </c>
      <c r="W21" s="60">
        <v>2655326</v>
      </c>
      <c r="X21" s="60">
        <v>3426568</v>
      </c>
      <c r="Y21" s="60">
        <v>-771242</v>
      </c>
      <c r="Z21" s="140">
        <v>-22.51</v>
      </c>
      <c r="AA21" s="155">
        <v>3426568</v>
      </c>
    </row>
    <row r="22" spans="1:27" ht="13.5">
      <c r="A22" s="138" t="s">
        <v>91</v>
      </c>
      <c r="B22" s="136"/>
      <c r="C22" s="157">
        <v>1876395</v>
      </c>
      <c r="D22" s="157"/>
      <c r="E22" s="158">
        <v>1262000</v>
      </c>
      <c r="F22" s="159">
        <v>1412000</v>
      </c>
      <c r="G22" s="159">
        <v>42644</v>
      </c>
      <c r="H22" s="159">
        <v>83536</v>
      </c>
      <c r="I22" s="159">
        <v>78083</v>
      </c>
      <c r="J22" s="159">
        <v>204263</v>
      </c>
      <c r="K22" s="159">
        <v>76980</v>
      </c>
      <c r="L22" s="159">
        <v>81498</v>
      </c>
      <c r="M22" s="159">
        <v>76341</v>
      </c>
      <c r="N22" s="159">
        <v>234819</v>
      </c>
      <c r="O22" s="159">
        <v>77491</v>
      </c>
      <c r="P22" s="159">
        <v>-152711</v>
      </c>
      <c r="Q22" s="159">
        <v>72032</v>
      </c>
      <c r="R22" s="159">
        <v>-3188</v>
      </c>
      <c r="S22" s="159">
        <v>569655</v>
      </c>
      <c r="T22" s="159">
        <v>71405</v>
      </c>
      <c r="U22" s="159">
        <v>68377</v>
      </c>
      <c r="V22" s="159">
        <v>709437</v>
      </c>
      <c r="W22" s="159">
        <v>1145331</v>
      </c>
      <c r="X22" s="159">
        <v>1412000</v>
      </c>
      <c r="Y22" s="159">
        <v>-266669</v>
      </c>
      <c r="Z22" s="141">
        <v>-18.89</v>
      </c>
      <c r="AA22" s="157">
        <v>1412000</v>
      </c>
    </row>
    <row r="23" spans="1:27" ht="13.5">
      <c r="A23" s="138" t="s">
        <v>92</v>
      </c>
      <c r="B23" s="136"/>
      <c r="C23" s="155">
        <v>1191058</v>
      </c>
      <c r="D23" s="155"/>
      <c r="E23" s="156">
        <v>2513000</v>
      </c>
      <c r="F23" s="60">
        <v>2363000</v>
      </c>
      <c r="G23" s="60">
        <v>62358</v>
      </c>
      <c r="H23" s="60">
        <v>143007</v>
      </c>
      <c r="I23" s="60">
        <v>128337</v>
      </c>
      <c r="J23" s="60">
        <v>333702</v>
      </c>
      <c r="K23" s="60">
        <v>122144</v>
      </c>
      <c r="L23" s="60">
        <v>128948</v>
      </c>
      <c r="M23" s="60">
        <v>120340</v>
      </c>
      <c r="N23" s="60">
        <v>371432</v>
      </c>
      <c r="O23" s="60">
        <v>126093</v>
      </c>
      <c r="P23" s="60">
        <v>-238344</v>
      </c>
      <c r="Q23" s="60">
        <v>120449</v>
      </c>
      <c r="R23" s="60">
        <v>8198</v>
      </c>
      <c r="S23" s="60">
        <v>857365</v>
      </c>
      <c r="T23" s="60">
        <v>125516</v>
      </c>
      <c r="U23" s="60">
        <v>120116</v>
      </c>
      <c r="V23" s="60">
        <v>1102997</v>
      </c>
      <c r="W23" s="60">
        <v>1816329</v>
      </c>
      <c r="X23" s="60">
        <v>2363000</v>
      </c>
      <c r="Y23" s="60">
        <v>-546671</v>
      </c>
      <c r="Z23" s="140">
        <v>-23.13</v>
      </c>
      <c r="AA23" s="155">
        <v>2363000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44355309</v>
      </c>
      <c r="D25" s="168">
        <f>+D5+D9+D15+D19+D24</f>
        <v>0</v>
      </c>
      <c r="E25" s="169">
        <f t="shared" si="4"/>
        <v>45667548</v>
      </c>
      <c r="F25" s="73">
        <f t="shared" si="4"/>
        <v>47341548</v>
      </c>
      <c r="G25" s="73">
        <f t="shared" si="4"/>
        <v>7764603</v>
      </c>
      <c r="H25" s="73">
        <f t="shared" si="4"/>
        <v>3124442</v>
      </c>
      <c r="I25" s="73">
        <f t="shared" si="4"/>
        <v>1868137</v>
      </c>
      <c r="J25" s="73">
        <f t="shared" si="4"/>
        <v>12757182</v>
      </c>
      <c r="K25" s="73">
        <f t="shared" si="4"/>
        <v>1654222</v>
      </c>
      <c r="L25" s="73">
        <f t="shared" si="4"/>
        <v>5399498</v>
      </c>
      <c r="M25" s="73">
        <f t="shared" si="4"/>
        <v>2522608</v>
      </c>
      <c r="N25" s="73">
        <f t="shared" si="4"/>
        <v>9576328</v>
      </c>
      <c r="O25" s="73">
        <f t="shared" si="4"/>
        <v>1847582</v>
      </c>
      <c r="P25" s="73">
        <f t="shared" si="4"/>
        <v>1995246</v>
      </c>
      <c r="Q25" s="73">
        <f t="shared" si="4"/>
        <v>4366020</v>
      </c>
      <c r="R25" s="73">
        <f t="shared" si="4"/>
        <v>8208848</v>
      </c>
      <c r="S25" s="73">
        <f t="shared" si="4"/>
        <v>1576125</v>
      </c>
      <c r="T25" s="73">
        <f t="shared" si="4"/>
        <v>1182760</v>
      </c>
      <c r="U25" s="73">
        <f t="shared" si="4"/>
        <v>6585462</v>
      </c>
      <c r="V25" s="73">
        <f t="shared" si="4"/>
        <v>9344347</v>
      </c>
      <c r="W25" s="73">
        <f t="shared" si="4"/>
        <v>39886705</v>
      </c>
      <c r="X25" s="73">
        <f t="shared" si="4"/>
        <v>47341548</v>
      </c>
      <c r="Y25" s="73">
        <f t="shared" si="4"/>
        <v>-7454843</v>
      </c>
      <c r="Z25" s="170">
        <f>+IF(X25&lt;&gt;0,+(Y25/X25)*100,0)</f>
        <v>-15.746935440302881</v>
      </c>
      <c r="AA25" s="168">
        <f>+AA5+AA9+AA15+AA19+AA24</f>
        <v>47341548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28402839</v>
      </c>
      <c r="D28" s="153">
        <f>SUM(D29:D31)</f>
        <v>0</v>
      </c>
      <c r="E28" s="154">
        <f t="shared" si="5"/>
        <v>16077857</v>
      </c>
      <c r="F28" s="100">
        <f t="shared" si="5"/>
        <v>18694857</v>
      </c>
      <c r="G28" s="100">
        <f t="shared" si="5"/>
        <v>634743</v>
      </c>
      <c r="H28" s="100">
        <f t="shared" si="5"/>
        <v>1532790</v>
      </c>
      <c r="I28" s="100">
        <f t="shared" si="5"/>
        <v>1863421</v>
      </c>
      <c r="J28" s="100">
        <f t="shared" si="5"/>
        <v>4030954</v>
      </c>
      <c r="K28" s="100">
        <f t="shared" si="5"/>
        <v>1683020</v>
      </c>
      <c r="L28" s="100">
        <f t="shared" si="5"/>
        <v>2131183</v>
      </c>
      <c r="M28" s="100">
        <f t="shared" si="5"/>
        <v>1156016</v>
      </c>
      <c r="N28" s="100">
        <f t="shared" si="5"/>
        <v>4970219</v>
      </c>
      <c r="O28" s="100">
        <f t="shared" si="5"/>
        <v>1148963</v>
      </c>
      <c r="P28" s="100">
        <f t="shared" si="5"/>
        <v>1407287</v>
      </c>
      <c r="Q28" s="100">
        <f t="shared" si="5"/>
        <v>921503</v>
      </c>
      <c r="R28" s="100">
        <f t="shared" si="5"/>
        <v>3477753</v>
      </c>
      <c r="S28" s="100">
        <f t="shared" si="5"/>
        <v>1047848</v>
      </c>
      <c r="T28" s="100">
        <f t="shared" si="5"/>
        <v>1288156</v>
      </c>
      <c r="U28" s="100">
        <f t="shared" si="5"/>
        <v>1834104</v>
      </c>
      <c r="V28" s="100">
        <f t="shared" si="5"/>
        <v>4170108</v>
      </c>
      <c r="W28" s="100">
        <f t="shared" si="5"/>
        <v>16649034</v>
      </c>
      <c r="X28" s="100">
        <f t="shared" si="5"/>
        <v>18694857</v>
      </c>
      <c r="Y28" s="100">
        <f t="shared" si="5"/>
        <v>-2045823</v>
      </c>
      <c r="Z28" s="137">
        <f>+IF(X28&lt;&gt;0,+(Y28/X28)*100,0)</f>
        <v>-10.94323963002231</v>
      </c>
      <c r="AA28" s="153">
        <f>SUM(AA29:AA31)</f>
        <v>18694857</v>
      </c>
    </row>
    <row r="29" spans="1:27" ht="13.5">
      <c r="A29" s="138" t="s">
        <v>75</v>
      </c>
      <c r="B29" s="136"/>
      <c r="C29" s="155">
        <v>2070864</v>
      </c>
      <c r="D29" s="155"/>
      <c r="E29" s="156">
        <v>4466000</v>
      </c>
      <c r="F29" s="60">
        <v>4291000</v>
      </c>
      <c r="G29" s="60">
        <v>349031</v>
      </c>
      <c r="H29" s="60">
        <v>404716</v>
      </c>
      <c r="I29" s="60">
        <v>385881</v>
      </c>
      <c r="J29" s="60">
        <v>1139628</v>
      </c>
      <c r="K29" s="60">
        <v>417482</v>
      </c>
      <c r="L29" s="60">
        <v>521063</v>
      </c>
      <c r="M29" s="60">
        <v>327026</v>
      </c>
      <c r="N29" s="60">
        <v>1265571</v>
      </c>
      <c r="O29" s="60">
        <v>375035</v>
      </c>
      <c r="P29" s="60">
        <v>517800</v>
      </c>
      <c r="Q29" s="60">
        <v>352399</v>
      </c>
      <c r="R29" s="60">
        <v>1245234</v>
      </c>
      <c r="S29" s="60">
        <v>283911</v>
      </c>
      <c r="T29" s="60">
        <v>278199</v>
      </c>
      <c r="U29" s="60">
        <v>351204</v>
      </c>
      <c r="V29" s="60">
        <v>913314</v>
      </c>
      <c r="W29" s="60">
        <v>4563747</v>
      </c>
      <c r="X29" s="60">
        <v>4291000</v>
      </c>
      <c r="Y29" s="60">
        <v>272747</v>
      </c>
      <c r="Z29" s="140">
        <v>6.36</v>
      </c>
      <c r="AA29" s="155">
        <v>4291000</v>
      </c>
    </row>
    <row r="30" spans="1:27" ht="13.5">
      <c r="A30" s="138" t="s">
        <v>76</v>
      </c>
      <c r="B30" s="136"/>
      <c r="C30" s="157">
        <v>26331975</v>
      </c>
      <c r="D30" s="157"/>
      <c r="E30" s="158">
        <v>9034600</v>
      </c>
      <c r="F30" s="159">
        <v>11663600</v>
      </c>
      <c r="G30" s="159">
        <v>178651</v>
      </c>
      <c r="H30" s="159">
        <v>940174</v>
      </c>
      <c r="I30" s="159">
        <v>1313322</v>
      </c>
      <c r="J30" s="159">
        <v>2432147</v>
      </c>
      <c r="K30" s="159">
        <v>1096494</v>
      </c>
      <c r="L30" s="159">
        <v>1400150</v>
      </c>
      <c r="M30" s="159">
        <v>708367</v>
      </c>
      <c r="N30" s="159">
        <v>3205011</v>
      </c>
      <c r="O30" s="159">
        <v>638050</v>
      </c>
      <c r="P30" s="159">
        <v>612711</v>
      </c>
      <c r="Q30" s="159">
        <v>412963</v>
      </c>
      <c r="R30" s="159">
        <v>1663724</v>
      </c>
      <c r="S30" s="159">
        <v>594389</v>
      </c>
      <c r="T30" s="159">
        <v>850110</v>
      </c>
      <c r="U30" s="159">
        <v>1195011</v>
      </c>
      <c r="V30" s="159">
        <v>2639510</v>
      </c>
      <c r="W30" s="159">
        <v>9940392</v>
      </c>
      <c r="X30" s="159">
        <v>11663600</v>
      </c>
      <c r="Y30" s="159">
        <v>-1723208</v>
      </c>
      <c r="Z30" s="141">
        <v>-14.77</v>
      </c>
      <c r="AA30" s="157">
        <v>11663600</v>
      </c>
    </row>
    <row r="31" spans="1:27" ht="13.5">
      <c r="A31" s="138" t="s">
        <v>77</v>
      </c>
      <c r="B31" s="136"/>
      <c r="C31" s="155"/>
      <c r="D31" s="155"/>
      <c r="E31" s="156">
        <v>2577257</v>
      </c>
      <c r="F31" s="60">
        <v>2740257</v>
      </c>
      <c r="G31" s="60">
        <v>107061</v>
      </c>
      <c r="H31" s="60">
        <v>187900</v>
      </c>
      <c r="I31" s="60">
        <v>164218</v>
      </c>
      <c r="J31" s="60">
        <v>459179</v>
      </c>
      <c r="K31" s="60">
        <v>169044</v>
      </c>
      <c r="L31" s="60">
        <v>209970</v>
      </c>
      <c r="M31" s="60">
        <v>120623</v>
      </c>
      <c r="N31" s="60">
        <v>499637</v>
      </c>
      <c r="O31" s="60">
        <v>135878</v>
      </c>
      <c r="P31" s="60">
        <v>276776</v>
      </c>
      <c r="Q31" s="60">
        <v>156141</v>
      </c>
      <c r="R31" s="60">
        <v>568795</v>
      </c>
      <c r="S31" s="60">
        <v>169548</v>
      </c>
      <c r="T31" s="60">
        <v>159847</v>
      </c>
      <c r="U31" s="60">
        <v>287889</v>
      </c>
      <c r="V31" s="60">
        <v>617284</v>
      </c>
      <c r="W31" s="60">
        <v>2144895</v>
      </c>
      <c r="X31" s="60">
        <v>2740257</v>
      </c>
      <c r="Y31" s="60">
        <v>-595362</v>
      </c>
      <c r="Z31" s="140">
        <v>-21.73</v>
      </c>
      <c r="AA31" s="155">
        <v>2740257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5565150</v>
      </c>
      <c r="F32" s="100">
        <f t="shared" si="6"/>
        <v>4693150</v>
      </c>
      <c r="G32" s="100">
        <f t="shared" si="6"/>
        <v>365502</v>
      </c>
      <c r="H32" s="100">
        <f t="shared" si="6"/>
        <v>293222</v>
      </c>
      <c r="I32" s="100">
        <f t="shared" si="6"/>
        <v>276666</v>
      </c>
      <c r="J32" s="100">
        <f t="shared" si="6"/>
        <v>935390</v>
      </c>
      <c r="K32" s="100">
        <f t="shared" si="6"/>
        <v>341288</v>
      </c>
      <c r="L32" s="100">
        <f t="shared" si="6"/>
        <v>413717</v>
      </c>
      <c r="M32" s="100">
        <f t="shared" si="6"/>
        <v>332357</v>
      </c>
      <c r="N32" s="100">
        <f t="shared" si="6"/>
        <v>1087362</v>
      </c>
      <c r="O32" s="100">
        <f t="shared" si="6"/>
        <v>378630</v>
      </c>
      <c r="P32" s="100">
        <f t="shared" si="6"/>
        <v>397132</v>
      </c>
      <c r="Q32" s="100">
        <f t="shared" si="6"/>
        <v>418537</v>
      </c>
      <c r="R32" s="100">
        <f t="shared" si="6"/>
        <v>1194299</v>
      </c>
      <c r="S32" s="100">
        <f t="shared" si="6"/>
        <v>358550</v>
      </c>
      <c r="T32" s="100">
        <f t="shared" si="6"/>
        <v>278967</v>
      </c>
      <c r="U32" s="100">
        <f t="shared" si="6"/>
        <v>360323</v>
      </c>
      <c r="V32" s="100">
        <f t="shared" si="6"/>
        <v>997840</v>
      </c>
      <c r="W32" s="100">
        <f t="shared" si="6"/>
        <v>4214891</v>
      </c>
      <c r="X32" s="100">
        <f t="shared" si="6"/>
        <v>4693150</v>
      </c>
      <c r="Y32" s="100">
        <f t="shared" si="6"/>
        <v>-478259</v>
      </c>
      <c r="Z32" s="137">
        <f>+IF(X32&lt;&gt;0,+(Y32/X32)*100,0)</f>
        <v>-10.190575626178578</v>
      </c>
      <c r="AA32" s="153">
        <f>SUM(AA33:AA37)</f>
        <v>4693150</v>
      </c>
    </row>
    <row r="33" spans="1:27" ht="13.5">
      <c r="A33" s="138" t="s">
        <v>79</v>
      </c>
      <c r="B33" s="136"/>
      <c r="C33" s="155"/>
      <c r="D33" s="155"/>
      <c r="E33" s="156">
        <v>1803550</v>
      </c>
      <c r="F33" s="60">
        <v>1839550</v>
      </c>
      <c r="G33" s="60">
        <v>95097</v>
      </c>
      <c r="H33" s="60">
        <v>116495</v>
      </c>
      <c r="I33" s="60">
        <v>93676</v>
      </c>
      <c r="J33" s="60">
        <v>305268</v>
      </c>
      <c r="K33" s="60">
        <v>117772</v>
      </c>
      <c r="L33" s="60">
        <v>168757</v>
      </c>
      <c r="M33" s="60">
        <v>138328</v>
      </c>
      <c r="N33" s="60">
        <v>424857</v>
      </c>
      <c r="O33" s="60">
        <v>144944</v>
      </c>
      <c r="P33" s="60">
        <v>153082</v>
      </c>
      <c r="Q33" s="60">
        <v>104104</v>
      </c>
      <c r="R33" s="60">
        <v>402130</v>
      </c>
      <c r="S33" s="60">
        <v>183427</v>
      </c>
      <c r="T33" s="60">
        <v>153400</v>
      </c>
      <c r="U33" s="60">
        <v>191177</v>
      </c>
      <c r="V33" s="60">
        <v>528004</v>
      </c>
      <c r="W33" s="60">
        <v>1660259</v>
      </c>
      <c r="X33" s="60">
        <v>1839550</v>
      </c>
      <c r="Y33" s="60">
        <v>-179291</v>
      </c>
      <c r="Z33" s="140">
        <v>-9.75</v>
      </c>
      <c r="AA33" s="155">
        <v>1839550</v>
      </c>
    </row>
    <row r="34" spans="1:27" ht="13.5">
      <c r="A34" s="138" t="s">
        <v>80</v>
      </c>
      <c r="B34" s="136"/>
      <c r="C34" s="155"/>
      <c r="D34" s="155"/>
      <c r="E34" s="156">
        <v>297100</v>
      </c>
      <c r="F34" s="60">
        <v>277100</v>
      </c>
      <c r="G34" s="60"/>
      <c r="H34" s="60">
        <v>17459</v>
      </c>
      <c r="I34" s="60">
        <v>15166</v>
      </c>
      <c r="J34" s="60">
        <v>32625</v>
      </c>
      <c r="K34" s="60">
        <v>21642</v>
      </c>
      <c r="L34" s="60">
        <v>30223</v>
      </c>
      <c r="M34" s="60">
        <v>17807</v>
      </c>
      <c r="N34" s="60">
        <v>69672</v>
      </c>
      <c r="O34" s="60">
        <v>35741</v>
      </c>
      <c r="P34" s="60">
        <v>22851</v>
      </c>
      <c r="Q34" s="60">
        <v>27683</v>
      </c>
      <c r="R34" s="60">
        <v>86275</v>
      </c>
      <c r="S34" s="60">
        <v>20413</v>
      </c>
      <c r="T34" s="60">
        <v>19591</v>
      </c>
      <c r="U34" s="60">
        <v>51249</v>
      </c>
      <c r="V34" s="60">
        <v>91253</v>
      </c>
      <c r="W34" s="60">
        <v>279825</v>
      </c>
      <c r="X34" s="60">
        <v>277100</v>
      </c>
      <c r="Y34" s="60">
        <v>2725</v>
      </c>
      <c r="Z34" s="140">
        <v>0.98</v>
      </c>
      <c r="AA34" s="155">
        <v>277100</v>
      </c>
    </row>
    <row r="35" spans="1:27" ht="13.5">
      <c r="A35" s="138" t="s">
        <v>81</v>
      </c>
      <c r="B35" s="136"/>
      <c r="C35" s="155"/>
      <c r="D35" s="155"/>
      <c r="E35" s="156">
        <v>3464500</v>
      </c>
      <c r="F35" s="60">
        <v>2576500</v>
      </c>
      <c r="G35" s="60">
        <v>270405</v>
      </c>
      <c r="H35" s="60">
        <v>159268</v>
      </c>
      <c r="I35" s="60">
        <v>167824</v>
      </c>
      <c r="J35" s="60">
        <v>597497</v>
      </c>
      <c r="K35" s="60">
        <v>201874</v>
      </c>
      <c r="L35" s="60">
        <v>214737</v>
      </c>
      <c r="M35" s="60">
        <v>176222</v>
      </c>
      <c r="N35" s="60">
        <v>592833</v>
      </c>
      <c r="O35" s="60">
        <v>197945</v>
      </c>
      <c r="P35" s="60">
        <v>221199</v>
      </c>
      <c r="Q35" s="60">
        <v>286750</v>
      </c>
      <c r="R35" s="60">
        <v>705894</v>
      </c>
      <c r="S35" s="60">
        <v>154710</v>
      </c>
      <c r="T35" s="60">
        <v>105976</v>
      </c>
      <c r="U35" s="60">
        <v>117897</v>
      </c>
      <c r="V35" s="60">
        <v>378583</v>
      </c>
      <c r="W35" s="60">
        <v>2274807</v>
      </c>
      <c r="X35" s="60">
        <v>2576500</v>
      </c>
      <c r="Y35" s="60">
        <v>-301693</v>
      </c>
      <c r="Z35" s="140">
        <v>-11.71</v>
      </c>
      <c r="AA35" s="155">
        <v>2576500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2399700</v>
      </c>
      <c r="F38" s="100">
        <f t="shared" si="7"/>
        <v>2468700</v>
      </c>
      <c r="G38" s="100">
        <f t="shared" si="7"/>
        <v>249495</v>
      </c>
      <c r="H38" s="100">
        <f t="shared" si="7"/>
        <v>260793</v>
      </c>
      <c r="I38" s="100">
        <f t="shared" si="7"/>
        <v>232450</v>
      </c>
      <c r="J38" s="100">
        <f t="shared" si="7"/>
        <v>742738</v>
      </c>
      <c r="K38" s="100">
        <f t="shared" si="7"/>
        <v>252894</v>
      </c>
      <c r="L38" s="100">
        <f t="shared" si="7"/>
        <v>340328</v>
      </c>
      <c r="M38" s="100">
        <f t="shared" si="7"/>
        <v>190799</v>
      </c>
      <c r="N38" s="100">
        <f t="shared" si="7"/>
        <v>784021</v>
      </c>
      <c r="O38" s="100">
        <f t="shared" si="7"/>
        <v>243122</v>
      </c>
      <c r="P38" s="100">
        <f t="shared" si="7"/>
        <v>230167</v>
      </c>
      <c r="Q38" s="100">
        <f t="shared" si="7"/>
        <v>229156</v>
      </c>
      <c r="R38" s="100">
        <f t="shared" si="7"/>
        <v>702445</v>
      </c>
      <c r="S38" s="100">
        <f t="shared" si="7"/>
        <v>241586</v>
      </c>
      <c r="T38" s="100">
        <f t="shared" si="7"/>
        <v>-70241</v>
      </c>
      <c r="U38" s="100">
        <f t="shared" si="7"/>
        <v>564235</v>
      </c>
      <c r="V38" s="100">
        <f t="shared" si="7"/>
        <v>735580</v>
      </c>
      <c r="W38" s="100">
        <f t="shared" si="7"/>
        <v>2964784</v>
      </c>
      <c r="X38" s="100">
        <f t="shared" si="7"/>
        <v>2468700</v>
      </c>
      <c r="Y38" s="100">
        <f t="shared" si="7"/>
        <v>496084</v>
      </c>
      <c r="Z38" s="137">
        <f>+IF(X38&lt;&gt;0,+(Y38/X38)*100,0)</f>
        <v>20.094948758455867</v>
      </c>
      <c r="AA38" s="153">
        <f>SUM(AA39:AA41)</f>
        <v>2468700</v>
      </c>
    </row>
    <row r="39" spans="1:27" ht="13.5">
      <c r="A39" s="138" t="s">
        <v>85</v>
      </c>
      <c r="B39" s="136"/>
      <c r="C39" s="155"/>
      <c r="D39" s="155"/>
      <c r="E39" s="156">
        <v>370200</v>
      </c>
      <c r="F39" s="60">
        <v>370200</v>
      </c>
      <c r="G39" s="60">
        <v>18401</v>
      </c>
      <c r="H39" s="60">
        <v>28103</v>
      </c>
      <c r="I39" s="60">
        <v>28138</v>
      </c>
      <c r="J39" s="60">
        <v>74642</v>
      </c>
      <c r="K39" s="60">
        <v>36839</v>
      </c>
      <c r="L39" s="60">
        <v>49744</v>
      </c>
      <c r="M39" s="60">
        <v>23942</v>
      </c>
      <c r="N39" s="60">
        <v>110525</v>
      </c>
      <c r="O39" s="60">
        <v>29491</v>
      </c>
      <c r="P39" s="60">
        <v>37671</v>
      </c>
      <c r="Q39" s="60">
        <v>26685</v>
      </c>
      <c r="R39" s="60">
        <v>93847</v>
      </c>
      <c r="S39" s="60">
        <v>29906</v>
      </c>
      <c r="T39" s="60">
        <v>922</v>
      </c>
      <c r="U39" s="60">
        <v>-20337</v>
      </c>
      <c r="V39" s="60">
        <v>10491</v>
      </c>
      <c r="W39" s="60">
        <v>289505</v>
      </c>
      <c r="X39" s="60">
        <v>370200</v>
      </c>
      <c r="Y39" s="60">
        <v>-80695</v>
      </c>
      <c r="Z39" s="140">
        <v>-21.8</v>
      </c>
      <c r="AA39" s="155">
        <v>370200</v>
      </c>
    </row>
    <row r="40" spans="1:27" ht="13.5">
      <c r="A40" s="138" t="s">
        <v>86</v>
      </c>
      <c r="B40" s="136"/>
      <c r="C40" s="155"/>
      <c r="D40" s="155"/>
      <c r="E40" s="156">
        <v>2029500</v>
      </c>
      <c r="F40" s="60">
        <v>2098500</v>
      </c>
      <c r="G40" s="60">
        <v>231094</v>
      </c>
      <c r="H40" s="60">
        <v>232690</v>
      </c>
      <c r="I40" s="60">
        <v>204312</v>
      </c>
      <c r="J40" s="60">
        <v>668096</v>
      </c>
      <c r="K40" s="60">
        <v>216055</v>
      </c>
      <c r="L40" s="60">
        <v>290584</v>
      </c>
      <c r="M40" s="60">
        <v>166857</v>
      </c>
      <c r="N40" s="60">
        <v>673496</v>
      </c>
      <c r="O40" s="60">
        <v>213631</v>
      </c>
      <c r="P40" s="60">
        <v>192496</v>
      </c>
      <c r="Q40" s="60">
        <v>202471</v>
      </c>
      <c r="R40" s="60">
        <v>608598</v>
      </c>
      <c r="S40" s="60">
        <v>211680</v>
      </c>
      <c r="T40" s="60">
        <v>-71163</v>
      </c>
      <c r="U40" s="60">
        <v>584572</v>
      </c>
      <c r="V40" s="60">
        <v>725089</v>
      </c>
      <c r="W40" s="60">
        <v>2675279</v>
      </c>
      <c r="X40" s="60">
        <v>2098500</v>
      </c>
      <c r="Y40" s="60">
        <v>576779</v>
      </c>
      <c r="Z40" s="140">
        <v>27.49</v>
      </c>
      <c r="AA40" s="155">
        <v>2098500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7219662</v>
      </c>
      <c r="D42" s="153">
        <f>SUM(D43:D46)</f>
        <v>0</v>
      </c>
      <c r="E42" s="154">
        <f t="shared" si="8"/>
        <v>12946735</v>
      </c>
      <c r="F42" s="100">
        <f t="shared" si="8"/>
        <v>12786735</v>
      </c>
      <c r="G42" s="100">
        <f t="shared" si="8"/>
        <v>145448</v>
      </c>
      <c r="H42" s="100">
        <f t="shared" si="8"/>
        <v>1711679</v>
      </c>
      <c r="I42" s="100">
        <f t="shared" si="8"/>
        <v>1254870</v>
      </c>
      <c r="J42" s="100">
        <f t="shared" si="8"/>
        <v>3111997</v>
      </c>
      <c r="K42" s="100">
        <f t="shared" si="8"/>
        <v>793844</v>
      </c>
      <c r="L42" s="100">
        <f t="shared" si="8"/>
        <v>899431</v>
      </c>
      <c r="M42" s="100">
        <f t="shared" si="8"/>
        <v>753521</v>
      </c>
      <c r="N42" s="100">
        <f t="shared" si="8"/>
        <v>2446796</v>
      </c>
      <c r="O42" s="100">
        <f t="shared" si="8"/>
        <v>1015609</v>
      </c>
      <c r="P42" s="100">
        <f t="shared" si="8"/>
        <v>1031763</v>
      </c>
      <c r="Q42" s="100">
        <f t="shared" si="8"/>
        <v>750776</v>
      </c>
      <c r="R42" s="100">
        <f t="shared" si="8"/>
        <v>2798148</v>
      </c>
      <c r="S42" s="100">
        <f t="shared" si="8"/>
        <v>1049380</v>
      </c>
      <c r="T42" s="100">
        <f t="shared" si="8"/>
        <v>845050</v>
      </c>
      <c r="U42" s="100">
        <f t="shared" si="8"/>
        <v>1013311</v>
      </c>
      <c r="V42" s="100">
        <f t="shared" si="8"/>
        <v>2907741</v>
      </c>
      <c r="W42" s="100">
        <f t="shared" si="8"/>
        <v>11264682</v>
      </c>
      <c r="X42" s="100">
        <f t="shared" si="8"/>
        <v>12786735</v>
      </c>
      <c r="Y42" s="100">
        <f t="shared" si="8"/>
        <v>-1522053</v>
      </c>
      <c r="Z42" s="137">
        <f>+IF(X42&lt;&gt;0,+(Y42/X42)*100,0)</f>
        <v>-11.90337486465466</v>
      </c>
      <c r="AA42" s="153">
        <f>SUM(AA43:AA46)</f>
        <v>12786735</v>
      </c>
    </row>
    <row r="43" spans="1:27" ht="13.5">
      <c r="A43" s="138" t="s">
        <v>89</v>
      </c>
      <c r="B43" s="136"/>
      <c r="C43" s="155">
        <v>7219662</v>
      </c>
      <c r="D43" s="155"/>
      <c r="E43" s="156">
        <v>8170500</v>
      </c>
      <c r="F43" s="60">
        <v>8555500</v>
      </c>
      <c r="G43" s="60">
        <v>32010</v>
      </c>
      <c r="H43" s="60">
        <v>1471206</v>
      </c>
      <c r="I43" s="60">
        <v>1019446</v>
      </c>
      <c r="J43" s="60">
        <v>2522662</v>
      </c>
      <c r="K43" s="60">
        <v>579888</v>
      </c>
      <c r="L43" s="60">
        <v>611913</v>
      </c>
      <c r="M43" s="60">
        <v>499138</v>
      </c>
      <c r="N43" s="60">
        <v>1690939</v>
      </c>
      <c r="O43" s="60">
        <v>708361</v>
      </c>
      <c r="P43" s="60">
        <v>797920</v>
      </c>
      <c r="Q43" s="60">
        <v>503648</v>
      </c>
      <c r="R43" s="60">
        <v>2009929</v>
      </c>
      <c r="S43" s="60">
        <v>810179</v>
      </c>
      <c r="T43" s="60">
        <v>636077</v>
      </c>
      <c r="U43" s="60">
        <v>410016</v>
      </c>
      <c r="V43" s="60">
        <v>1856272</v>
      </c>
      <c r="W43" s="60">
        <v>8079802</v>
      </c>
      <c r="X43" s="60">
        <v>8555500</v>
      </c>
      <c r="Y43" s="60">
        <v>-475698</v>
      </c>
      <c r="Z43" s="140">
        <v>-5.56</v>
      </c>
      <c r="AA43" s="155">
        <v>8555500</v>
      </c>
    </row>
    <row r="44" spans="1:27" ht="13.5">
      <c r="A44" s="138" t="s">
        <v>90</v>
      </c>
      <c r="B44" s="136"/>
      <c r="C44" s="155"/>
      <c r="D44" s="155"/>
      <c r="E44" s="156">
        <v>2031000</v>
      </c>
      <c r="F44" s="60">
        <v>1616000</v>
      </c>
      <c r="G44" s="60">
        <v>22395</v>
      </c>
      <c r="H44" s="60">
        <v>76992</v>
      </c>
      <c r="I44" s="60">
        <v>77602</v>
      </c>
      <c r="J44" s="60">
        <v>176989</v>
      </c>
      <c r="K44" s="60">
        <v>48968</v>
      </c>
      <c r="L44" s="60">
        <v>82619</v>
      </c>
      <c r="M44" s="60">
        <v>78718</v>
      </c>
      <c r="N44" s="60">
        <v>210305</v>
      </c>
      <c r="O44" s="60">
        <v>125189</v>
      </c>
      <c r="P44" s="60">
        <v>85531</v>
      </c>
      <c r="Q44" s="60">
        <v>82794</v>
      </c>
      <c r="R44" s="60">
        <v>293514</v>
      </c>
      <c r="S44" s="60">
        <v>70502</v>
      </c>
      <c r="T44" s="60">
        <v>58835</v>
      </c>
      <c r="U44" s="60">
        <v>270879</v>
      </c>
      <c r="V44" s="60">
        <v>400216</v>
      </c>
      <c r="W44" s="60">
        <v>1081024</v>
      </c>
      <c r="X44" s="60">
        <v>1616000</v>
      </c>
      <c r="Y44" s="60">
        <v>-534976</v>
      </c>
      <c r="Z44" s="140">
        <v>-33.1</v>
      </c>
      <c r="AA44" s="155">
        <v>1616000</v>
      </c>
    </row>
    <row r="45" spans="1:27" ht="13.5">
      <c r="A45" s="138" t="s">
        <v>91</v>
      </c>
      <c r="B45" s="136"/>
      <c r="C45" s="157"/>
      <c r="D45" s="157"/>
      <c r="E45" s="158">
        <v>1094300</v>
      </c>
      <c r="F45" s="159">
        <v>1041300</v>
      </c>
      <c r="G45" s="159">
        <v>54111</v>
      </c>
      <c r="H45" s="159">
        <v>83922</v>
      </c>
      <c r="I45" s="159">
        <v>72447</v>
      </c>
      <c r="J45" s="159">
        <v>210480</v>
      </c>
      <c r="K45" s="159">
        <v>68970</v>
      </c>
      <c r="L45" s="159">
        <v>90601</v>
      </c>
      <c r="M45" s="159">
        <v>72423</v>
      </c>
      <c r="N45" s="159">
        <v>231994</v>
      </c>
      <c r="O45" s="159">
        <v>74968</v>
      </c>
      <c r="P45" s="159">
        <v>70094</v>
      </c>
      <c r="Q45" s="159">
        <v>89563</v>
      </c>
      <c r="R45" s="159">
        <v>234625</v>
      </c>
      <c r="S45" s="159">
        <v>80105</v>
      </c>
      <c r="T45" s="159">
        <v>66432</v>
      </c>
      <c r="U45" s="159">
        <v>97752</v>
      </c>
      <c r="V45" s="159">
        <v>244289</v>
      </c>
      <c r="W45" s="159">
        <v>921388</v>
      </c>
      <c r="X45" s="159">
        <v>1041300</v>
      </c>
      <c r="Y45" s="159">
        <v>-119912</v>
      </c>
      <c r="Z45" s="141">
        <v>-11.52</v>
      </c>
      <c r="AA45" s="157">
        <v>1041300</v>
      </c>
    </row>
    <row r="46" spans="1:27" ht="13.5">
      <c r="A46" s="138" t="s">
        <v>92</v>
      </c>
      <c r="B46" s="136"/>
      <c r="C46" s="155"/>
      <c r="D46" s="155"/>
      <c r="E46" s="156">
        <v>1650935</v>
      </c>
      <c r="F46" s="60">
        <v>1573935</v>
      </c>
      <c r="G46" s="60">
        <v>36932</v>
      </c>
      <c r="H46" s="60">
        <v>79559</v>
      </c>
      <c r="I46" s="60">
        <v>85375</v>
      </c>
      <c r="J46" s="60">
        <v>201866</v>
      </c>
      <c r="K46" s="60">
        <v>96018</v>
      </c>
      <c r="L46" s="60">
        <v>114298</v>
      </c>
      <c r="M46" s="60">
        <v>103242</v>
      </c>
      <c r="N46" s="60">
        <v>313558</v>
      </c>
      <c r="O46" s="60">
        <v>107091</v>
      </c>
      <c r="P46" s="60">
        <v>78218</v>
      </c>
      <c r="Q46" s="60">
        <v>74771</v>
      </c>
      <c r="R46" s="60">
        <v>260080</v>
      </c>
      <c r="S46" s="60">
        <v>88594</v>
      </c>
      <c r="T46" s="60">
        <v>83706</v>
      </c>
      <c r="U46" s="60">
        <v>234664</v>
      </c>
      <c r="V46" s="60">
        <v>406964</v>
      </c>
      <c r="W46" s="60">
        <v>1182468</v>
      </c>
      <c r="X46" s="60">
        <v>1573935</v>
      </c>
      <c r="Y46" s="60">
        <v>-391467</v>
      </c>
      <c r="Z46" s="140">
        <v>-24.87</v>
      </c>
      <c r="AA46" s="155">
        <v>1573935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35622501</v>
      </c>
      <c r="D48" s="168">
        <f>+D28+D32+D38+D42+D47</f>
        <v>0</v>
      </c>
      <c r="E48" s="169">
        <f t="shared" si="9"/>
        <v>36989442</v>
      </c>
      <c r="F48" s="73">
        <f t="shared" si="9"/>
        <v>38643442</v>
      </c>
      <c r="G48" s="73">
        <f t="shared" si="9"/>
        <v>1395188</v>
      </c>
      <c r="H48" s="73">
        <f t="shared" si="9"/>
        <v>3798484</v>
      </c>
      <c r="I48" s="73">
        <f t="shared" si="9"/>
        <v>3627407</v>
      </c>
      <c r="J48" s="73">
        <f t="shared" si="9"/>
        <v>8821079</v>
      </c>
      <c r="K48" s="73">
        <f t="shared" si="9"/>
        <v>3071046</v>
      </c>
      <c r="L48" s="73">
        <f t="shared" si="9"/>
        <v>3784659</v>
      </c>
      <c r="M48" s="73">
        <f t="shared" si="9"/>
        <v>2432693</v>
      </c>
      <c r="N48" s="73">
        <f t="shared" si="9"/>
        <v>9288398</v>
      </c>
      <c r="O48" s="73">
        <f t="shared" si="9"/>
        <v>2786324</v>
      </c>
      <c r="P48" s="73">
        <f t="shared" si="9"/>
        <v>3066349</v>
      </c>
      <c r="Q48" s="73">
        <f t="shared" si="9"/>
        <v>2319972</v>
      </c>
      <c r="R48" s="73">
        <f t="shared" si="9"/>
        <v>8172645</v>
      </c>
      <c r="S48" s="73">
        <f t="shared" si="9"/>
        <v>2697364</v>
      </c>
      <c r="T48" s="73">
        <f t="shared" si="9"/>
        <v>2341932</v>
      </c>
      <c r="U48" s="73">
        <f t="shared" si="9"/>
        <v>3771973</v>
      </c>
      <c r="V48" s="73">
        <f t="shared" si="9"/>
        <v>8811269</v>
      </c>
      <c r="W48" s="73">
        <f t="shared" si="9"/>
        <v>35093391</v>
      </c>
      <c r="X48" s="73">
        <f t="shared" si="9"/>
        <v>38643442</v>
      </c>
      <c r="Y48" s="73">
        <f t="shared" si="9"/>
        <v>-3550051</v>
      </c>
      <c r="Z48" s="170">
        <f>+IF(X48&lt;&gt;0,+(Y48/X48)*100,0)</f>
        <v>-9.186684250331531</v>
      </c>
      <c r="AA48" s="168">
        <f>+AA28+AA32+AA38+AA42+AA47</f>
        <v>38643442</v>
      </c>
    </row>
    <row r="49" spans="1:27" ht="13.5">
      <c r="A49" s="148" t="s">
        <v>49</v>
      </c>
      <c r="B49" s="149"/>
      <c r="C49" s="171">
        <f aca="true" t="shared" si="10" ref="C49:Y49">+C25-C48</f>
        <v>8732808</v>
      </c>
      <c r="D49" s="171">
        <f>+D25-D48</f>
        <v>0</v>
      </c>
      <c r="E49" s="172">
        <f t="shared" si="10"/>
        <v>8678106</v>
      </c>
      <c r="F49" s="173">
        <f t="shared" si="10"/>
        <v>8698106</v>
      </c>
      <c r="G49" s="173">
        <f t="shared" si="10"/>
        <v>6369415</v>
      </c>
      <c r="H49" s="173">
        <f t="shared" si="10"/>
        <v>-674042</v>
      </c>
      <c r="I49" s="173">
        <f t="shared" si="10"/>
        <v>-1759270</v>
      </c>
      <c r="J49" s="173">
        <f t="shared" si="10"/>
        <v>3936103</v>
      </c>
      <c r="K49" s="173">
        <f t="shared" si="10"/>
        <v>-1416824</v>
      </c>
      <c r="L49" s="173">
        <f t="shared" si="10"/>
        <v>1614839</v>
      </c>
      <c r="M49" s="173">
        <f t="shared" si="10"/>
        <v>89915</v>
      </c>
      <c r="N49" s="173">
        <f t="shared" si="10"/>
        <v>287930</v>
      </c>
      <c r="O49" s="173">
        <f t="shared" si="10"/>
        <v>-938742</v>
      </c>
      <c r="P49" s="173">
        <f t="shared" si="10"/>
        <v>-1071103</v>
      </c>
      <c r="Q49" s="173">
        <f t="shared" si="10"/>
        <v>2046048</v>
      </c>
      <c r="R49" s="173">
        <f t="shared" si="10"/>
        <v>36203</v>
      </c>
      <c r="S49" s="173">
        <f t="shared" si="10"/>
        <v>-1121239</v>
      </c>
      <c r="T49" s="173">
        <f t="shared" si="10"/>
        <v>-1159172</v>
      </c>
      <c r="U49" s="173">
        <f t="shared" si="10"/>
        <v>2813489</v>
      </c>
      <c r="V49" s="173">
        <f t="shared" si="10"/>
        <v>533078</v>
      </c>
      <c r="W49" s="173">
        <f t="shared" si="10"/>
        <v>4793314</v>
      </c>
      <c r="X49" s="173">
        <f>IF(F25=F48,0,X25-X48)</f>
        <v>8698106</v>
      </c>
      <c r="Y49" s="173">
        <f t="shared" si="10"/>
        <v>-3904792</v>
      </c>
      <c r="Z49" s="174">
        <f>+IF(X49&lt;&gt;0,+(Y49/X49)*100,0)</f>
        <v>-44.89243980241216</v>
      </c>
      <c r="AA49" s="171">
        <f>+AA25-AA48</f>
        <v>8698106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1718599</v>
      </c>
      <c r="D5" s="155"/>
      <c r="E5" s="156">
        <v>2365211</v>
      </c>
      <c r="F5" s="60">
        <v>2365211</v>
      </c>
      <c r="G5" s="60">
        <v>2417145</v>
      </c>
      <c r="H5" s="60">
        <v>138347</v>
      </c>
      <c r="I5" s="60">
        <v>138348</v>
      </c>
      <c r="J5" s="60">
        <v>2693840</v>
      </c>
      <c r="K5" s="60">
        <v>138348</v>
      </c>
      <c r="L5" s="60">
        <v>138164</v>
      </c>
      <c r="M5" s="60">
        <v>138348</v>
      </c>
      <c r="N5" s="60">
        <v>414860</v>
      </c>
      <c r="O5" s="60">
        <v>138348</v>
      </c>
      <c r="P5" s="60">
        <v>-138348</v>
      </c>
      <c r="Q5" s="60">
        <v>138149</v>
      </c>
      <c r="R5" s="60">
        <v>138149</v>
      </c>
      <c r="S5" s="60">
        <v>138109</v>
      </c>
      <c r="T5" s="60">
        <v>132887</v>
      </c>
      <c r="U5" s="60">
        <v>150899</v>
      </c>
      <c r="V5" s="60">
        <v>421895</v>
      </c>
      <c r="W5" s="60">
        <v>3668744</v>
      </c>
      <c r="X5" s="60">
        <v>2365211</v>
      </c>
      <c r="Y5" s="60">
        <v>1303533</v>
      </c>
      <c r="Z5" s="140">
        <v>55.11</v>
      </c>
      <c r="AA5" s="155">
        <v>2365211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7160432</v>
      </c>
      <c r="D7" s="155"/>
      <c r="E7" s="156">
        <v>9912452</v>
      </c>
      <c r="F7" s="60">
        <v>9988452</v>
      </c>
      <c r="G7" s="60">
        <v>589278</v>
      </c>
      <c r="H7" s="60">
        <v>832619</v>
      </c>
      <c r="I7" s="60">
        <v>743644</v>
      </c>
      <c r="J7" s="60">
        <v>2165541</v>
      </c>
      <c r="K7" s="60">
        <v>782754</v>
      </c>
      <c r="L7" s="60">
        <v>744103</v>
      </c>
      <c r="M7" s="60">
        <v>713574</v>
      </c>
      <c r="N7" s="60">
        <v>2240431</v>
      </c>
      <c r="O7" s="60">
        <v>738212</v>
      </c>
      <c r="P7" s="60">
        <v>-884997</v>
      </c>
      <c r="Q7" s="60">
        <v>679584</v>
      </c>
      <c r="R7" s="60">
        <v>532799</v>
      </c>
      <c r="S7" s="60">
        <v>846500</v>
      </c>
      <c r="T7" s="60">
        <v>219285</v>
      </c>
      <c r="U7" s="60">
        <v>713320</v>
      </c>
      <c r="V7" s="60">
        <v>1779105</v>
      </c>
      <c r="W7" s="60">
        <v>6717876</v>
      </c>
      <c r="X7" s="60">
        <v>9988452</v>
      </c>
      <c r="Y7" s="60">
        <v>-3270576</v>
      </c>
      <c r="Z7" s="140">
        <v>-32.74</v>
      </c>
      <c r="AA7" s="155">
        <v>9988452</v>
      </c>
    </row>
    <row r="8" spans="1:27" ht="13.5">
      <c r="A8" s="183" t="s">
        <v>104</v>
      </c>
      <c r="B8" s="182"/>
      <c r="C8" s="155">
        <v>2807231</v>
      </c>
      <c r="D8" s="155"/>
      <c r="E8" s="156">
        <v>1686568</v>
      </c>
      <c r="F8" s="60">
        <v>2126568</v>
      </c>
      <c r="G8" s="60">
        <v>119052</v>
      </c>
      <c r="H8" s="60">
        <v>146925</v>
      </c>
      <c r="I8" s="60">
        <v>117155</v>
      </c>
      <c r="J8" s="60">
        <v>383132</v>
      </c>
      <c r="K8" s="60">
        <v>188878</v>
      </c>
      <c r="L8" s="60">
        <v>194534</v>
      </c>
      <c r="M8" s="60">
        <v>243419</v>
      </c>
      <c r="N8" s="60">
        <v>626831</v>
      </c>
      <c r="O8" s="60">
        <v>193091</v>
      </c>
      <c r="P8" s="60">
        <v>-431637</v>
      </c>
      <c r="Q8" s="60">
        <v>159052</v>
      </c>
      <c r="R8" s="60">
        <v>-79494</v>
      </c>
      <c r="S8" s="60">
        <v>252820</v>
      </c>
      <c r="T8" s="60">
        <v>30719</v>
      </c>
      <c r="U8" s="60">
        <v>141318</v>
      </c>
      <c r="V8" s="60">
        <v>424857</v>
      </c>
      <c r="W8" s="60">
        <v>1355326</v>
      </c>
      <c r="X8" s="60">
        <v>2126568</v>
      </c>
      <c r="Y8" s="60">
        <v>-771242</v>
      </c>
      <c r="Z8" s="140">
        <v>-36.27</v>
      </c>
      <c r="AA8" s="155">
        <v>2126568</v>
      </c>
    </row>
    <row r="9" spans="1:27" ht="13.5">
      <c r="A9" s="183" t="s">
        <v>105</v>
      </c>
      <c r="B9" s="182"/>
      <c r="C9" s="155">
        <v>1876395</v>
      </c>
      <c r="D9" s="155"/>
      <c r="E9" s="156">
        <v>762000</v>
      </c>
      <c r="F9" s="60">
        <v>912000</v>
      </c>
      <c r="G9" s="60">
        <v>42644</v>
      </c>
      <c r="H9" s="60">
        <v>83520</v>
      </c>
      <c r="I9" s="60">
        <v>77994</v>
      </c>
      <c r="J9" s="60">
        <v>204158</v>
      </c>
      <c r="K9" s="60">
        <v>76938</v>
      </c>
      <c r="L9" s="60">
        <v>81461</v>
      </c>
      <c r="M9" s="60">
        <v>76320</v>
      </c>
      <c r="N9" s="60">
        <v>234719</v>
      </c>
      <c r="O9" s="60">
        <v>77438</v>
      </c>
      <c r="P9" s="60">
        <v>-152674</v>
      </c>
      <c r="Q9" s="60">
        <v>72000</v>
      </c>
      <c r="R9" s="60">
        <v>-3236</v>
      </c>
      <c r="S9" s="60">
        <v>69655</v>
      </c>
      <c r="T9" s="60">
        <v>71389</v>
      </c>
      <c r="U9" s="60">
        <v>68361</v>
      </c>
      <c r="V9" s="60">
        <v>209405</v>
      </c>
      <c r="W9" s="60">
        <v>645046</v>
      </c>
      <c r="X9" s="60">
        <v>912000</v>
      </c>
      <c r="Y9" s="60">
        <v>-266954</v>
      </c>
      <c r="Z9" s="140">
        <v>-29.27</v>
      </c>
      <c r="AA9" s="155">
        <v>912000</v>
      </c>
    </row>
    <row r="10" spans="1:27" ht="13.5">
      <c r="A10" s="183" t="s">
        <v>106</v>
      </c>
      <c r="B10" s="182"/>
      <c r="C10" s="155">
        <v>1191058</v>
      </c>
      <c r="D10" s="155"/>
      <c r="E10" s="156">
        <v>1773000</v>
      </c>
      <c r="F10" s="54">
        <v>1623000</v>
      </c>
      <c r="G10" s="54">
        <v>62358</v>
      </c>
      <c r="H10" s="54">
        <v>143007</v>
      </c>
      <c r="I10" s="54">
        <v>128337</v>
      </c>
      <c r="J10" s="54">
        <v>333702</v>
      </c>
      <c r="K10" s="54">
        <v>122144</v>
      </c>
      <c r="L10" s="54">
        <v>128948</v>
      </c>
      <c r="M10" s="54">
        <v>120340</v>
      </c>
      <c r="N10" s="54">
        <v>371432</v>
      </c>
      <c r="O10" s="54">
        <v>126093</v>
      </c>
      <c r="P10" s="54">
        <v>-238344</v>
      </c>
      <c r="Q10" s="54">
        <v>120449</v>
      </c>
      <c r="R10" s="54">
        <v>8198</v>
      </c>
      <c r="S10" s="54">
        <v>117365</v>
      </c>
      <c r="T10" s="54">
        <v>125516</v>
      </c>
      <c r="U10" s="54">
        <v>120116</v>
      </c>
      <c r="V10" s="54">
        <v>362997</v>
      </c>
      <c r="W10" s="54">
        <v>1076329</v>
      </c>
      <c r="X10" s="54">
        <v>1623000</v>
      </c>
      <c r="Y10" s="54">
        <v>-546671</v>
      </c>
      <c r="Z10" s="184">
        <v>-33.68</v>
      </c>
      <c r="AA10" s="130">
        <v>1623000</v>
      </c>
    </row>
    <row r="11" spans="1:27" ht="13.5">
      <c r="A11" s="183" t="s">
        <v>107</v>
      </c>
      <c r="B11" s="185"/>
      <c r="C11" s="155">
        <v>0</v>
      </c>
      <c r="D11" s="155"/>
      <c r="E11" s="156">
        <v>-371383</v>
      </c>
      <c r="F11" s="60">
        <v>-371383</v>
      </c>
      <c r="G11" s="60">
        <v>23386</v>
      </c>
      <c r="H11" s="60">
        <v>-12056</v>
      </c>
      <c r="I11" s="60">
        <v>-12056</v>
      </c>
      <c r="J11" s="60">
        <v>-726</v>
      </c>
      <c r="K11" s="60">
        <v>-12056</v>
      </c>
      <c r="L11" s="60">
        <v>-12056</v>
      </c>
      <c r="M11" s="60">
        <v>-12056</v>
      </c>
      <c r="N11" s="60">
        <v>-36168</v>
      </c>
      <c r="O11" s="60">
        <v>-12056</v>
      </c>
      <c r="P11" s="60">
        <v>-12056</v>
      </c>
      <c r="Q11" s="60">
        <v>-12056</v>
      </c>
      <c r="R11" s="60">
        <v>-36168</v>
      </c>
      <c r="S11" s="60">
        <v>-12056</v>
      </c>
      <c r="T11" s="60">
        <v>-12056</v>
      </c>
      <c r="U11" s="60">
        <v>-13937</v>
      </c>
      <c r="V11" s="60">
        <v>-38049</v>
      </c>
      <c r="W11" s="60">
        <v>-111111</v>
      </c>
      <c r="X11" s="60">
        <v>-371383</v>
      </c>
      <c r="Y11" s="60">
        <v>260272</v>
      </c>
      <c r="Z11" s="140">
        <v>-70.08</v>
      </c>
      <c r="AA11" s="155">
        <v>-371383</v>
      </c>
    </row>
    <row r="12" spans="1:27" ht="13.5">
      <c r="A12" s="183" t="s">
        <v>108</v>
      </c>
      <c r="B12" s="185"/>
      <c r="C12" s="155">
        <v>69336</v>
      </c>
      <c r="D12" s="155"/>
      <c r="E12" s="156">
        <v>50700</v>
      </c>
      <c r="F12" s="60">
        <v>120700</v>
      </c>
      <c r="G12" s="60">
        <v>3677</v>
      </c>
      <c r="H12" s="60">
        <v>1746</v>
      </c>
      <c r="I12" s="60">
        <v>1025</v>
      </c>
      <c r="J12" s="60">
        <v>6448</v>
      </c>
      <c r="K12" s="60">
        <v>458</v>
      </c>
      <c r="L12" s="60">
        <v>29786</v>
      </c>
      <c r="M12" s="60">
        <v>7217</v>
      </c>
      <c r="N12" s="60">
        <v>37461</v>
      </c>
      <c r="O12" s="60">
        <v>7447</v>
      </c>
      <c r="P12" s="60">
        <v>-11454</v>
      </c>
      <c r="Q12" s="60">
        <v>12484</v>
      </c>
      <c r="R12" s="60">
        <v>8477</v>
      </c>
      <c r="S12" s="60">
        <v>7749</v>
      </c>
      <c r="T12" s="60">
        <v>57102</v>
      </c>
      <c r="U12" s="60">
        <v>16953</v>
      </c>
      <c r="V12" s="60">
        <v>81804</v>
      </c>
      <c r="W12" s="60">
        <v>134190</v>
      </c>
      <c r="X12" s="60">
        <v>120700</v>
      </c>
      <c r="Y12" s="60">
        <v>13490</v>
      </c>
      <c r="Z12" s="140">
        <v>11.18</v>
      </c>
      <c r="AA12" s="155">
        <v>120700</v>
      </c>
    </row>
    <row r="13" spans="1:27" ht="13.5">
      <c r="A13" s="181" t="s">
        <v>109</v>
      </c>
      <c r="B13" s="185"/>
      <c r="C13" s="155">
        <v>462474</v>
      </c>
      <c r="D13" s="155"/>
      <c r="E13" s="156">
        <v>345000</v>
      </c>
      <c r="F13" s="60">
        <v>345000</v>
      </c>
      <c r="G13" s="60">
        <v>0</v>
      </c>
      <c r="H13" s="60">
        <v>3158</v>
      </c>
      <c r="I13" s="60">
        <v>3268</v>
      </c>
      <c r="J13" s="60">
        <v>6426</v>
      </c>
      <c r="K13" s="60">
        <v>2095</v>
      </c>
      <c r="L13" s="60">
        <v>2613</v>
      </c>
      <c r="M13" s="60">
        <v>348</v>
      </c>
      <c r="N13" s="60">
        <v>5056</v>
      </c>
      <c r="O13" s="60">
        <v>10475</v>
      </c>
      <c r="P13" s="60">
        <v>-2389</v>
      </c>
      <c r="Q13" s="60">
        <v>6306</v>
      </c>
      <c r="R13" s="60">
        <v>14392</v>
      </c>
      <c r="S13" s="60">
        <v>1293</v>
      </c>
      <c r="T13" s="60">
        <v>5727</v>
      </c>
      <c r="U13" s="60">
        <v>317348</v>
      </c>
      <c r="V13" s="60">
        <v>324368</v>
      </c>
      <c r="W13" s="60">
        <v>350242</v>
      </c>
      <c r="X13" s="60">
        <v>345000</v>
      </c>
      <c r="Y13" s="60">
        <v>5242</v>
      </c>
      <c r="Z13" s="140">
        <v>1.52</v>
      </c>
      <c r="AA13" s="155">
        <v>345000</v>
      </c>
    </row>
    <row r="14" spans="1:27" ht="13.5">
      <c r="A14" s="181" t="s">
        <v>110</v>
      </c>
      <c r="B14" s="185"/>
      <c r="C14" s="155">
        <v>208392</v>
      </c>
      <c r="D14" s="155"/>
      <c r="E14" s="156">
        <v>500000</v>
      </c>
      <c r="F14" s="60">
        <v>500000</v>
      </c>
      <c r="G14" s="60">
        <v>0</v>
      </c>
      <c r="H14" s="60">
        <v>47928</v>
      </c>
      <c r="I14" s="60">
        <v>42756</v>
      </c>
      <c r="J14" s="60">
        <v>90684</v>
      </c>
      <c r="K14" s="60">
        <v>46885</v>
      </c>
      <c r="L14" s="60">
        <v>48248</v>
      </c>
      <c r="M14" s="60">
        <v>48133</v>
      </c>
      <c r="N14" s="60">
        <v>143266</v>
      </c>
      <c r="O14" s="60">
        <v>49489</v>
      </c>
      <c r="P14" s="60">
        <v>-49830</v>
      </c>
      <c r="Q14" s="60">
        <v>50327</v>
      </c>
      <c r="R14" s="60">
        <v>49986</v>
      </c>
      <c r="S14" s="60">
        <v>51222</v>
      </c>
      <c r="T14" s="60">
        <v>41830</v>
      </c>
      <c r="U14" s="60">
        <v>43080</v>
      </c>
      <c r="V14" s="60">
        <v>136132</v>
      </c>
      <c r="W14" s="60">
        <v>420068</v>
      </c>
      <c r="X14" s="60">
        <v>500000</v>
      </c>
      <c r="Y14" s="60">
        <v>-79932</v>
      </c>
      <c r="Z14" s="140">
        <v>-15.99</v>
      </c>
      <c r="AA14" s="155">
        <v>500000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1046207</v>
      </c>
      <c r="D16" s="155"/>
      <c r="E16" s="156">
        <v>2601000</v>
      </c>
      <c r="F16" s="60">
        <v>1101000</v>
      </c>
      <c r="G16" s="60">
        <v>143749</v>
      </c>
      <c r="H16" s="60">
        <v>23386</v>
      </c>
      <c r="I16" s="60">
        <v>24226</v>
      </c>
      <c r="J16" s="60">
        <v>191361</v>
      </c>
      <c r="K16" s="60">
        <v>30301</v>
      </c>
      <c r="L16" s="60">
        <v>39457</v>
      </c>
      <c r="M16" s="60">
        <v>27112</v>
      </c>
      <c r="N16" s="60">
        <v>96870</v>
      </c>
      <c r="O16" s="60">
        <v>91097</v>
      </c>
      <c r="P16" s="60">
        <v>-136588</v>
      </c>
      <c r="Q16" s="60">
        <v>96240</v>
      </c>
      <c r="R16" s="60">
        <v>50749</v>
      </c>
      <c r="S16" s="60">
        <v>62577</v>
      </c>
      <c r="T16" s="60">
        <v>94675</v>
      </c>
      <c r="U16" s="60">
        <v>35560</v>
      </c>
      <c r="V16" s="60">
        <v>192812</v>
      </c>
      <c r="W16" s="60">
        <v>531792</v>
      </c>
      <c r="X16" s="60">
        <v>1101000</v>
      </c>
      <c r="Y16" s="60">
        <v>-569208</v>
      </c>
      <c r="Z16" s="140">
        <v>-51.7</v>
      </c>
      <c r="AA16" s="155">
        <v>1101000</v>
      </c>
    </row>
    <row r="17" spans="1:27" ht="13.5">
      <c r="A17" s="181" t="s">
        <v>113</v>
      </c>
      <c r="B17" s="185"/>
      <c r="C17" s="155">
        <v>87137</v>
      </c>
      <c r="D17" s="155"/>
      <c r="E17" s="156">
        <v>940000</v>
      </c>
      <c r="F17" s="60">
        <v>940000</v>
      </c>
      <c r="G17" s="60">
        <v>39284</v>
      </c>
      <c r="H17" s="60">
        <v>57717</v>
      </c>
      <c r="I17" s="60">
        <v>78161</v>
      </c>
      <c r="J17" s="60">
        <v>175162</v>
      </c>
      <c r="K17" s="60">
        <v>96385</v>
      </c>
      <c r="L17" s="60">
        <v>65850</v>
      </c>
      <c r="M17" s="60">
        <v>72843</v>
      </c>
      <c r="N17" s="60">
        <v>235078</v>
      </c>
      <c r="O17" s="60">
        <v>83520</v>
      </c>
      <c r="P17" s="60">
        <v>-124464</v>
      </c>
      <c r="Q17" s="60">
        <v>72320</v>
      </c>
      <c r="R17" s="60">
        <v>31376</v>
      </c>
      <c r="S17" s="60">
        <v>86314</v>
      </c>
      <c r="T17" s="60">
        <v>77823</v>
      </c>
      <c r="U17" s="60">
        <v>74080</v>
      </c>
      <c r="V17" s="60">
        <v>238217</v>
      </c>
      <c r="W17" s="60">
        <v>679833</v>
      </c>
      <c r="X17" s="60">
        <v>940000</v>
      </c>
      <c r="Y17" s="60">
        <v>-260167</v>
      </c>
      <c r="Z17" s="140">
        <v>-27.68</v>
      </c>
      <c r="AA17" s="155">
        <v>940000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15587938</v>
      </c>
      <c r="D19" s="155"/>
      <c r="E19" s="156">
        <v>24235200</v>
      </c>
      <c r="F19" s="60">
        <v>18265200</v>
      </c>
      <c r="G19" s="60">
        <v>4315005</v>
      </c>
      <c r="H19" s="60">
        <v>1650033</v>
      </c>
      <c r="I19" s="60">
        <v>507337</v>
      </c>
      <c r="J19" s="60">
        <v>6472375</v>
      </c>
      <c r="K19" s="60">
        <v>150663</v>
      </c>
      <c r="L19" s="60">
        <v>3918925</v>
      </c>
      <c r="M19" s="60">
        <v>1076000</v>
      </c>
      <c r="N19" s="60">
        <v>5145588</v>
      </c>
      <c r="O19" s="60">
        <v>308407</v>
      </c>
      <c r="P19" s="60">
        <v>4191730</v>
      </c>
      <c r="Q19" s="60">
        <v>2959836</v>
      </c>
      <c r="R19" s="60">
        <v>7459973</v>
      </c>
      <c r="S19" s="60">
        <v>-67251</v>
      </c>
      <c r="T19" s="60">
        <v>330220</v>
      </c>
      <c r="U19" s="60">
        <v>827276</v>
      </c>
      <c r="V19" s="60">
        <v>1090245</v>
      </c>
      <c r="W19" s="60">
        <v>20168181</v>
      </c>
      <c r="X19" s="60">
        <v>18265200</v>
      </c>
      <c r="Y19" s="60">
        <v>1902981</v>
      </c>
      <c r="Z19" s="140">
        <v>10.42</v>
      </c>
      <c r="AA19" s="155">
        <v>18265200</v>
      </c>
    </row>
    <row r="20" spans="1:27" ht="13.5">
      <c r="A20" s="181" t="s">
        <v>35</v>
      </c>
      <c r="B20" s="185"/>
      <c r="C20" s="155">
        <v>1718665</v>
      </c>
      <c r="D20" s="155"/>
      <c r="E20" s="156">
        <v>867800</v>
      </c>
      <c r="F20" s="54">
        <v>867800</v>
      </c>
      <c r="G20" s="54">
        <v>9025</v>
      </c>
      <c r="H20" s="54">
        <v>8112</v>
      </c>
      <c r="I20" s="54">
        <v>17942</v>
      </c>
      <c r="J20" s="54">
        <v>35079</v>
      </c>
      <c r="K20" s="54">
        <v>30429</v>
      </c>
      <c r="L20" s="54">
        <v>19465</v>
      </c>
      <c r="M20" s="54">
        <v>11010</v>
      </c>
      <c r="N20" s="54">
        <v>60904</v>
      </c>
      <c r="O20" s="54">
        <v>36021</v>
      </c>
      <c r="P20" s="54">
        <v>-13703</v>
      </c>
      <c r="Q20" s="54">
        <v>11329</v>
      </c>
      <c r="R20" s="54">
        <v>33647</v>
      </c>
      <c r="S20" s="54">
        <v>21828</v>
      </c>
      <c r="T20" s="54">
        <v>7643</v>
      </c>
      <c r="U20" s="54">
        <v>52833</v>
      </c>
      <c r="V20" s="54">
        <v>82304</v>
      </c>
      <c r="W20" s="54">
        <v>211934</v>
      </c>
      <c r="X20" s="54">
        <v>867800</v>
      </c>
      <c r="Y20" s="54">
        <v>-655866</v>
      </c>
      <c r="Z20" s="184">
        <v>-75.58</v>
      </c>
      <c r="AA20" s="130">
        <v>867800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33933864</v>
      </c>
      <c r="D22" s="188">
        <f>SUM(D5:D21)</f>
        <v>0</v>
      </c>
      <c r="E22" s="189">
        <f t="shared" si="0"/>
        <v>45667548</v>
      </c>
      <c r="F22" s="190">
        <f t="shared" si="0"/>
        <v>38783548</v>
      </c>
      <c r="G22" s="190">
        <f t="shared" si="0"/>
        <v>7764603</v>
      </c>
      <c r="H22" s="190">
        <f t="shared" si="0"/>
        <v>3124442</v>
      </c>
      <c r="I22" s="190">
        <f t="shared" si="0"/>
        <v>1868137</v>
      </c>
      <c r="J22" s="190">
        <f t="shared" si="0"/>
        <v>12757182</v>
      </c>
      <c r="K22" s="190">
        <f t="shared" si="0"/>
        <v>1654222</v>
      </c>
      <c r="L22" s="190">
        <f t="shared" si="0"/>
        <v>5399498</v>
      </c>
      <c r="M22" s="190">
        <f t="shared" si="0"/>
        <v>2522608</v>
      </c>
      <c r="N22" s="190">
        <f t="shared" si="0"/>
        <v>9576328</v>
      </c>
      <c r="O22" s="190">
        <f t="shared" si="0"/>
        <v>1847582</v>
      </c>
      <c r="P22" s="190">
        <f t="shared" si="0"/>
        <v>1995246</v>
      </c>
      <c r="Q22" s="190">
        <f t="shared" si="0"/>
        <v>4366020</v>
      </c>
      <c r="R22" s="190">
        <f t="shared" si="0"/>
        <v>8208848</v>
      </c>
      <c r="S22" s="190">
        <f t="shared" si="0"/>
        <v>1576125</v>
      </c>
      <c r="T22" s="190">
        <f t="shared" si="0"/>
        <v>1182760</v>
      </c>
      <c r="U22" s="190">
        <f t="shared" si="0"/>
        <v>2547207</v>
      </c>
      <c r="V22" s="190">
        <f t="shared" si="0"/>
        <v>5306092</v>
      </c>
      <c r="W22" s="190">
        <f t="shared" si="0"/>
        <v>35848450</v>
      </c>
      <c r="X22" s="190">
        <f t="shared" si="0"/>
        <v>38783548</v>
      </c>
      <c r="Y22" s="190">
        <f t="shared" si="0"/>
        <v>-2935098</v>
      </c>
      <c r="Z22" s="191">
        <f>+IF(X22&lt;&gt;0,+(Y22/X22)*100,0)</f>
        <v>-7.567894510321747</v>
      </c>
      <c r="AA22" s="188">
        <f>SUM(AA5:AA21)</f>
        <v>38783548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9108000</v>
      </c>
      <c r="D25" s="155"/>
      <c r="E25" s="156">
        <v>11203900</v>
      </c>
      <c r="F25" s="60">
        <v>10944900</v>
      </c>
      <c r="G25" s="60">
        <v>732129</v>
      </c>
      <c r="H25" s="60">
        <v>804784</v>
      </c>
      <c r="I25" s="60">
        <v>815738</v>
      </c>
      <c r="J25" s="60">
        <v>2352651</v>
      </c>
      <c r="K25" s="60">
        <v>895467</v>
      </c>
      <c r="L25" s="60">
        <v>1718283</v>
      </c>
      <c r="M25" s="60">
        <v>833405</v>
      </c>
      <c r="N25" s="60">
        <v>3447155</v>
      </c>
      <c r="O25" s="60">
        <v>852592</v>
      </c>
      <c r="P25" s="60">
        <v>932695</v>
      </c>
      <c r="Q25" s="60">
        <v>851346</v>
      </c>
      <c r="R25" s="60">
        <v>2636633</v>
      </c>
      <c r="S25" s="60">
        <v>887150</v>
      </c>
      <c r="T25" s="60">
        <v>589109</v>
      </c>
      <c r="U25" s="60">
        <v>1329750</v>
      </c>
      <c r="V25" s="60">
        <v>2806009</v>
      </c>
      <c r="W25" s="60">
        <v>11242448</v>
      </c>
      <c r="X25" s="60">
        <v>10944900</v>
      </c>
      <c r="Y25" s="60">
        <v>297548</v>
      </c>
      <c r="Z25" s="140">
        <v>2.72</v>
      </c>
      <c r="AA25" s="155">
        <v>10944900</v>
      </c>
    </row>
    <row r="26" spans="1:27" ht="13.5">
      <c r="A26" s="183" t="s">
        <v>38</v>
      </c>
      <c r="B26" s="182"/>
      <c r="C26" s="155">
        <v>2070864</v>
      </c>
      <c r="D26" s="155"/>
      <c r="E26" s="156">
        <v>2173500</v>
      </c>
      <c r="F26" s="60">
        <v>2173500</v>
      </c>
      <c r="G26" s="60">
        <v>155871</v>
      </c>
      <c r="H26" s="60">
        <v>171406</v>
      </c>
      <c r="I26" s="60">
        <v>171406</v>
      </c>
      <c r="J26" s="60">
        <v>498683</v>
      </c>
      <c r="K26" s="60">
        <v>171406</v>
      </c>
      <c r="L26" s="60">
        <v>171406</v>
      </c>
      <c r="M26" s="60">
        <v>171406</v>
      </c>
      <c r="N26" s="60">
        <v>514218</v>
      </c>
      <c r="O26" s="60">
        <v>171406</v>
      </c>
      <c r="P26" s="60">
        <v>256104</v>
      </c>
      <c r="Q26" s="60">
        <v>180726</v>
      </c>
      <c r="R26" s="60">
        <v>608236</v>
      </c>
      <c r="S26" s="60">
        <v>182378</v>
      </c>
      <c r="T26" s="60">
        <v>182378</v>
      </c>
      <c r="U26" s="60">
        <v>182378</v>
      </c>
      <c r="V26" s="60">
        <v>547134</v>
      </c>
      <c r="W26" s="60">
        <v>2168271</v>
      </c>
      <c r="X26" s="60">
        <v>2173500</v>
      </c>
      <c r="Y26" s="60">
        <v>-5229</v>
      </c>
      <c r="Z26" s="140">
        <v>-0.24</v>
      </c>
      <c r="AA26" s="155">
        <v>2173500</v>
      </c>
    </row>
    <row r="27" spans="1:27" ht="13.5">
      <c r="A27" s="183" t="s">
        <v>118</v>
      </c>
      <c r="B27" s="182"/>
      <c r="C27" s="155">
        <v>65966</v>
      </c>
      <c r="D27" s="155"/>
      <c r="E27" s="156">
        <v>1260200</v>
      </c>
      <c r="F27" s="60">
        <v>1260200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1260200</v>
      </c>
      <c r="Y27" s="60">
        <v>-1260200</v>
      </c>
      <c r="Z27" s="140">
        <v>-100</v>
      </c>
      <c r="AA27" s="155">
        <v>1260200</v>
      </c>
    </row>
    <row r="28" spans="1:27" ht="13.5">
      <c r="A28" s="183" t="s">
        <v>39</v>
      </c>
      <c r="B28" s="182"/>
      <c r="C28" s="155">
        <v>1421306</v>
      </c>
      <c r="D28" s="155"/>
      <c r="E28" s="156">
        <v>1313192</v>
      </c>
      <c r="F28" s="60">
        <v>1213192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59187</v>
      </c>
      <c r="V28" s="60">
        <v>59187</v>
      </c>
      <c r="W28" s="60">
        <v>59187</v>
      </c>
      <c r="X28" s="60">
        <v>1213192</v>
      </c>
      <c r="Y28" s="60">
        <v>-1154005</v>
      </c>
      <c r="Z28" s="140">
        <v>-95.12</v>
      </c>
      <c r="AA28" s="155">
        <v>1213192</v>
      </c>
    </row>
    <row r="29" spans="1:27" ht="13.5">
      <c r="A29" s="183" t="s">
        <v>40</v>
      </c>
      <c r="B29" s="182"/>
      <c r="C29" s="155">
        <v>343958</v>
      </c>
      <c r="D29" s="155"/>
      <c r="E29" s="156">
        <v>58400</v>
      </c>
      <c r="F29" s="60">
        <v>58400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581310</v>
      </c>
      <c r="V29" s="60">
        <v>581310</v>
      </c>
      <c r="W29" s="60">
        <v>581310</v>
      </c>
      <c r="X29" s="60">
        <v>58400</v>
      </c>
      <c r="Y29" s="60">
        <v>522910</v>
      </c>
      <c r="Z29" s="140">
        <v>895.39</v>
      </c>
      <c r="AA29" s="155">
        <v>58400</v>
      </c>
    </row>
    <row r="30" spans="1:27" ht="13.5">
      <c r="A30" s="183" t="s">
        <v>119</v>
      </c>
      <c r="B30" s="182"/>
      <c r="C30" s="155">
        <v>7219662</v>
      </c>
      <c r="D30" s="155"/>
      <c r="E30" s="156">
        <v>6700000</v>
      </c>
      <c r="F30" s="60">
        <v>7305000</v>
      </c>
      <c r="G30" s="60">
        <v>0</v>
      </c>
      <c r="H30" s="60">
        <v>1435668</v>
      </c>
      <c r="I30" s="60">
        <v>919230</v>
      </c>
      <c r="J30" s="60">
        <v>2354898</v>
      </c>
      <c r="K30" s="60">
        <v>565488</v>
      </c>
      <c r="L30" s="60">
        <v>566755</v>
      </c>
      <c r="M30" s="60">
        <v>462842</v>
      </c>
      <c r="N30" s="60">
        <v>1595085</v>
      </c>
      <c r="O30" s="60">
        <v>576457</v>
      </c>
      <c r="P30" s="60">
        <v>737855</v>
      </c>
      <c r="Q30" s="60">
        <v>472815</v>
      </c>
      <c r="R30" s="60">
        <v>1787127</v>
      </c>
      <c r="S30" s="60">
        <v>707955</v>
      </c>
      <c r="T30" s="60">
        <v>621007</v>
      </c>
      <c r="U30" s="60">
        <v>268420</v>
      </c>
      <c r="V30" s="60">
        <v>1597382</v>
      </c>
      <c r="W30" s="60">
        <v>7334492</v>
      </c>
      <c r="X30" s="60">
        <v>7305000</v>
      </c>
      <c r="Y30" s="60">
        <v>29492</v>
      </c>
      <c r="Z30" s="140">
        <v>0.4</v>
      </c>
      <c r="AA30" s="155">
        <v>7305000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0</v>
      </c>
      <c r="F32" s="60">
        <v>250000</v>
      </c>
      <c r="G32" s="60">
        <v>0</v>
      </c>
      <c r="H32" s="60">
        <v>0</v>
      </c>
      <c r="I32" s="60">
        <v>62122</v>
      </c>
      <c r="J32" s="60">
        <v>62122</v>
      </c>
      <c r="K32" s="60">
        <v>0</v>
      </c>
      <c r="L32" s="60">
        <v>30620</v>
      </c>
      <c r="M32" s="60">
        <v>0</v>
      </c>
      <c r="N32" s="60">
        <v>30620</v>
      </c>
      <c r="O32" s="60">
        <v>0</v>
      </c>
      <c r="P32" s="60">
        <v>0</v>
      </c>
      <c r="Q32" s="60">
        <v>0</v>
      </c>
      <c r="R32" s="60">
        <v>0</v>
      </c>
      <c r="S32" s="60">
        <v>89387</v>
      </c>
      <c r="T32" s="60">
        <v>0</v>
      </c>
      <c r="U32" s="60">
        <v>46378</v>
      </c>
      <c r="V32" s="60">
        <v>135765</v>
      </c>
      <c r="W32" s="60">
        <v>228507</v>
      </c>
      <c r="X32" s="60">
        <v>250000</v>
      </c>
      <c r="Y32" s="60">
        <v>-21493</v>
      </c>
      <c r="Z32" s="140">
        <v>-8.6</v>
      </c>
      <c r="AA32" s="155">
        <v>250000</v>
      </c>
    </row>
    <row r="33" spans="1:27" ht="13.5">
      <c r="A33" s="183" t="s">
        <v>42</v>
      </c>
      <c r="B33" s="182"/>
      <c r="C33" s="155">
        <v>5882723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9510022</v>
      </c>
      <c r="D34" s="155"/>
      <c r="E34" s="156">
        <v>14280250</v>
      </c>
      <c r="F34" s="60">
        <v>15438250</v>
      </c>
      <c r="G34" s="60">
        <v>507188</v>
      </c>
      <c r="H34" s="60">
        <v>1386626</v>
      </c>
      <c r="I34" s="60">
        <v>1658911</v>
      </c>
      <c r="J34" s="60">
        <v>3552725</v>
      </c>
      <c r="K34" s="60">
        <v>1438685</v>
      </c>
      <c r="L34" s="60">
        <v>1297595</v>
      </c>
      <c r="M34" s="60">
        <v>965040</v>
      </c>
      <c r="N34" s="60">
        <v>3701320</v>
      </c>
      <c r="O34" s="60">
        <v>1185869</v>
      </c>
      <c r="P34" s="60">
        <v>1139695</v>
      </c>
      <c r="Q34" s="60">
        <v>815085</v>
      </c>
      <c r="R34" s="60">
        <v>3140649</v>
      </c>
      <c r="S34" s="60">
        <v>830494</v>
      </c>
      <c r="T34" s="60">
        <v>949438</v>
      </c>
      <c r="U34" s="60">
        <v>1304550</v>
      </c>
      <c r="V34" s="60">
        <v>3084482</v>
      </c>
      <c r="W34" s="60">
        <v>13479176</v>
      </c>
      <c r="X34" s="60">
        <v>15438250</v>
      </c>
      <c r="Y34" s="60">
        <v>-1959074</v>
      </c>
      <c r="Z34" s="140">
        <v>-12.69</v>
      </c>
      <c r="AA34" s="155">
        <v>15438250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35622501</v>
      </c>
      <c r="D36" s="188">
        <f>SUM(D25:D35)</f>
        <v>0</v>
      </c>
      <c r="E36" s="189">
        <f t="shared" si="1"/>
        <v>36989442</v>
      </c>
      <c r="F36" s="190">
        <f t="shared" si="1"/>
        <v>38643442</v>
      </c>
      <c r="G36" s="190">
        <f t="shared" si="1"/>
        <v>1395188</v>
      </c>
      <c r="H36" s="190">
        <f t="shared" si="1"/>
        <v>3798484</v>
      </c>
      <c r="I36" s="190">
        <f t="shared" si="1"/>
        <v>3627407</v>
      </c>
      <c r="J36" s="190">
        <f t="shared" si="1"/>
        <v>8821079</v>
      </c>
      <c r="K36" s="190">
        <f t="shared" si="1"/>
        <v>3071046</v>
      </c>
      <c r="L36" s="190">
        <f t="shared" si="1"/>
        <v>3784659</v>
      </c>
      <c r="M36" s="190">
        <f t="shared" si="1"/>
        <v>2432693</v>
      </c>
      <c r="N36" s="190">
        <f t="shared" si="1"/>
        <v>9288398</v>
      </c>
      <c r="O36" s="190">
        <f t="shared" si="1"/>
        <v>2786324</v>
      </c>
      <c r="P36" s="190">
        <f t="shared" si="1"/>
        <v>3066349</v>
      </c>
      <c r="Q36" s="190">
        <f t="shared" si="1"/>
        <v>2319972</v>
      </c>
      <c r="R36" s="190">
        <f t="shared" si="1"/>
        <v>8172645</v>
      </c>
      <c r="S36" s="190">
        <f t="shared" si="1"/>
        <v>2697364</v>
      </c>
      <c r="T36" s="190">
        <f t="shared" si="1"/>
        <v>2341932</v>
      </c>
      <c r="U36" s="190">
        <f t="shared" si="1"/>
        <v>3771973</v>
      </c>
      <c r="V36" s="190">
        <f t="shared" si="1"/>
        <v>8811269</v>
      </c>
      <c r="W36" s="190">
        <f t="shared" si="1"/>
        <v>35093391</v>
      </c>
      <c r="X36" s="190">
        <f t="shared" si="1"/>
        <v>38643442</v>
      </c>
      <c r="Y36" s="190">
        <f t="shared" si="1"/>
        <v>-3550051</v>
      </c>
      <c r="Z36" s="191">
        <f>+IF(X36&lt;&gt;0,+(Y36/X36)*100,0)</f>
        <v>-9.186684250331531</v>
      </c>
      <c r="AA36" s="188">
        <f>SUM(AA25:AA35)</f>
        <v>38643442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-1688637</v>
      </c>
      <c r="D38" s="199">
        <f>+D22-D36</f>
        <v>0</v>
      </c>
      <c r="E38" s="200">
        <f t="shared" si="2"/>
        <v>8678106</v>
      </c>
      <c r="F38" s="106">
        <f t="shared" si="2"/>
        <v>140106</v>
      </c>
      <c r="G38" s="106">
        <f t="shared" si="2"/>
        <v>6369415</v>
      </c>
      <c r="H38" s="106">
        <f t="shared" si="2"/>
        <v>-674042</v>
      </c>
      <c r="I38" s="106">
        <f t="shared" si="2"/>
        <v>-1759270</v>
      </c>
      <c r="J38" s="106">
        <f t="shared" si="2"/>
        <v>3936103</v>
      </c>
      <c r="K38" s="106">
        <f t="shared" si="2"/>
        <v>-1416824</v>
      </c>
      <c r="L38" s="106">
        <f t="shared" si="2"/>
        <v>1614839</v>
      </c>
      <c r="M38" s="106">
        <f t="shared" si="2"/>
        <v>89915</v>
      </c>
      <c r="N38" s="106">
        <f t="shared" si="2"/>
        <v>287930</v>
      </c>
      <c r="O38" s="106">
        <f t="shared" si="2"/>
        <v>-938742</v>
      </c>
      <c r="P38" s="106">
        <f t="shared" si="2"/>
        <v>-1071103</v>
      </c>
      <c r="Q38" s="106">
        <f t="shared" si="2"/>
        <v>2046048</v>
      </c>
      <c r="R38" s="106">
        <f t="shared" si="2"/>
        <v>36203</v>
      </c>
      <c r="S38" s="106">
        <f t="shared" si="2"/>
        <v>-1121239</v>
      </c>
      <c r="T38" s="106">
        <f t="shared" si="2"/>
        <v>-1159172</v>
      </c>
      <c r="U38" s="106">
        <f t="shared" si="2"/>
        <v>-1224766</v>
      </c>
      <c r="V38" s="106">
        <f t="shared" si="2"/>
        <v>-3505177</v>
      </c>
      <c r="W38" s="106">
        <f t="shared" si="2"/>
        <v>755059</v>
      </c>
      <c r="X38" s="106">
        <f>IF(F22=F36,0,X22-X36)</f>
        <v>140106</v>
      </c>
      <c r="Y38" s="106">
        <f t="shared" si="2"/>
        <v>614953</v>
      </c>
      <c r="Z38" s="201">
        <f>+IF(X38&lt;&gt;0,+(Y38/X38)*100,0)</f>
        <v>438.91981785219764</v>
      </c>
      <c r="AA38" s="199">
        <f>+AA22-AA36</f>
        <v>140106</v>
      </c>
    </row>
    <row r="39" spans="1:27" ht="13.5">
      <c r="A39" s="181" t="s">
        <v>46</v>
      </c>
      <c r="B39" s="185"/>
      <c r="C39" s="155">
        <v>10421445</v>
      </c>
      <c r="D39" s="155"/>
      <c r="E39" s="156">
        <v>0</v>
      </c>
      <c r="F39" s="60">
        <v>8558000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4038255</v>
      </c>
      <c r="V39" s="60">
        <v>4038255</v>
      </c>
      <c r="W39" s="60">
        <v>4038255</v>
      </c>
      <c r="X39" s="60">
        <v>8558000</v>
      </c>
      <c r="Y39" s="60">
        <v>-4519745</v>
      </c>
      <c r="Z39" s="140">
        <v>-52.81</v>
      </c>
      <c r="AA39" s="155">
        <v>8558000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8732808</v>
      </c>
      <c r="D42" s="206">
        <f>SUM(D38:D41)</f>
        <v>0</v>
      </c>
      <c r="E42" s="207">
        <f t="shared" si="3"/>
        <v>8678106</v>
      </c>
      <c r="F42" s="88">
        <f t="shared" si="3"/>
        <v>8698106</v>
      </c>
      <c r="G42" s="88">
        <f t="shared" si="3"/>
        <v>6369415</v>
      </c>
      <c r="H42" s="88">
        <f t="shared" si="3"/>
        <v>-674042</v>
      </c>
      <c r="I42" s="88">
        <f t="shared" si="3"/>
        <v>-1759270</v>
      </c>
      <c r="J42" s="88">
        <f t="shared" si="3"/>
        <v>3936103</v>
      </c>
      <c r="K42" s="88">
        <f t="shared" si="3"/>
        <v>-1416824</v>
      </c>
      <c r="L42" s="88">
        <f t="shared" si="3"/>
        <v>1614839</v>
      </c>
      <c r="M42" s="88">
        <f t="shared" si="3"/>
        <v>89915</v>
      </c>
      <c r="N42" s="88">
        <f t="shared" si="3"/>
        <v>287930</v>
      </c>
      <c r="O42" s="88">
        <f t="shared" si="3"/>
        <v>-938742</v>
      </c>
      <c r="P42" s="88">
        <f t="shared" si="3"/>
        <v>-1071103</v>
      </c>
      <c r="Q42" s="88">
        <f t="shared" si="3"/>
        <v>2046048</v>
      </c>
      <c r="R42" s="88">
        <f t="shared" si="3"/>
        <v>36203</v>
      </c>
      <c r="S42" s="88">
        <f t="shared" si="3"/>
        <v>-1121239</v>
      </c>
      <c r="T42" s="88">
        <f t="shared" si="3"/>
        <v>-1159172</v>
      </c>
      <c r="U42" s="88">
        <f t="shared" si="3"/>
        <v>2813489</v>
      </c>
      <c r="V42" s="88">
        <f t="shared" si="3"/>
        <v>533078</v>
      </c>
      <c r="W42" s="88">
        <f t="shared" si="3"/>
        <v>4793314</v>
      </c>
      <c r="X42" s="88">
        <f t="shared" si="3"/>
        <v>8698106</v>
      </c>
      <c r="Y42" s="88">
        <f t="shared" si="3"/>
        <v>-3904792</v>
      </c>
      <c r="Z42" s="208">
        <f>+IF(X42&lt;&gt;0,+(Y42/X42)*100,0)</f>
        <v>-44.89243980241216</v>
      </c>
      <c r="AA42" s="206">
        <f>SUM(AA38:AA41)</f>
        <v>8698106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8732808</v>
      </c>
      <c r="D44" s="210">
        <f>+D42-D43</f>
        <v>0</v>
      </c>
      <c r="E44" s="211">
        <f t="shared" si="4"/>
        <v>8678106</v>
      </c>
      <c r="F44" s="77">
        <f t="shared" si="4"/>
        <v>8698106</v>
      </c>
      <c r="G44" s="77">
        <f t="shared" si="4"/>
        <v>6369415</v>
      </c>
      <c r="H44" s="77">
        <f t="shared" si="4"/>
        <v>-674042</v>
      </c>
      <c r="I44" s="77">
        <f t="shared" si="4"/>
        <v>-1759270</v>
      </c>
      <c r="J44" s="77">
        <f t="shared" si="4"/>
        <v>3936103</v>
      </c>
      <c r="K44" s="77">
        <f t="shared" si="4"/>
        <v>-1416824</v>
      </c>
      <c r="L44" s="77">
        <f t="shared" si="4"/>
        <v>1614839</v>
      </c>
      <c r="M44" s="77">
        <f t="shared" si="4"/>
        <v>89915</v>
      </c>
      <c r="N44" s="77">
        <f t="shared" si="4"/>
        <v>287930</v>
      </c>
      <c r="O44" s="77">
        <f t="shared" si="4"/>
        <v>-938742</v>
      </c>
      <c r="P44" s="77">
        <f t="shared" si="4"/>
        <v>-1071103</v>
      </c>
      <c r="Q44" s="77">
        <f t="shared" si="4"/>
        <v>2046048</v>
      </c>
      <c r="R44" s="77">
        <f t="shared" si="4"/>
        <v>36203</v>
      </c>
      <c r="S44" s="77">
        <f t="shared" si="4"/>
        <v>-1121239</v>
      </c>
      <c r="T44" s="77">
        <f t="shared" si="4"/>
        <v>-1159172</v>
      </c>
      <c r="U44" s="77">
        <f t="shared" si="4"/>
        <v>2813489</v>
      </c>
      <c r="V44" s="77">
        <f t="shared" si="4"/>
        <v>533078</v>
      </c>
      <c r="W44" s="77">
        <f t="shared" si="4"/>
        <v>4793314</v>
      </c>
      <c r="X44" s="77">
        <f t="shared" si="4"/>
        <v>8698106</v>
      </c>
      <c r="Y44" s="77">
        <f t="shared" si="4"/>
        <v>-3904792</v>
      </c>
      <c r="Z44" s="212">
        <f>+IF(X44&lt;&gt;0,+(Y44/X44)*100,0)</f>
        <v>-44.89243980241216</v>
      </c>
      <c r="AA44" s="210">
        <f>+AA42-AA43</f>
        <v>8698106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8732808</v>
      </c>
      <c r="D46" s="206">
        <f>SUM(D44:D45)</f>
        <v>0</v>
      </c>
      <c r="E46" s="207">
        <f t="shared" si="5"/>
        <v>8678106</v>
      </c>
      <c r="F46" s="88">
        <f t="shared" si="5"/>
        <v>8698106</v>
      </c>
      <c r="G46" s="88">
        <f t="shared" si="5"/>
        <v>6369415</v>
      </c>
      <c r="H46" s="88">
        <f t="shared" si="5"/>
        <v>-674042</v>
      </c>
      <c r="I46" s="88">
        <f t="shared" si="5"/>
        <v>-1759270</v>
      </c>
      <c r="J46" s="88">
        <f t="shared" si="5"/>
        <v>3936103</v>
      </c>
      <c r="K46" s="88">
        <f t="shared" si="5"/>
        <v>-1416824</v>
      </c>
      <c r="L46" s="88">
        <f t="shared" si="5"/>
        <v>1614839</v>
      </c>
      <c r="M46" s="88">
        <f t="shared" si="5"/>
        <v>89915</v>
      </c>
      <c r="N46" s="88">
        <f t="shared" si="5"/>
        <v>287930</v>
      </c>
      <c r="O46" s="88">
        <f t="shared" si="5"/>
        <v>-938742</v>
      </c>
      <c r="P46" s="88">
        <f t="shared" si="5"/>
        <v>-1071103</v>
      </c>
      <c r="Q46" s="88">
        <f t="shared" si="5"/>
        <v>2046048</v>
      </c>
      <c r="R46" s="88">
        <f t="shared" si="5"/>
        <v>36203</v>
      </c>
      <c r="S46" s="88">
        <f t="shared" si="5"/>
        <v>-1121239</v>
      </c>
      <c r="T46" s="88">
        <f t="shared" si="5"/>
        <v>-1159172</v>
      </c>
      <c r="U46" s="88">
        <f t="shared" si="5"/>
        <v>2813489</v>
      </c>
      <c r="V46" s="88">
        <f t="shared" si="5"/>
        <v>533078</v>
      </c>
      <c r="W46" s="88">
        <f t="shared" si="5"/>
        <v>4793314</v>
      </c>
      <c r="X46" s="88">
        <f t="shared" si="5"/>
        <v>8698106</v>
      </c>
      <c r="Y46" s="88">
        <f t="shared" si="5"/>
        <v>-3904792</v>
      </c>
      <c r="Z46" s="208">
        <f>+IF(X46&lt;&gt;0,+(Y46/X46)*100,0)</f>
        <v>-44.89243980241216</v>
      </c>
      <c r="AA46" s="206">
        <f>SUM(AA44:AA45)</f>
        <v>8698106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8732808</v>
      </c>
      <c r="D48" s="217">
        <f>SUM(D46:D47)</f>
        <v>0</v>
      </c>
      <c r="E48" s="218">
        <f t="shared" si="6"/>
        <v>8678106</v>
      </c>
      <c r="F48" s="219">
        <f t="shared" si="6"/>
        <v>8698106</v>
      </c>
      <c r="G48" s="219">
        <f t="shared" si="6"/>
        <v>6369415</v>
      </c>
      <c r="H48" s="220">
        <f t="shared" si="6"/>
        <v>-674042</v>
      </c>
      <c r="I48" s="220">
        <f t="shared" si="6"/>
        <v>-1759270</v>
      </c>
      <c r="J48" s="220">
        <f t="shared" si="6"/>
        <v>3936103</v>
      </c>
      <c r="K48" s="220">
        <f t="shared" si="6"/>
        <v>-1416824</v>
      </c>
      <c r="L48" s="220">
        <f t="shared" si="6"/>
        <v>1614839</v>
      </c>
      <c r="M48" s="219">
        <f t="shared" si="6"/>
        <v>89915</v>
      </c>
      <c r="N48" s="219">
        <f t="shared" si="6"/>
        <v>287930</v>
      </c>
      <c r="O48" s="220">
        <f t="shared" si="6"/>
        <v>-938742</v>
      </c>
      <c r="P48" s="220">
        <f t="shared" si="6"/>
        <v>-1071103</v>
      </c>
      <c r="Q48" s="220">
        <f t="shared" si="6"/>
        <v>2046048</v>
      </c>
      <c r="R48" s="220">
        <f t="shared" si="6"/>
        <v>36203</v>
      </c>
      <c r="S48" s="220">
        <f t="shared" si="6"/>
        <v>-1121239</v>
      </c>
      <c r="T48" s="219">
        <f t="shared" si="6"/>
        <v>-1159172</v>
      </c>
      <c r="U48" s="219">
        <f t="shared" si="6"/>
        <v>2813489</v>
      </c>
      <c r="V48" s="220">
        <f t="shared" si="6"/>
        <v>533078</v>
      </c>
      <c r="W48" s="220">
        <f t="shared" si="6"/>
        <v>4793314</v>
      </c>
      <c r="X48" s="220">
        <f t="shared" si="6"/>
        <v>8698106</v>
      </c>
      <c r="Y48" s="220">
        <f t="shared" si="6"/>
        <v>-3904792</v>
      </c>
      <c r="Z48" s="221">
        <f>+IF(X48&lt;&gt;0,+(Y48/X48)*100,0)</f>
        <v>-44.89243980241216</v>
      </c>
      <c r="AA48" s="222">
        <f>SUM(AA46:AA47)</f>
        <v>8698106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5542746</v>
      </c>
      <c r="D5" s="153">
        <f>SUM(D6:D8)</f>
        <v>0</v>
      </c>
      <c r="E5" s="154">
        <f t="shared" si="0"/>
        <v>2000000</v>
      </c>
      <c r="F5" s="100">
        <f t="shared" si="0"/>
        <v>2000000</v>
      </c>
      <c r="G5" s="100">
        <f t="shared" si="0"/>
        <v>0</v>
      </c>
      <c r="H5" s="100">
        <f t="shared" si="0"/>
        <v>1114</v>
      </c>
      <c r="I5" s="100">
        <f t="shared" si="0"/>
        <v>21000</v>
      </c>
      <c r="J5" s="100">
        <f t="shared" si="0"/>
        <v>22114</v>
      </c>
      <c r="K5" s="100">
        <f t="shared" si="0"/>
        <v>0</v>
      </c>
      <c r="L5" s="100">
        <f t="shared" si="0"/>
        <v>0</v>
      </c>
      <c r="M5" s="100">
        <f t="shared" si="0"/>
        <v>453383</v>
      </c>
      <c r="N5" s="100">
        <f t="shared" si="0"/>
        <v>453383</v>
      </c>
      <c r="O5" s="100">
        <f t="shared" si="0"/>
        <v>431518</v>
      </c>
      <c r="P5" s="100">
        <f t="shared" si="0"/>
        <v>0</v>
      </c>
      <c r="Q5" s="100">
        <f t="shared" si="0"/>
        <v>887610</v>
      </c>
      <c r="R5" s="100">
        <f t="shared" si="0"/>
        <v>1319128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1794625</v>
      </c>
      <c r="X5" s="100">
        <f t="shared" si="0"/>
        <v>2000000</v>
      </c>
      <c r="Y5" s="100">
        <f t="shared" si="0"/>
        <v>-205375</v>
      </c>
      <c r="Z5" s="137">
        <f>+IF(X5&lt;&gt;0,+(Y5/X5)*100,0)</f>
        <v>-10.26875</v>
      </c>
      <c r="AA5" s="153">
        <f>SUM(AA6:AA8)</f>
        <v>2000000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>
        <v>14986</v>
      </c>
      <c r="J7" s="159">
        <v>14986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14986</v>
      </c>
      <c r="X7" s="159"/>
      <c r="Y7" s="159">
        <v>14986</v>
      </c>
      <c r="Z7" s="141"/>
      <c r="AA7" s="225"/>
    </row>
    <row r="8" spans="1:27" ht="13.5">
      <c r="A8" s="138" t="s">
        <v>77</v>
      </c>
      <c r="B8" s="136"/>
      <c r="C8" s="155">
        <v>5542746</v>
      </c>
      <c r="D8" s="155"/>
      <c r="E8" s="156">
        <v>2000000</v>
      </c>
      <c r="F8" s="60">
        <v>2000000</v>
      </c>
      <c r="G8" s="60"/>
      <c r="H8" s="60">
        <v>1114</v>
      </c>
      <c r="I8" s="60">
        <v>6014</v>
      </c>
      <c r="J8" s="60">
        <v>7128</v>
      </c>
      <c r="K8" s="60"/>
      <c r="L8" s="60"/>
      <c r="M8" s="60">
        <v>453383</v>
      </c>
      <c r="N8" s="60">
        <v>453383</v>
      </c>
      <c r="O8" s="60">
        <v>431518</v>
      </c>
      <c r="P8" s="60"/>
      <c r="Q8" s="60">
        <v>887610</v>
      </c>
      <c r="R8" s="60">
        <v>1319128</v>
      </c>
      <c r="S8" s="60"/>
      <c r="T8" s="60"/>
      <c r="U8" s="60"/>
      <c r="V8" s="60"/>
      <c r="W8" s="60">
        <v>1779639</v>
      </c>
      <c r="X8" s="60">
        <v>2000000</v>
      </c>
      <c r="Y8" s="60">
        <v>-220361</v>
      </c>
      <c r="Z8" s="140">
        <v>-11.02</v>
      </c>
      <c r="AA8" s="62">
        <v>2000000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542676</v>
      </c>
      <c r="J9" s="100">
        <f t="shared" si="1"/>
        <v>542676</v>
      </c>
      <c r="K9" s="100">
        <f t="shared" si="1"/>
        <v>911878</v>
      </c>
      <c r="L9" s="100">
        <f t="shared" si="1"/>
        <v>423134</v>
      </c>
      <c r="M9" s="100">
        <f t="shared" si="1"/>
        <v>0</v>
      </c>
      <c r="N9" s="100">
        <f t="shared" si="1"/>
        <v>1335012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62454</v>
      </c>
      <c r="U9" s="100">
        <f t="shared" si="1"/>
        <v>789448</v>
      </c>
      <c r="V9" s="100">
        <f t="shared" si="1"/>
        <v>851902</v>
      </c>
      <c r="W9" s="100">
        <f t="shared" si="1"/>
        <v>2729590</v>
      </c>
      <c r="X9" s="100">
        <f t="shared" si="1"/>
        <v>0</v>
      </c>
      <c r="Y9" s="100">
        <f t="shared" si="1"/>
        <v>2729590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>
        <v>542676</v>
      </c>
      <c r="J11" s="60">
        <v>542676</v>
      </c>
      <c r="K11" s="60">
        <v>911878</v>
      </c>
      <c r="L11" s="60">
        <v>423134</v>
      </c>
      <c r="M11" s="60"/>
      <c r="N11" s="60">
        <v>1335012</v>
      </c>
      <c r="O11" s="60"/>
      <c r="P11" s="60"/>
      <c r="Q11" s="60"/>
      <c r="R11" s="60"/>
      <c r="S11" s="60"/>
      <c r="T11" s="60">
        <v>62454</v>
      </c>
      <c r="U11" s="60">
        <v>789448</v>
      </c>
      <c r="V11" s="60">
        <v>851902</v>
      </c>
      <c r="W11" s="60">
        <v>2729590</v>
      </c>
      <c r="X11" s="60"/>
      <c r="Y11" s="60">
        <v>2729590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5051682</v>
      </c>
      <c r="D15" s="153">
        <f>SUM(D16:D18)</f>
        <v>0</v>
      </c>
      <c r="E15" s="154">
        <f t="shared" si="2"/>
        <v>1359566</v>
      </c>
      <c r="F15" s="100">
        <f t="shared" si="2"/>
        <v>1359566</v>
      </c>
      <c r="G15" s="100">
        <f t="shared" si="2"/>
        <v>0</v>
      </c>
      <c r="H15" s="100">
        <f t="shared" si="2"/>
        <v>0</v>
      </c>
      <c r="I15" s="100">
        <f t="shared" si="2"/>
        <v>145410</v>
      </c>
      <c r="J15" s="100">
        <f t="shared" si="2"/>
        <v>145410</v>
      </c>
      <c r="K15" s="100">
        <f t="shared" si="2"/>
        <v>773840</v>
      </c>
      <c r="L15" s="100">
        <f t="shared" si="2"/>
        <v>420987</v>
      </c>
      <c r="M15" s="100">
        <f t="shared" si="2"/>
        <v>382625</v>
      </c>
      <c r="N15" s="100">
        <f t="shared" si="2"/>
        <v>1577452</v>
      </c>
      <c r="O15" s="100">
        <f t="shared" si="2"/>
        <v>23426</v>
      </c>
      <c r="P15" s="100">
        <f t="shared" si="2"/>
        <v>0</v>
      </c>
      <c r="Q15" s="100">
        <f t="shared" si="2"/>
        <v>120485</v>
      </c>
      <c r="R15" s="100">
        <f t="shared" si="2"/>
        <v>143911</v>
      </c>
      <c r="S15" s="100">
        <f t="shared" si="2"/>
        <v>0</v>
      </c>
      <c r="T15" s="100">
        <f t="shared" si="2"/>
        <v>397603</v>
      </c>
      <c r="U15" s="100">
        <f t="shared" si="2"/>
        <v>721143</v>
      </c>
      <c r="V15" s="100">
        <f t="shared" si="2"/>
        <v>1118746</v>
      </c>
      <c r="W15" s="100">
        <f t="shared" si="2"/>
        <v>2985519</v>
      </c>
      <c r="X15" s="100">
        <f t="shared" si="2"/>
        <v>1359566</v>
      </c>
      <c r="Y15" s="100">
        <f t="shared" si="2"/>
        <v>1625953</v>
      </c>
      <c r="Z15" s="137">
        <f>+IF(X15&lt;&gt;0,+(Y15/X15)*100,0)</f>
        <v>119.59353205361123</v>
      </c>
      <c r="AA15" s="102">
        <f>SUM(AA16:AA18)</f>
        <v>1359566</v>
      </c>
    </row>
    <row r="16" spans="1:27" ht="13.5">
      <c r="A16" s="138" t="s">
        <v>85</v>
      </c>
      <c r="B16" s="136"/>
      <c r="C16" s="155">
        <v>5051682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1359566</v>
      </c>
      <c r="F17" s="60">
        <v>1359566</v>
      </c>
      <c r="G17" s="60"/>
      <c r="H17" s="60"/>
      <c r="I17" s="60">
        <v>145410</v>
      </c>
      <c r="J17" s="60">
        <v>145410</v>
      </c>
      <c r="K17" s="60">
        <v>773840</v>
      </c>
      <c r="L17" s="60">
        <v>420987</v>
      </c>
      <c r="M17" s="60">
        <v>382625</v>
      </c>
      <c r="N17" s="60">
        <v>1577452</v>
      </c>
      <c r="O17" s="60">
        <v>23426</v>
      </c>
      <c r="P17" s="60"/>
      <c r="Q17" s="60">
        <v>120485</v>
      </c>
      <c r="R17" s="60">
        <v>143911</v>
      </c>
      <c r="S17" s="60"/>
      <c r="T17" s="60">
        <v>397603</v>
      </c>
      <c r="U17" s="60">
        <v>721143</v>
      </c>
      <c r="V17" s="60">
        <v>1118746</v>
      </c>
      <c r="W17" s="60">
        <v>2985519</v>
      </c>
      <c r="X17" s="60">
        <v>1359566</v>
      </c>
      <c r="Y17" s="60">
        <v>1625953</v>
      </c>
      <c r="Z17" s="140">
        <v>119.59</v>
      </c>
      <c r="AA17" s="62">
        <v>1359566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5342684</v>
      </c>
      <c r="F19" s="100">
        <f t="shared" si="3"/>
        <v>5342684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132921</v>
      </c>
      <c r="R19" s="100">
        <f t="shared" si="3"/>
        <v>132921</v>
      </c>
      <c r="S19" s="100">
        <f t="shared" si="3"/>
        <v>59358</v>
      </c>
      <c r="T19" s="100">
        <f t="shared" si="3"/>
        <v>620355</v>
      </c>
      <c r="U19" s="100">
        <f t="shared" si="3"/>
        <v>508672</v>
      </c>
      <c r="V19" s="100">
        <f t="shared" si="3"/>
        <v>1188385</v>
      </c>
      <c r="W19" s="100">
        <f t="shared" si="3"/>
        <v>1321306</v>
      </c>
      <c r="X19" s="100">
        <f t="shared" si="3"/>
        <v>5342684</v>
      </c>
      <c r="Y19" s="100">
        <f t="shared" si="3"/>
        <v>-4021378</v>
      </c>
      <c r="Z19" s="137">
        <f>+IF(X19&lt;&gt;0,+(Y19/X19)*100,0)</f>
        <v>-75.26887234955315</v>
      </c>
      <c r="AA19" s="102">
        <f>SUM(AA20:AA23)</f>
        <v>5342684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1501312</v>
      </c>
      <c r="F21" s="60">
        <v>1501312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v>19213</v>
      </c>
      <c r="R21" s="60">
        <v>19213</v>
      </c>
      <c r="S21" s="60">
        <v>59358</v>
      </c>
      <c r="T21" s="60">
        <v>455219</v>
      </c>
      <c r="U21" s="60">
        <v>140553</v>
      </c>
      <c r="V21" s="60">
        <v>655130</v>
      </c>
      <c r="W21" s="60">
        <v>674343</v>
      </c>
      <c r="X21" s="60">
        <v>1501312</v>
      </c>
      <c r="Y21" s="60">
        <v>-826969</v>
      </c>
      <c r="Z21" s="140">
        <v>-55.08</v>
      </c>
      <c r="AA21" s="62">
        <v>1501312</v>
      </c>
    </row>
    <row r="22" spans="1:27" ht="13.5">
      <c r="A22" s="138" t="s">
        <v>91</v>
      </c>
      <c r="B22" s="136"/>
      <c r="C22" s="157"/>
      <c r="D22" s="157"/>
      <c r="E22" s="158">
        <v>3841372</v>
      </c>
      <c r="F22" s="159">
        <v>3841372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13514</v>
      </c>
      <c r="R22" s="159">
        <v>13514</v>
      </c>
      <c r="S22" s="159"/>
      <c r="T22" s="159">
        <v>115847</v>
      </c>
      <c r="U22" s="159">
        <v>245722</v>
      </c>
      <c r="V22" s="159">
        <v>361569</v>
      </c>
      <c r="W22" s="159">
        <v>375083</v>
      </c>
      <c r="X22" s="159">
        <v>3841372</v>
      </c>
      <c r="Y22" s="159">
        <v>-3466289</v>
      </c>
      <c r="Z22" s="141">
        <v>-90.24</v>
      </c>
      <c r="AA22" s="225">
        <v>3841372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100194</v>
      </c>
      <c r="R23" s="60">
        <v>100194</v>
      </c>
      <c r="S23" s="60"/>
      <c r="T23" s="60">
        <v>49289</v>
      </c>
      <c r="U23" s="60">
        <v>122397</v>
      </c>
      <c r="V23" s="60">
        <v>171686</v>
      </c>
      <c r="W23" s="60">
        <v>271880</v>
      </c>
      <c r="X23" s="60"/>
      <c r="Y23" s="60">
        <v>271880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10594428</v>
      </c>
      <c r="D25" s="217">
        <f>+D5+D9+D15+D19+D24</f>
        <v>0</v>
      </c>
      <c r="E25" s="230">
        <f t="shared" si="4"/>
        <v>8702250</v>
      </c>
      <c r="F25" s="219">
        <f t="shared" si="4"/>
        <v>8702250</v>
      </c>
      <c r="G25" s="219">
        <f t="shared" si="4"/>
        <v>0</v>
      </c>
      <c r="H25" s="219">
        <f t="shared" si="4"/>
        <v>1114</v>
      </c>
      <c r="I25" s="219">
        <f t="shared" si="4"/>
        <v>709086</v>
      </c>
      <c r="J25" s="219">
        <f t="shared" si="4"/>
        <v>710200</v>
      </c>
      <c r="K25" s="219">
        <f t="shared" si="4"/>
        <v>1685718</v>
      </c>
      <c r="L25" s="219">
        <f t="shared" si="4"/>
        <v>844121</v>
      </c>
      <c r="M25" s="219">
        <f t="shared" si="4"/>
        <v>836008</v>
      </c>
      <c r="N25" s="219">
        <f t="shared" si="4"/>
        <v>3365847</v>
      </c>
      <c r="O25" s="219">
        <f t="shared" si="4"/>
        <v>454944</v>
      </c>
      <c r="P25" s="219">
        <f t="shared" si="4"/>
        <v>0</v>
      </c>
      <c r="Q25" s="219">
        <f t="shared" si="4"/>
        <v>1141016</v>
      </c>
      <c r="R25" s="219">
        <f t="shared" si="4"/>
        <v>1595960</v>
      </c>
      <c r="S25" s="219">
        <f t="shared" si="4"/>
        <v>59358</v>
      </c>
      <c r="T25" s="219">
        <f t="shared" si="4"/>
        <v>1080412</v>
      </c>
      <c r="U25" s="219">
        <f t="shared" si="4"/>
        <v>2019263</v>
      </c>
      <c r="V25" s="219">
        <f t="shared" si="4"/>
        <v>3159033</v>
      </c>
      <c r="W25" s="219">
        <f t="shared" si="4"/>
        <v>8831040</v>
      </c>
      <c r="X25" s="219">
        <f t="shared" si="4"/>
        <v>8702250</v>
      </c>
      <c r="Y25" s="219">
        <f t="shared" si="4"/>
        <v>128790</v>
      </c>
      <c r="Z25" s="231">
        <f>+IF(X25&lt;&gt;0,+(Y25/X25)*100,0)</f>
        <v>1.4799620787727312</v>
      </c>
      <c r="AA25" s="232">
        <f>+AA5+AA9+AA15+AA19+AA24</f>
        <v>8702250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10237089</v>
      </c>
      <c r="D28" s="155"/>
      <c r="E28" s="156">
        <v>6702250</v>
      </c>
      <c r="F28" s="60">
        <v>6702250</v>
      </c>
      <c r="G28" s="60"/>
      <c r="H28" s="60"/>
      <c r="I28" s="60">
        <v>703072</v>
      </c>
      <c r="J28" s="60">
        <v>703072</v>
      </c>
      <c r="K28" s="60">
        <v>1685718</v>
      </c>
      <c r="L28" s="60">
        <v>844121</v>
      </c>
      <c r="M28" s="60"/>
      <c r="N28" s="60">
        <v>2529839</v>
      </c>
      <c r="O28" s="60"/>
      <c r="P28" s="60"/>
      <c r="Q28" s="60"/>
      <c r="R28" s="60"/>
      <c r="S28" s="60">
        <v>59358</v>
      </c>
      <c r="T28" s="60"/>
      <c r="U28" s="60"/>
      <c r="V28" s="60">
        <v>59358</v>
      </c>
      <c r="W28" s="60">
        <v>3292269</v>
      </c>
      <c r="X28" s="60">
        <v>6702250</v>
      </c>
      <c r="Y28" s="60">
        <v>-3409981</v>
      </c>
      <c r="Z28" s="140">
        <v>-50.88</v>
      </c>
      <c r="AA28" s="155">
        <v>6702250</v>
      </c>
    </row>
    <row r="29" spans="1:27" ht="13.5">
      <c r="A29" s="234" t="s">
        <v>134</v>
      </c>
      <c r="B29" s="136"/>
      <c r="C29" s="155"/>
      <c r="D29" s="155"/>
      <c r="E29" s="156">
        <v>2000000</v>
      </c>
      <c r="F29" s="60">
        <v>2000000</v>
      </c>
      <c r="G29" s="60"/>
      <c r="H29" s="60">
        <v>1114</v>
      </c>
      <c r="I29" s="60">
        <v>6014</v>
      </c>
      <c r="J29" s="60">
        <v>7128</v>
      </c>
      <c r="K29" s="60"/>
      <c r="L29" s="60"/>
      <c r="M29" s="60">
        <v>836008</v>
      </c>
      <c r="N29" s="60">
        <v>836008</v>
      </c>
      <c r="O29" s="60">
        <v>454944</v>
      </c>
      <c r="P29" s="60"/>
      <c r="Q29" s="60">
        <v>692126</v>
      </c>
      <c r="R29" s="60">
        <v>1147070</v>
      </c>
      <c r="S29" s="60"/>
      <c r="T29" s="60">
        <v>1080412</v>
      </c>
      <c r="U29" s="60">
        <v>2019263</v>
      </c>
      <c r="V29" s="60">
        <v>3099675</v>
      </c>
      <c r="W29" s="60">
        <v>5089881</v>
      </c>
      <c r="X29" s="60">
        <v>2000000</v>
      </c>
      <c r="Y29" s="60">
        <v>3089881</v>
      </c>
      <c r="Z29" s="140">
        <v>154.49</v>
      </c>
      <c r="AA29" s="62">
        <v>2000000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10237089</v>
      </c>
      <c r="D32" s="210">
        <f>SUM(D28:D31)</f>
        <v>0</v>
      </c>
      <c r="E32" s="211">
        <f t="shared" si="5"/>
        <v>8702250</v>
      </c>
      <c r="F32" s="77">
        <f t="shared" si="5"/>
        <v>8702250</v>
      </c>
      <c r="G32" s="77">
        <f t="shared" si="5"/>
        <v>0</v>
      </c>
      <c r="H32" s="77">
        <f t="shared" si="5"/>
        <v>1114</v>
      </c>
      <c r="I32" s="77">
        <f t="shared" si="5"/>
        <v>709086</v>
      </c>
      <c r="J32" s="77">
        <f t="shared" si="5"/>
        <v>710200</v>
      </c>
      <c r="K32" s="77">
        <f t="shared" si="5"/>
        <v>1685718</v>
      </c>
      <c r="L32" s="77">
        <f t="shared" si="5"/>
        <v>844121</v>
      </c>
      <c r="M32" s="77">
        <f t="shared" si="5"/>
        <v>836008</v>
      </c>
      <c r="N32" s="77">
        <f t="shared" si="5"/>
        <v>3365847</v>
      </c>
      <c r="O32" s="77">
        <f t="shared" si="5"/>
        <v>454944</v>
      </c>
      <c r="P32" s="77">
        <f t="shared" si="5"/>
        <v>0</v>
      </c>
      <c r="Q32" s="77">
        <f t="shared" si="5"/>
        <v>692126</v>
      </c>
      <c r="R32" s="77">
        <f t="shared" si="5"/>
        <v>1147070</v>
      </c>
      <c r="S32" s="77">
        <f t="shared" si="5"/>
        <v>59358</v>
      </c>
      <c r="T32" s="77">
        <f t="shared" si="5"/>
        <v>1080412</v>
      </c>
      <c r="U32" s="77">
        <f t="shared" si="5"/>
        <v>2019263</v>
      </c>
      <c r="V32" s="77">
        <f t="shared" si="5"/>
        <v>3159033</v>
      </c>
      <c r="W32" s="77">
        <f t="shared" si="5"/>
        <v>8382150</v>
      </c>
      <c r="X32" s="77">
        <f t="shared" si="5"/>
        <v>8702250</v>
      </c>
      <c r="Y32" s="77">
        <f t="shared" si="5"/>
        <v>-320100</v>
      </c>
      <c r="Z32" s="212">
        <f>+IF(X32&lt;&gt;0,+(Y32/X32)*100,0)</f>
        <v>-3.6783590450745494</v>
      </c>
      <c r="AA32" s="79">
        <f>SUM(AA28:AA31)</f>
        <v>8702250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448890</v>
      </c>
      <c r="R33" s="60">
        <v>448890</v>
      </c>
      <c r="S33" s="60"/>
      <c r="T33" s="60"/>
      <c r="U33" s="60"/>
      <c r="V33" s="60"/>
      <c r="W33" s="60">
        <v>448890</v>
      </c>
      <c r="X33" s="60"/>
      <c r="Y33" s="60">
        <v>448890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149599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207740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10594428</v>
      </c>
      <c r="D36" s="222">
        <f>SUM(D32:D35)</f>
        <v>0</v>
      </c>
      <c r="E36" s="218">
        <f t="shared" si="6"/>
        <v>8702250</v>
      </c>
      <c r="F36" s="220">
        <f t="shared" si="6"/>
        <v>8702250</v>
      </c>
      <c r="G36" s="220">
        <f t="shared" si="6"/>
        <v>0</v>
      </c>
      <c r="H36" s="220">
        <f t="shared" si="6"/>
        <v>1114</v>
      </c>
      <c r="I36" s="220">
        <f t="shared" si="6"/>
        <v>709086</v>
      </c>
      <c r="J36" s="220">
        <f t="shared" si="6"/>
        <v>710200</v>
      </c>
      <c r="K36" s="220">
        <f t="shared" si="6"/>
        <v>1685718</v>
      </c>
      <c r="L36" s="220">
        <f t="shared" si="6"/>
        <v>844121</v>
      </c>
      <c r="M36" s="220">
        <f t="shared" si="6"/>
        <v>836008</v>
      </c>
      <c r="N36" s="220">
        <f t="shared" si="6"/>
        <v>3365847</v>
      </c>
      <c r="O36" s="220">
        <f t="shared" si="6"/>
        <v>454944</v>
      </c>
      <c r="P36" s="220">
        <f t="shared" si="6"/>
        <v>0</v>
      </c>
      <c r="Q36" s="220">
        <f t="shared" si="6"/>
        <v>1141016</v>
      </c>
      <c r="R36" s="220">
        <f t="shared" si="6"/>
        <v>1595960</v>
      </c>
      <c r="S36" s="220">
        <f t="shared" si="6"/>
        <v>59358</v>
      </c>
      <c r="T36" s="220">
        <f t="shared" si="6"/>
        <v>1080412</v>
      </c>
      <c r="U36" s="220">
        <f t="shared" si="6"/>
        <v>2019263</v>
      </c>
      <c r="V36" s="220">
        <f t="shared" si="6"/>
        <v>3159033</v>
      </c>
      <c r="W36" s="220">
        <f t="shared" si="6"/>
        <v>8831040</v>
      </c>
      <c r="X36" s="220">
        <f t="shared" si="6"/>
        <v>8702250</v>
      </c>
      <c r="Y36" s="220">
        <f t="shared" si="6"/>
        <v>128790</v>
      </c>
      <c r="Z36" s="221">
        <f>+IF(X36&lt;&gt;0,+(Y36/X36)*100,0)</f>
        <v>1.4799620787727312</v>
      </c>
      <c r="AA36" s="239">
        <f>SUM(AA32:AA35)</f>
        <v>8702250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7166</v>
      </c>
      <c r="D6" s="155"/>
      <c r="E6" s="59"/>
      <c r="F6" s="60"/>
      <c r="G6" s="60">
        <v>12402211</v>
      </c>
      <c r="H6" s="60">
        <v>12402211</v>
      </c>
      <c r="I6" s="60">
        <v>440155</v>
      </c>
      <c r="J6" s="60">
        <v>440155</v>
      </c>
      <c r="K6" s="60">
        <v>161765</v>
      </c>
      <c r="L6" s="60">
        <v>4164761</v>
      </c>
      <c r="M6" s="60">
        <v>4585960</v>
      </c>
      <c r="N6" s="60">
        <v>4585960</v>
      </c>
      <c r="O6" s="60">
        <v>1198407</v>
      </c>
      <c r="P6" s="60">
        <v>1078569</v>
      </c>
      <c r="Q6" s="60">
        <v>5475731</v>
      </c>
      <c r="R6" s="60">
        <v>5475731</v>
      </c>
      <c r="S6" s="60">
        <v>880296</v>
      </c>
      <c r="T6" s="60">
        <v>2266521</v>
      </c>
      <c r="U6" s="60">
        <v>111581</v>
      </c>
      <c r="V6" s="60">
        <v>111581</v>
      </c>
      <c r="W6" s="60">
        <v>111581</v>
      </c>
      <c r="X6" s="60"/>
      <c r="Y6" s="60">
        <v>111581</v>
      </c>
      <c r="Z6" s="140"/>
      <c r="AA6" s="62"/>
    </row>
    <row r="7" spans="1:27" ht="13.5">
      <c r="A7" s="249" t="s">
        <v>144</v>
      </c>
      <c r="B7" s="182"/>
      <c r="C7" s="155">
        <v>3566368</v>
      </c>
      <c r="D7" s="155"/>
      <c r="E7" s="59"/>
      <c r="F7" s="60">
        <v>5000000</v>
      </c>
      <c r="G7" s="60">
        <v>3566368</v>
      </c>
      <c r="H7" s="60">
        <v>3566368</v>
      </c>
      <c r="I7" s="60">
        <v>11566368</v>
      </c>
      <c r="J7" s="60">
        <v>11566368</v>
      </c>
      <c r="K7" s="60">
        <v>8066368</v>
      </c>
      <c r="L7" s="60">
        <v>5066368</v>
      </c>
      <c r="M7" s="60">
        <v>5066368</v>
      </c>
      <c r="N7" s="60">
        <v>5066368</v>
      </c>
      <c r="O7" s="60">
        <v>5566368</v>
      </c>
      <c r="P7" s="60">
        <v>4566368</v>
      </c>
      <c r="Q7" s="60">
        <v>3566368</v>
      </c>
      <c r="R7" s="60">
        <v>3566368</v>
      </c>
      <c r="S7" s="60">
        <v>7566368</v>
      </c>
      <c r="T7" s="60">
        <v>4066368</v>
      </c>
      <c r="U7" s="60">
        <v>2380777</v>
      </c>
      <c r="V7" s="60">
        <v>2380777</v>
      </c>
      <c r="W7" s="60">
        <v>2380777</v>
      </c>
      <c r="X7" s="60">
        <v>5000000</v>
      </c>
      <c r="Y7" s="60">
        <v>-2619223</v>
      </c>
      <c r="Z7" s="140">
        <v>-52.38</v>
      </c>
      <c r="AA7" s="62">
        <v>5000000</v>
      </c>
    </row>
    <row r="8" spans="1:27" ht="13.5">
      <c r="A8" s="249" t="s">
        <v>145</v>
      </c>
      <c r="B8" s="182"/>
      <c r="C8" s="155">
        <v>3752526</v>
      </c>
      <c r="D8" s="155"/>
      <c r="E8" s="59"/>
      <c r="F8" s="60">
        <v>1858000</v>
      </c>
      <c r="G8" s="60">
        <v>3193529</v>
      </c>
      <c r="H8" s="60">
        <v>3385680</v>
      </c>
      <c r="I8" s="60">
        <v>7614363</v>
      </c>
      <c r="J8" s="60">
        <v>7614363</v>
      </c>
      <c r="K8" s="60">
        <v>4252869</v>
      </c>
      <c r="L8" s="60">
        <v>3895640</v>
      </c>
      <c r="M8" s="60">
        <v>3755541</v>
      </c>
      <c r="N8" s="60">
        <v>3755541</v>
      </c>
      <c r="O8" s="60">
        <v>4502399</v>
      </c>
      <c r="P8" s="60">
        <v>4790944</v>
      </c>
      <c r="Q8" s="60">
        <v>4700262</v>
      </c>
      <c r="R8" s="60">
        <v>4700262</v>
      </c>
      <c r="S8" s="60">
        <v>4880823</v>
      </c>
      <c r="T8" s="60">
        <v>4240942</v>
      </c>
      <c r="U8" s="60">
        <v>4212523</v>
      </c>
      <c r="V8" s="60">
        <v>4212523</v>
      </c>
      <c r="W8" s="60">
        <v>4212523</v>
      </c>
      <c r="X8" s="60">
        <v>1858000</v>
      </c>
      <c r="Y8" s="60">
        <v>2354523</v>
      </c>
      <c r="Z8" s="140">
        <v>126.72</v>
      </c>
      <c r="AA8" s="62">
        <v>1858000</v>
      </c>
    </row>
    <row r="9" spans="1:27" ht="13.5">
      <c r="A9" s="249" t="s">
        <v>146</v>
      </c>
      <c r="B9" s="182"/>
      <c r="C9" s="155">
        <v>264752</v>
      </c>
      <c r="D9" s="155"/>
      <c r="E9" s="59"/>
      <c r="F9" s="60"/>
      <c r="G9" s="60">
        <v>201139</v>
      </c>
      <c r="H9" s="60">
        <v>8990</v>
      </c>
      <c r="I9" s="60">
        <v>8990</v>
      </c>
      <c r="J9" s="60">
        <v>8990</v>
      </c>
      <c r="K9" s="60">
        <v>8990</v>
      </c>
      <c r="L9" s="60">
        <v>222485</v>
      </c>
      <c r="M9" s="60">
        <v>222485</v>
      </c>
      <c r="N9" s="60">
        <v>222485</v>
      </c>
      <c r="O9" s="60">
        <v>76959</v>
      </c>
      <c r="P9" s="60">
        <v>21715</v>
      </c>
      <c r="Q9" s="60">
        <v>187346</v>
      </c>
      <c r="R9" s="60">
        <v>187346</v>
      </c>
      <c r="S9" s="60">
        <v>8990</v>
      </c>
      <c r="T9" s="60">
        <v>15774</v>
      </c>
      <c r="U9" s="60">
        <v>4815</v>
      </c>
      <c r="V9" s="60">
        <v>4815</v>
      </c>
      <c r="W9" s="60">
        <v>4815</v>
      </c>
      <c r="X9" s="60"/>
      <c r="Y9" s="60">
        <v>4815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658054</v>
      </c>
      <c r="D11" s="155"/>
      <c r="E11" s="59"/>
      <c r="F11" s="60"/>
      <c r="G11" s="60">
        <v>731155</v>
      </c>
      <c r="H11" s="60">
        <v>742913</v>
      </c>
      <c r="I11" s="60">
        <v>698849</v>
      </c>
      <c r="J11" s="60">
        <v>698849</v>
      </c>
      <c r="K11" s="60">
        <v>698848</v>
      </c>
      <c r="L11" s="60">
        <v>698849</v>
      </c>
      <c r="M11" s="60">
        <v>698849</v>
      </c>
      <c r="N11" s="60">
        <v>698849</v>
      </c>
      <c r="O11" s="60">
        <v>698849</v>
      </c>
      <c r="P11" s="60">
        <v>698849</v>
      </c>
      <c r="Q11" s="60">
        <v>658048</v>
      </c>
      <c r="R11" s="60">
        <v>658048</v>
      </c>
      <c r="S11" s="60">
        <v>698848</v>
      </c>
      <c r="T11" s="60">
        <v>698848</v>
      </c>
      <c r="U11" s="60">
        <v>498720</v>
      </c>
      <c r="V11" s="60">
        <v>498720</v>
      </c>
      <c r="W11" s="60">
        <v>498720</v>
      </c>
      <c r="X11" s="60"/>
      <c r="Y11" s="60">
        <v>498720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8248866</v>
      </c>
      <c r="D12" s="168">
        <f>SUM(D6:D11)</f>
        <v>0</v>
      </c>
      <c r="E12" s="72">
        <f t="shared" si="0"/>
        <v>0</v>
      </c>
      <c r="F12" s="73">
        <f t="shared" si="0"/>
        <v>6858000</v>
      </c>
      <c r="G12" s="73">
        <f t="shared" si="0"/>
        <v>20094402</v>
      </c>
      <c r="H12" s="73">
        <f t="shared" si="0"/>
        <v>20106162</v>
      </c>
      <c r="I12" s="73">
        <f t="shared" si="0"/>
        <v>20328725</v>
      </c>
      <c r="J12" s="73">
        <f t="shared" si="0"/>
        <v>20328725</v>
      </c>
      <c r="K12" s="73">
        <f t="shared" si="0"/>
        <v>13188840</v>
      </c>
      <c r="L12" s="73">
        <f t="shared" si="0"/>
        <v>14048103</v>
      </c>
      <c r="M12" s="73">
        <f t="shared" si="0"/>
        <v>14329203</v>
      </c>
      <c r="N12" s="73">
        <f t="shared" si="0"/>
        <v>14329203</v>
      </c>
      <c r="O12" s="73">
        <f t="shared" si="0"/>
        <v>12042982</v>
      </c>
      <c r="P12" s="73">
        <f t="shared" si="0"/>
        <v>11156445</v>
      </c>
      <c r="Q12" s="73">
        <f t="shared" si="0"/>
        <v>14587755</v>
      </c>
      <c r="R12" s="73">
        <f t="shared" si="0"/>
        <v>14587755</v>
      </c>
      <c r="S12" s="73">
        <f t="shared" si="0"/>
        <v>14035325</v>
      </c>
      <c r="T12" s="73">
        <f t="shared" si="0"/>
        <v>11288453</v>
      </c>
      <c r="U12" s="73">
        <f t="shared" si="0"/>
        <v>7208416</v>
      </c>
      <c r="V12" s="73">
        <f t="shared" si="0"/>
        <v>7208416</v>
      </c>
      <c r="W12" s="73">
        <f t="shared" si="0"/>
        <v>7208416</v>
      </c>
      <c r="X12" s="73">
        <f t="shared" si="0"/>
        <v>6858000</v>
      </c>
      <c r="Y12" s="73">
        <f t="shared" si="0"/>
        <v>350416</v>
      </c>
      <c r="Z12" s="170">
        <f>+IF(X12&lt;&gt;0,+(Y12/X12)*100,0)</f>
        <v>5.1095946340040825</v>
      </c>
      <c r="AA12" s="74">
        <f>SUM(AA6:AA11)</f>
        <v>6858000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15158731</v>
      </c>
      <c r="D17" s="155"/>
      <c r="E17" s="59"/>
      <c r="F17" s="60">
        <v>14892551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14892551</v>
      </c>
      <c r="Y17" s="60">
        <v>-14892551</v>
      </c>
      <c r="Z17" s="140">
        <v>-100</v>
      </c>
      <c r="AA17" s="62">
        <v>14892551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52744449</v>
      </c>
      <c r="D19" s="155"/>
      <c r="E19" s="59"/>
      <c r="F19" s="60">
        <v>53191449</v>
      </c>
      <c r="G19" s="60">
        <v>67688973</v>
      </c>
      <c r="H19" s="60">
        <v>67688973</v>
      </c>
      <c r="I19" s="60">
        <v>68389480</v>
      </c>
      <c r="J19" s="60">
        <v>68389480</v>
      </c>
      <c r="K19" s="60">
        <v>68389480</v>
      </c>
      <c r="L19" s="60">
        <v>68389480</v>
      </c>
      <c r="M19" s="60">
        <v>68389480</v>
      </c>
      <c r="N19" s="60">
        <v>68389480</v>
      </c>
      <c r="O19" s="60">
        <v>68389480</v>
      </c>
      <c r="P19" s="60">
        <v>68389480</v>
      </c>
      <c r="Q19" s="60">
        <v>68389480</v>
      </c>
      <c r="R19" s="60">
        <v>68389480</v>
      </c>
      <c r="S19" s="60">
        <v>68389480</v>
      </c>
      <c r="T19" s="60">
        <v>68389480</v>
      </c>
      <c r="U19" s="60">
        <v>68379526</v>
      </c>
      <c r="V19" s="60">
        <v>68379526</v>
      </c>
      <c r="W19" s="60">
        <v>68379526</v>
      </c>
      <c r="X19" s="60">
        <v>53191449</v>
      </c>
      <c r="Y19" s="60">
        <v>15188077</v>
      </c>
      <c r="Z19" s="140">
        <v>28.55</v>
      </c>
      <c r="AA19" s="62">
        <v>53191449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>
        <v>5400</v>
      </c>
      <c r="J21" s="60">
        <v>5400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110868</v>
      </c>
      <c r="D22" s="155"/>
      <c r="E22" s="59"/>
      <c r="F22" s="60">
        <v>110868</v>
      </c>
      <c r="G22" s="60">
        <v>113345</v>
      </c>
      <c r="H22" s="60">
        <v>113345</v>
      </c>
      <c r="I22" s="60">
        <v>110868</v>
      </c>
      <c r="J22" s="60">
        <v>110868</v>
      </c>
      <c r="K22" s="60">
        <v>110868</v>
      </c>
      <c r="L22" s="60">
        <v>237458</v>
      </c>
      <c r="M22" s="60">
        <v>110868</v>
      </c>
      <c r="N22" s="60">
        <v>110868</v>
      </c>
      <c r="O22" s="60">
        <v>110868</v>
      </c>
      <c r="P22" s="60">
        <v>110868</v>
      </c>
      <c r="Q22" s="60">
        <v>110868</v>
      </c>
      <c r="R22" s="60">
        <v>110868</v>
      </c>
      <c r="S22" s="60">
        <v>110868</v>
      </c>
      <c r="T22" s="60">
        <v>110868</v>
      </c>
      <c r="U22" s="60">
        <v>237458</v>
      </c>
      <c r="V22" s="60">
        <v>237458</v>
      </c>
      <c r="W22" s="60">
        <v>237458</v>
      </c>
      <c r="X22" s="60">
        <v>110868</v>
      </c>
      <c r="Y22" s="60">
        <v>126590</v>
      </c>
      <c r="Z22" s="140">
        <v>114.18</v>
      </c>
      <c r="AA22" s="62">
        <v>110868</v>
      </c>
    </row>
    <row r="23" spans="1:27" ht="13.5">
      <c r="A23" s="249" t="s">
        <v>158</v>
      </c>
      <c r="B23" s="182"/>
      <c r="C23" s="155">
        <v>69375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68083423</v>
      </c>
      <c r="D24" s="168">
        <f>SUM(D15:D23)</f>
        <v>0</v>
      </c>
      <c r="E24" s="76">
        <f t="shared" si="1"/>
        <v>0</v>
      </c>
      <c r="F24" s="77">
        <f t="shared" si="1"/>
        <v>68194868</v>
      </c>
      <c r="G24" s="77">
        <f t="shared" si="1"/>
        <v>67802318</v>
      </c>
      <c r="H24" s="77">
        <f t="shared" si="1"/>
        <v>67802318</v>
      </c>
      <c r="I24" s="77">
        <f t="shared" si="1"/>
        <v>68505748</v>
      </c>
      <c r="J24" s="77">
        <f t="shared" si="1"/>
        <v>68505748</v>
      </c>
      <c r="K24" s="77">
        <f t="shared" si="1"/>
        <v>68500348</v>
      </c>
      <c r="L24" s="77">
        <f t="shared" si="1"/>
        <v>68626938</v>
      </c>
      <c r="M24" s="77">
        <f t="shared" si="1"/>
        <v>68500348</v>
      </c>
      <c r="N24" s="77">
        <f t="shared" si="1"/>
        <v>68500348</v>
      </c>
      <c r="O24" s="77">
        <f t="shared" si="1"/>
        <v>68500348</v>
      </c>
      <c r="P24" s="77">
        <f t="shared" si="1"/>
        <v>68500348</v>
      </c>
      <c r="Q24" s="77">
        <f t="shared" si="1"/>
        <v>68500348</v>
      </c>
      <c r="R24" s="77">
        <f t="shared" si="1"/>
        <v>68500348</v>
      </c>
      <c r="S24" s="77">
        <f t="shared" si="1"/>
        <v>68500348</v>
      </c>
      <c r="T24" s="77">
        <f t="shared" si="1"/>
        <v>68500348</v>
      </c>
      <c r="U24" s="77">
        <f t="shared" si="1"/>
        <v>68616984</v>
      </c>
      <c r="V24" s="77">
        <f t="shared" si="1"/>
        <v>68616984</v>
      </c>
      <c r="W24" s="77">
        <f t="shared" si="1"/>
        <v>68616984</v>
      </c>
      <c r="X24" s="77">
        <f t="shared" si="1"/>
        <v>68194868</v>
      </c>
      <c r="Y24" s="77">
        <f t="shared" si="1"/>
        <v>422116</v>
      </c>
      <c r="Z24" s="212">
        <f>+IF(X24&lt;&gt;0,+(Y24/X24)*100,0)</f>
        <v>0.6189849945893289</v>
      </c>
      <c r="AA24" s="79">
        <f>SUM(AA15:AA23)</f>
        <v>68194868</v>
      </c>
    </row>
    <row r="25" spans="1:27" ht="13.5">
      <c r="A25" s="250" t="s">
        <v>159</v>
      </c>
      <c r="B25" s="251"/>
      <c r="C25" s="168">
        <f aca="true" t="shared" si="2" ref="C25:Y25">+C12+C24</f>
        <v>76332289</v>
      </c>
      <c r="D25" s="168">
        <f>+D12+D24</f>
        <v>0</v>
      </c>
      <c r="E25" s="72">
        <f t="shared" si="2"/>
        <v>0</v>
      </c>
      <c r="F25" s="73">
        <f t="shared" si="2"/>
        <v>75052868</v>
      </c>
      <c r="G25" s="73">
        <f t="shared" si="2"/>
        <v>87896720</v>
      </c>
      <c r="H25" s="73">
        <f t="shared" si="2"/>
        <v>87908480</v>
      </c>
      <c r="I25" s="73">
        <f t="shared" si="2"/>
        <v>88834473</v>
      </c>
      <c r="J25" s="73">
        <f t="shared" si="2"/>
        <v>88834473</v>
      </c>
      <c r="K25" s="73">
        <f t="shared" si="2"/>
        <v>81689188</v>
      </c>
      <c r="L25" s="73">
        <f t="shared" si="2"/>
        <v>82675041</v>
      </c>
      <c r="M25" s="73">
        <f t="shared" si="2"/>
        <v>82829551</v>
      </c>
      <c r="N25" s="73">
        <f t="shared" si="2"/>
        <v>82829551</v>
      </c>
      <c r="O25" s="73">
        <f t="shared" si="2"/>
        <v>80543330</v>
      </c>
      <c r="P25" s="73">
        <f t="shared" si="2"/>
        <v>79656793</v>
      </c>
      <c r="Q25" s="73">
        <f t="shared" si="2"/>
        <v>83088103</v>
      </c>
      <c r="R25" s="73">
        <f t="shared" si="2"/>
        <v>83088103</v>
      </c>
      <c r="S25" s="73">
        <f t="shared" si="2"/>
        <v>82535673</v>
      </c>
      <c r="T25" s="73">
        <f t="shared" si="2"/>
        <v>79788801</v>
      </c>
      <c r="U25" s="73">
        <f t="shared" si="2"/>
        <v>75825400</v>
      </c>
      <c r="V25" s="73">
        <f t="shared" si="2"/>
        <v>75825400</v>
      </c>
      <c r="W25" s="73">
        <f t="shared" si="2"/>
        <v>75825400</v>
      </c>
      <c r="X25" s="73">
        <f t="shared" si="2"/>
        <v>75052868</v>
      </c>
      <c r="Y25" s="73">
        <f t="shared" si="2"/>
        <v>772532</v>
      </c>
      <c r="Z25" s="170">
        <f>+IF(X25&lt;&gt;0,+(Y25/X25)*100,0)</f>
        <v>1.0293170941848617</v>
      </c>
      <c r="AA25" s="74">
        <f>+AA12+AA24</f>
        <v>75052868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77780</v>
      </c>
      <c r="D29" s="155"/>
      <c r="E29" s="59"/>
      <c r="F29" s="60">
        <v>41000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41000</v>
      </c>
      <c r="Y29" s="60">
        <v>-41000</v>
      </c>
      <c r="Z29" s="140">
        <v>-100</v>
      </c>
      <c r="AA29" s="62">
        <v>41000</v>
      </c>
    </row>
    <row r="30" spans="1:27" ht="13.5">
      <c r="A30" s="249" t="s">
        <v>52</v>
      </c>
      <c r="B30" s="182"/>
      <c r="C30" s="155">
        <v>47222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335718</v>
      </c>
      <c r="D31" s="155"/>
      <c r="E31" s="59"/>
      <c r="F31" s="60"/>
      <c r="G31" s="60">
        <v>339765</v>
      </c>
      <c r="H31" s="60">
        <v>339765</v>
      </c>
      <c r="I31" s="60">
        <v>344804</v>
      </c>
      <c r="J31" s="60">
        <v>344804</v>
      </c>
      <c r="K31" s="60">
        <v>346139</v>
      </c>
      <c r="L31" s="60">
        <v>358327</v>
      </c>
      <c r="M31" s="60">
        <v>358327</v>
      </c>
      <c r="N31" s="60">
        <v>358327</v>
      </c>
      <c r="O31" s="60">
        <v>358007</v>
      </c>
      <c r="P31" s="60">
        <v>358370</v>
      </c>
      <c r="Q31" s="60">
        <v>355798</v>
      </c>
      <c r="R31" s="60">
        <v>355798</v>
      </c>
      <c r="S31" s="60">
        <v>358648</v>
      </c>
      <c r="T31" s="60">
        <v>360004</v>
      </c>
      <c r="U31" s="60">
        <v>352011</v>
      </c>
      <c r="V31" s="60">
        <v>352011</v>
      </c>
      <c r="W31" s="60">
        <v>352011</v>
      </c>
      <c r="X31" s="60"/>
      <c r="Y31" s="60">
        <v>352011</v>
      </c>
      <c r="Z31" s="140"/>
      <c r="AA31" s="62"/>
    </row>
    <row r="32" spans="1:27" ht="13.5">
      <c r="A32" s="249" t="s">
        <v>164</v>
      </c>
      <c r="B32" s="182"/>
      <c r="C32" s="155">
        <v>3499673</v>
      </c>
      <c r="D32" s="155"/>
      <c r="E32" s="59"/>
      <c r="F32" s="60">
        <v>3312000</v>
      </c>
      <c r="G32" s="60">
        <v>2228957</v>
      </c>
      <c r="H32" s="60">
        <v>2190629</v>
      </c>
      <c r="I32" s="60">
        <v>2630698</v>
      </c>
      <c r="J32" s="60">
        <v>2630698</v>
      </c>
      <c r="K32" s="60">
        <v>2111465</v>
      </c>
      <c r="L32" s="60">
        <v>2315352</v>
      </c>
      <c r="M32" s="60">
        <v>2412977</v>
      </c>
      <c r="N32" s="60">
        <v>2412977</v>
      </c>
      <c r="O32" s="60">
        <v>2323737</v>
      </c>
      <c r="P32" s="60">
        <v>6959612</v>
      </c>
      <c r="Q32" s="60">
        <v>9505841</v>
      </c>
      <c r="R32" s="60">
        <v>9505841</v>
      </c>
      <c r="S32" s="60">
        <v>10412047</v>
      </c>
      <c r="T32" s="60">
        <v>9919187</v>
      </c>
      <c r="U32" s="60">
        <v>4424333</v>
      </c>
      <c r="V32" s="60">
        <v>4424333</v>
      </c>
      <c r="W32" s="60">
        <v>4424333</v>
      </c>
      <c r="X32" s="60">
        <v>3312000</v>
      </c>
      <c r="Y32" s="60">
        <v>1112333</v>
      </c>
      <c r="Z32" s="140">
        <v>33.58</v>
      </c>
      <c r="AA32" s="62">
        <v>3312000</v>
      </c>
    </row>
    <row r="33" spans="1:27" ht="13.5">
      <c r="A33" s="249" t="s">
        <v>165</v>
      </c>
      <c r="B33" s="182"/>
      <c r="C33" s="155">
        <v>1455086</v>
      </c>
      <c r="D33" s="155"/>
      <c r="E33" s="59"/>
      <c r="F33" s="60"/>
      <c r="G33" s="60">
        <v>2233302</v>
      </c>
      <c r="H33" s="60">
        <v>2283390</v>
      </c>
      <c r="I33" s="60">
        <v>6698181</v>
      </c>
      <c r="J33" s="60">
        <v>6698181</v>
      </c>
      <c r="K33" s="60">
        <v>2220670</v>
      </c>
      <c r="L33" s="60">
        <v>2220669</v>
      </c>
      <c r="M33" s="60">
        <v>2220669</v>
      </c>
      <c r="N33" s="60">
        <v>2220669</v>
      </c>
      <c r="O33" s="60">
        <v>2220669</v>
      </c>
      <c r="P33" s="60">
        <v>2220669</v>
      </c>
      <c r="Q33" s="60">
        <v>2220669</v>
      </c>
      <c r="R33" s="60">
        <v>2220669</v>
      </c>
      <c r="S33" s="60">
        <v>2220669</v>
      </c>
      <c r="T33" s="60">
        <v>2220669</v>
      </c>
      <c r="U33" s="60">
        <v>2555362</v>
      </c>
      <c r="V33" s="60">
        <v>2555362</v>
      </c>
      <c r="W33" s="60">
        <v>2555362</v>
      </c>
      <c r="X33" s="60"/>
      <c r="Y33" s="60">
        <v>2555362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5415479</v>
      </c>
      <c r="D34" s="168">
        <f>SUM(D29:D33)</f>
        <v>0</v>
      </c>
      <c r="E34" s="72">
        <f t="shared" si="3"/>
        <v>0</v>
      </c>
      <c r="F34" s="73">
        <f t="shared" si="3"/>
        <v>3353000</v>
      </c>
      <c r="G34" s="73">
        <f t="shared" si="3"/>
        <v>4802024</v>
      </c>
      <c r="H34" s="73">
        <f t="shared" si="3"/>
        <v>4813784</v>
      </c>
      <c r="I34" s="73">
        <f t="shared" si="3"/>
        <v>9673683</v>
      </c>
      <c r="J34" s="73">
        <f t="shared" si="3"/>
        <v>9673683</v>
      </c>
      <c r="K34" s="73">
        <f t="shared" si="3"/>
        <v>4678274</v>
      </c>
      <c r="L34" s="73">
        <f t="shared" si="3"/>
        <v>4894348</v>
      </c>
      <c r="M34" s="73">
        <f t="shared" si="3"/>
        <v>4991973</v>
      </c>
      <c r="N34" s="73">
        <f t="shared" si="3"/>
        <v>4991973</v>
      </c>
      <c r="O34" s="73">
        <f t="shared" si="3"/>
        <v>4902413</v>
      </c>
      <c r="P34" s="73">
        <f t="shared" si="3"/>
        <v>9538651</v>
      </c>
      <c r="Q34" s="73">
        <f t="shared" si="3"/>
        <v>12082308</v>
      </c>
      <c r="R34" s="73">
        <f t="shared" si="3"/>
        <v>12082308</v>
      </c>
      <c r="S34" s="73">
        <f t="shared" si="3"/>
        <v>12991364</v>
      </c>
      <c r="T34" s="73">
        <f t="shared" si="3"/>
        <v>12499860</v>
      </c>
      <c r="U34" s="73">
        <f t="shared" si="3"/>
        <v>7331706</v>
      </c>
      <c r="V34" s="73">
        <f t="shared" si="3"/>
        <v>7331706</v>
      </c>
      <c r="W34" s="73">
        <f t="shared" si="3"/>
        <v>7331706</v>
      </c>
      <c r="X34" s="73">
        <f t="shared" si="3"/>
        <v>3353000</v>
      </c>
      <c r="Y34" s="73">
        <f t="shared" si="3"/>
        <v>3978706</v>
      </c>
      <c r="Z34" s="170">
        <f>+IF(X34&lt;&gt;0,+(Y34/X34)*100,0)</f>
        <v>118.66107963018193</v>
      </c>
      <c r="AA34" s="74">
        <f>SUM(AA29:AA33)</f>
        <v>3353000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138680</v>
      </c>
      <c r="D37" s="155"/>
      <c r="E37" s="59"/>
      <c r="F37" s="60">
        <v>186000</v>
      </c>
      <c r="G37" s="60">
        <v>185902</v>
      </c>
      <c r="H37" s="60">
        <v>185902</v>
      </c>
      <c r="I37" s="60">
        <v>185902</v>
      </c>
      <c r="J37" s="60">
        <v>185902</v>
      </c>
      <c r="K37" s="60">
        <v>185902</v>
      </c>
      <c r="L37" s="60">
        <v>185902</v>
      </c>
      <c r="M37" s="60">
        <v>185902</v>
      </c>
      <c r="N37" s="60">
        <v>185902</v>
      </c>
      <c r="O37" s="60">
        <v>185902</v>
      </c>
      <c r="P37" s="60">
        <v>185902</v>
      </c>
      <c r="Q37" s="60">
        <v>185902</v>
      </c>
      <c r="R37" s="60">
        <v>185902</v>
      </c>
      <c r="S37" s="60">
        <v>185902</v>
      </c>
      <c r="T37" s="60">
        <v>185902</v>
      </c>
      <c r="U37" s="60">
        <v>177866</v>
      </c>
      <c r="V37" s="60">
        <v>177866</v>
      </c>
      <c r="W37" s="60">
        <v>177866</v>
      </c>
      <c r="X37" s="60">
        <v>186000</v>
      </c>
      <c r="Y37" s="60">
        <v>-8134</v>
      </c>
      <c r="Z37" s="140">
        <v>-4.37</v>
      </c>
      <c r="AA37" s="62">
        <v>186000</v>
      </c>
    </row>
    <row r="38" spans="1:27" ht="13.5">
      <c r="A38" s="249" t="s">
        <v>165</v>
      </c>
      <c r="B38" s="182"/>
      <c r="C38" s="155">
        <v>4495350</v>
      </c>
      <c r="D38" s="155"/>
      <c r="E38" s="59"/>
      <c r="F38" s="60">
        <v>5950000</v>
      </c>
      <c r="G38" s="60">
        <v>3676424</v>
      </c>
      <c r="H38" s="60">
        <v>3676424</v>
      </c>
      <c r="I38" s="60">
        <v>3676424</v>
      </c>
      <c r="J38" s="60">
        <v>3676424</v>
      </c>
      <c r="K38" s="60">
        <v>3676424</v>
      </c>
      <c r="L38" s="60">
        <v>3676424</v>
      </c>
      <c r="M38" s="60">
        <v>3676424</v>
      </c>
      <c r="N38" s="60">
        <v>3676424</v>
      </c>
      <c r="O38" s="60">
        <v>3676424</v>
      </c>
      <c r="P38" s="60">
        <v>3676424</v>
      </c>
      <c r="Q38" s="60">
        <v>3676424</v>
      </c>
      <c r="R38" s="60">
        <v>3676424</v>
      </c>
      <c r="S38" s="60">
        <v>3676424</v>
      </c>
      <c r="T38" s="60">
        <v>3676424</v>
      </c>
      <c r="U38" s="60">
        <v>4192984</v>
      </c>
      <c r="V38" s="60">
        <v>4192984</v>
      </c>
      <c r="W38" s="60">
        <v>4192984</v>
      </c>
      <c r="X38" s="60">
        <v>5950000</v>
      </c>
      <c r="Y38" s="60">
        <v>-1757016</v>
      </c>
      <c r="Z38" s="140">
        <v>-29.53</v>
      </c>
      <c r="AA38" s="62">
        <v>5950000</v>
      </c>
    </row>
    <row r="39" spans="1:27" ht="13.5">
      <c r="A39" s="250" t="s">
        <v>59</v>
      </c>
      <c r="B39" s="253"/>
      <c r="C39" s="168">
        <f aca="true" t="shared" si="4" ref="C39:Y39">SUM(C37:C38)</f>
        <v>4634030</v>
      </c>
      <c r="D39" s="168">
        <f>SUM(D37:D38)</f>
        <v>0</v>
      </c>
      <c r="E39" s="76">
        <f t="shared" si="4"/>
        <v>0</v>
      </c>
      <c r="F39" s="77">
        <f t="shared" si="4"/>
        <v>6136000</v>
      </c>
      <c r="G39" s="77">
        <f t="shared" si="4"/>
        <v>3862326</v>
      </c>
      <c r="H39" s="77">
        <f t="shared" si="4"/>
        <v>3862326</v>
      </c>
      <c r="I39" s="77">
        <f t="shared" si="4"/>
        <v>3862326</v>
      </c>
      <c r="J39" s="77">
        <f t="shared" si="4"/>
        <v>3862326</v>
      </c>
      <c r="K39" s="77">
        <f t="shared" si="4"/>
        <v>3862326</v>
      </c>
      <c r="L39" s="77">
        <f t="shared" si="4"/>
        <v>3862326</v>
      </c>
      <c r="M39" s="77">
        <f t="shared" si="4"/>
        <v>3862326</v>
      </c>
      <c r="N39" s="77">
        <f t="shared" si="4"/>
        <v>3862326</v>
      </c>
      <c r="O39" s="77">
        <f t="shared" si="4"/>
        <v>3862326</v>
      </c>
      <c r="P39" s="77">
        <f t="shared" si="4"/>
        <v>3862326</v>
      </c>
      <c r="Q39" s="77">
        <f t="shared" si="4"/>
        <v>3862326</v>
      </c>
      <c r="R39" s="77">
        <f t="shared" si="4"/>
        <v>3862326</v>
      </c>
      <c r="S39" s="77">
        <f t="shared" si="4"/>
        <v>3862326</v>
      </c>
      <c r="T39" s="77">
        <f t="shared" si="4"/>
        <v>3862326</v>
      </c>
      <c r="U39" s="77">
        <f t="shared" si="4"/>
        <v>4370850</v>
      </c>
      <c r="V39" s="77">
        <f t="shared" si="4"/>
        <v>4370850</v>
      </c>
      <c r="W39" s="77">
        <f t="shared" si="4"/>
        <v>4370850</v>
      </c>
      <c r="X39" s="77">
        <f t="shared" si="4"/>
        <v>6136000</v>
      </c>
      <c r="Y39" s="77">
        <f t="shared" si="4"/>
        <v>-1765150</v>
      </c>
      <c r="Z39" s="212">
        <f>+IF(X39&lt;&gt;0,+(Y39/X39)*100,0)</f>
        <v>-28.767112125162974</v>
      </c>
      <c r="AA39" s="79">
        <f>SUM(AA37:AA38)</f>
        <v>6136000</v>
      </c>
    </row>
    <row r="40" spans="1:27" ht="13.5">
      <c r="A40" s="250" t="s">
        <v>167</v>
      </c>
      <c r="B40" s="251"/>
      <c r="C40" s="168">
        <f aca="true" t="shared" si="5" ref="C40:Y40">+C34+C39</f>
        <v>10049509</v>
      </c>
      <c r="D40" s="168">
        <f>+D34+D39</f>
        <v>0</v>
      </c>
      <c r="E40" s="72">
        <f t="shared" si="5"/>
        <v>0</v>
      </c>
      <c r="F40" s="73">
        <f t="shared" si="5"/>
        <v>9489000</v>
      </c>
      <c r="G40" s="73">
        <f t="shared" si="5"/>
        <v>8664350</v>
      </c>
      <c r="H40" s="73">
        <f t="shared" si="5"/>
        <v>8676110</v>
      </c>
      <c r="I40" s="73">
        <f t="shared" si="5"/>
        <v>13536009</v>
      </c>
      <c r="J40" s="73">
        <f t="shared" si="5"/>
        <v>13536009</v>
      </c>
      <c r="K40" s="73">
        <f t="shared" si="5"/>
        <v>8540600</v>
      </c>
      <c r="L40" s="73">
        <f t="shared" si="5"/>
        <v>8756674</v>
      </c>
      <c r="M40" s="73">
        <f t="shared" si="5"/>
        <v>8854299</v>
      </c>
      <c r="N40" s="73">
        <f t="shared" si="5"/>
        <v>8854299</v>
      </c>
      <c r="O40" s="73">
        <f t="shared" si="5"/>
        <v>8764739</v>
      </c>
      <c r="P40" s="73">
        <f t="shared" si="5"/>
        <v>13400977</v>
      </c>
      <c r="Q40" s="73">
        <f t="shared" si="5"/>
        <v>15944634</v>
      </c>
      <c r="R40" s="73">
        <f t="shared" si="5"/>
        <v>15944634</v>
      </c>
      <c r="S40" s="73">
        <f t="shared" si="5"/>
        <v>16853690</v>
      </c>
      <c r="T40" s="73">
        <f t="shared" si="5"/>
        <v>16362186</v>
      </c>
      <c r="U40" s="73">
        <f t="shared" si="5"/>
        <v>11702556</v>
      </c>
      <c r="V40" s="73">
        <f t="shared" si="5"/>
        <v>11702556</v>
      </c>
      <c r="W40" s="73">
        <f t="shared" si="5"/>
        <v>11702556</v>
      </c>
      <c r="X40" s="73">
        <f t="shared" si="5"/>
        <v>9489000</v>
      </c>
      <c r="Y40" s="73">
        <f t="shared" si="5"/>
        <v>2213556</v>
      </c>
      <c r="Z40" s="170">
        <f>+IF(X40&lt;&gt;0,+(Y40/X40)*100,0)</f>
        <v>23.32760037938666</v>
      </c>
      <c r="AA40" s="74">
        <f>+AA34+AA39</f>
        <v>9489000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66282780</v>
      </c>
      <c r="D42" s="257">
        <f>+D25-D40</f>
        <v>0</v>
      </c>
      <c r="E42" s="258">
        <f t="shared" si="6"/>
        <v>0</v>
      </c>
      <c r="F42" s="259">
        <f t="shared" si="6"/>
        <v>65563868</v>
      </c>
      <c r="G42" s="259">
        <f t="shared" si="6"/>
        <v>79232370</v>
      </c>
      <c r="H42" s="259">
        <f t="shared" si="6"/>
        <v>79232370</v>
      </c>
      <c r="I42" s="259">
        <f t="shared" si="6"/>
        <v>75298464</v>
      </c>
      <c r="J42" s="259">
        <f t="shared" si="6"/>
        <v>75298464</v>
      </c>
      <c r="K42" s="259">
        <f t="shared" si="6"/>
        <v>73148588</v>
      </c>
      <c r="L42" s="259">
        <f t="shared" si="6"/>
        <v>73918367</v>
      </c>
      <c r="M42" s="259">
        <f t="shared" si="6"/>
        <v>73975252</v>
      </c>
      <c r="N42" s="259">
        <f t="shared" si="6"/>
        <v>73975252</v>
      </c>
      <c r="O42" s="259">
        <f t="shared" si="6"/>
        <v>71778591</v>
      </c>
      <c r="P42" s="259">
        <f t="shared" si="6"/>
        <v>66255816</v>
      </c>
      <c r="Q42" s="259">
        <f t="shared" si="6"/>
        <v>67143469</v>
      </c>
      <c r="R42" s="259">
        <f t="shared" si="6"/>
        <v>67143469</v>
      </c>
      <c r="S42" s="259">
        <f t="shared" si="6"/>
        <v>65681983</v>
      </c>
      <c r="T42" s="259">
        <f t="shared" si="6"/>
        <v>63426615</v>
      </c>
      <c r="U42" s="259">
        <f t="shared" si="6"/>
        <v>64122844</v>
      </c>
      <c r="V42" s="259">
        <f t="shared" si="6"/>
        <v>64122844</v>
      </c>
      <c r="W42" s="259">
        <f t="shared" si="6"/>
        <v>64122844</v>
      </c>
      <c r="X42" s="259">
        <f t="shared" si="6"/>
        <v>65563868</v>
      </c>
      <c r="Y42" s="259">
        <f t="shared" si="6"/>
        <v>-1441024</v>
      </c>
      <c r="Z42" s="260">
        <f>+IF(X42&lt;&gt;0,+(Y42/X42)*100,0)</f>
        <v>-2.1978935104926998</v>
      </c>
      <c r="AA42" s="261">
        <f>+AA25-AA40</f>
        <v>65563868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65476957</v>
      </c>
      <c r="D45" s="155"/>
      <c r="E45" s="59"/>
      <c r="F45" s="60">
        <v>64757868</v>
      </c>
      <c r="G45" s="60">
        <v>78426547</v>
      </c>
      <c r="H45" s="60">
        <v>78426547</v>
      </c>
      <c r="I45" s="60">
        <v>74492641</v>
      </c>
      <c r="J45" s="60">
        <v>74492641</v>
      </c>
      <c r="K45" s="60">
        <v>72342765</v>
      </c>
      <c r="L45" s="60">
        <v>73112544</v>
      </c>
      <c r="M45" s="60">
        <v>73169429</v>
      </c>
      <c r="N45" s="60">
        <v>73169429</v>
      </c>
      <c r="O45" s="60">
        <v>70972768</v>
      </c>
      <c r="P45" s="60">
        <v>65449993</v>
      </c>
      <c r="Q45" s="60">
        <v>66337646</v>
      </c>
      <c r="R45" s="60">
        <v>66337646</v>
      </c>
      <c r="S45" s="60">
        <v>64876160</v>
      </c>
      <c r="T45" s="60">
        <v>62620792</v>
      </c>
      <c r="U45" s="60">
        <v>63317021</v>
      </c>
      <c r="V45" s="60">
        <v>63317021</v>
      </c>
      <c r="W45" s="60">
        <v>63317021</v>
      </c>
      <c r="X45" s="60">
        <v>64757868</v>
      </c>
      <c r="Y45" s="60">
        <v>-1440847</v>
      </c>
      <c r="Z45" s="139">
        <v>-2.22</v>
      </c>
      <c r="AA45" s="62">
        <v>64757868</v>
      </c>
    </row>
    <row r="46" spans="1:27" ht="13.5">
      <c r="A46" s="249" t="s">
        <v>171</v>
      </c>
      <c r="B46" s="182"/>
      <c r="C46" s="155">
        <v>805823</v>
      </c>
      <c r="D46" s="155"/>
      <c r="E46" s="59"/>
      <c r="F46" s="60">
        <v>806000</v>
      </c>
      <c r="G46" s="60">
        <v>805823</v>
      </c>
      <c r="H46" s="60">
        <v>805823</v>
      </c>
      <c r="I46" s="60">
        <v>805823</v>
      </c>
      <c r="J46" s="60">
        <v>805823</v>
      </c>
      <c r="K46" s="60">
        <v>805823</v>
      </c>
      <c r="L46" s="60">
        <v>805823</v>
      </c>
      <c r="M46" s="60">
        <v>805823</v>
      </c>
      <c r="N46" s="60">
        <v>805823</v>
      </c>
      <c r="O46" s="60">
        <v>805823</v>
      </c>
      <c r="P46" s="60">
        <v>805823</v>
      </c>
      <c r="Q46" s="60">
        <v>805823</v>
      </c>
      <c r="R46" s="60">
        <v>805823</v>
      </c>
      <c r="S46" s="60">
        <v>805823</v>
      </c>
      <c r="T46" s="60">
        <v>805823</v>
      </c>
      <c r="U46" s="60">
        <v>805823</v>
      </c>
      <c r="V46" s="60">
        <v>805823</v>
      </c>
      <c r="W46" s="60">
        <v>805823</v>
      </c>
      <c r="X46" s="60">
        <v>806000</v>
      </c>
      <c r="Y46" s="60">
        <v>-177</v>
      </c>
      <c r="Z46" s="139">
        <v>-0.02</v>
      </c>
      <c r="AA46" s="62">
        <v>806000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66282780</v>
      </c>
      <c r="D48" s="217">
        <f>SUM(D45:D47)</f>
        <v>0</v>
      </c>
      <c r="E48" s="264">
        <f t="shared" si="7"/>
        <v>0</v>
      </c>
      <c r="F48" s="219">
        <f t="shared" si="7"/>
        <v>65563868</v>
      </c>
      <c r="G48" s="219">
        <f t="shared" si="7"/>
        <v>79232370</v>
      </c>
      <c r="H48" s="219">
        <f t="shared" si="7"/>
        <v>79232370</v>
      </c>
      <c r="I48" s="219">
        <f t="shared" si="7"/>
        <v>75298464</v>
      </c>
      <c r="J48" s="219">
        <f t="shared" si="7"/>
        <v>75298464</v>
      </c>
      <c r="K48" s="219">
        <f t="shared" si="7"/>
        <v>73148588</v>
      </c>
      <c r="L48" s="219">
        <f t="shared" si="7"/>
        <v>73918367</v>
      </c>
      <c r="M48" s="219">
        <f t="shared" si="7"/>
        <v>73975252</v>
      </c>
      <c r="N48" s="219">
        <f t="shared" si="7"/>
        <v>73975252</v>
      </c>
      <c r="O48" s="219">
        <f t="shared" si="7"/>
        <v>71778591</v>
      </c>
      <c r="P48" s="219">
        <f t="shared" si="7"/>
        <v>66255816</v>
      </c>
      <c r="Q48" s="219">
        <f t="shared" si="7"/>
        <v>67143469</v>
      </c>
      <c r="R48" s="219">
        <f t="shared" si="7"/>
        <v>67143469</v>
      </c>
      <c r="S48" s="219">
        <f t="shared" si="7"/>
        <v>65681983</v>
      </c>
      <c r="T48" s="219">
        <f t="shared" si="7"/>
        <v>63426615</v>
      </c>
      <c r="U48" s="219">
        <f t="shared" si="7"/>
        <v>64122844</v>
      </c>
      <c r="V48" s="219">
        <f t="shared" si="7"/>
        <v>64122844</v>
      </c>
      <c r="W48" s="219">
        <f t="shared" si="7"/>
        <v>64122844</v>
      </c>
      <c r="X48" s="219">
        <f t="shared" si="7"/>
        <v>65563868</v>
      </c>
      <c r="Y48" s="219">
        <f t="shared" si="7"/>
        <v>-1441024</v>
      </c>
      <c r="Z48" s="265">
        <f>+IF(X48&lt;&gt;0,+(Y48/X48)*100,0)</f>
        <v>-2.1978935104926998</v>
      </c>
      <c r="AA48" s="232">
        <f>SUM(AA45:AA47)</f>
        <v>65563868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17986492</v>
      </c>
      <c r="D6" s="155"/>
      <c r="E6" s="59">
        <v>22744056</v>
      </c>
      <c r="F6" s="60">
        <v>21180036</v>
      </c>
      <c r="G6" s="60">
        <v>1430684</v>
      </c>
      <c r="H6" s="60">
        <v>2056657</v>
      </c>
      <c r="I6" s="60">
        <v>1434387</v>
      </c>
      <c r="J6" s="60">
        <v>4921728</v>
      </c>
      <c r="K6" s="60">
        <v>1564979</v>
      </c>
      <c r="L6" s="60">
        <v>1744498</v>
      </c>
      <c r="M6" s="60">
        <v>694220</v>
      </c>
      <c r="N6" s="60">
        <v>4003697</v>
      </c>
      <c r="O6" s="60">
        <v>1578541</v>
      </c>
      <c r="P6" s="60">
        <v>1701555</v>
      </c>
      <c r="Q6" s="60">
        <v>1504240</v>
      </c>
      <c r="R6" s="60">
        <v>4784336</v>
      </c>
      <c r="S6" s="60">
        <v>995877</v>
      </c>
      <c r="T6" s="60">
        <v>948876</v>
      </c>
      <c r="U6" s="60">
        <v>1527349</v>
      </c>
      <c r="V6" s="60">
        <v>3472102</v>
      </c>
      <c r="W6" s="60">
        <v>17181863</v>
      </c>
      <c r="X6" s="60">
        <v>21180036</v>
      </c>
      <c r="Y6" s="60">
        <v>-3998173</v>
      </c>
      <c r="Z6" s="140">
        <v>-18.88</v>
      </c>
      <c r="AA6" s="62">
        <v>21180036</v>
      </c>
    </row>
    <row r="7" spans="1:27" ht="13.5">
      <c r="A7" s="249" t="s">
        <v>178</v>
      </c>
      <c r="B7" s="182"/>
      <c r="C7" s="155">
        <v>15587938</v>
      </c>
      <c r="D7" s="155"/>
      <c r="E7" s="59">
        <v>24235212</v>
      </c>
      <c r="F7" s="60">
        <v>18265200</v>
      </c>
      <c r="G7" s="60">
        <v>12955000</v>
      </c>
      <c r="H7" s="60">
        <v>1045167</v>
      </c>
      <c r="I7" s="60">
        <v>908000</v>
      </c>
      <c r="J7" s="60">
        <v>14908167</v>
      </c>
      <c r="K7" s="60">
        <v>150000</v>
      </c>
      <c r="L7" s="60">
        <v>3529000</v>
      </c>
      <c r="M7" s="60">
        <v>1076000</v>
      </c>
      <c r="N7" s="60">
        <v>4755000</v>
      </c>
      <c r="O7" s="60">
        <v>310074</v>
      </c>
      <c r="P7" s="60">
        <v>151367</v>
      </c>
      <c r="Q7" s="60">
        <v>2646000</v>
      </c>
      <c r="R7" s="60">
        <v>3107441</v>
      </c>
      <c r="S7" s="60">
        <v>241000</v>
      </c>
      <c r="T7" s="60"/>
      <c r="U7" s="60"/>
      <c r="V7" s="60">
        <v>241000</v>
      </c>
      <c r="W7" s="60">
        <v>23011608</v>
      </c>
      <c r="X7" s="60">
        <v>18265200</v>
      </c>
      <c r="Y7" s="60">
        <v>4746408</v>
      </c>
      <c r="Z7" s="140">
        <v>25.99</v>
      </c>
      <c r="AA7" s="62">
        <v>18265200</v>
      </c>
    </row>
    <row r="8" spans="1:27" ht="13.5">
      <c r="A8" s="249" t="s">
        <v>179</v>
      </c>
      <c r="B8" s="182"/>
      <c r="C8" s="155">
        <v>10421445</v>
      </c>
      <c r="D8" s="155"/>
      <c r="E8" s="59"/>
      <c r="F8" s="60">
        <v>8558000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8558000</v>
      </c>
      <c r="Y8" s="60">
        <v>-8558000</v>
      </c>
      <c r="Z8" s="140">
        <v>-100</v>
      </c>
      <c r="AA8" s="62">
        <v>8558000</v>
      </c>
    </row>
    <row r="9" spans="1:27" ht="13.5">
      <c r="A9" s="249" t="s">
        <v>180</v>
      </c>
      <c r="B9" s="182"/>
      <c r="C9" s="155">
        <v>670866</v>
      </c>
      <c r="D9" s="155"/>
      <c r="E9" s="59">
        <v>845004</v>
      </c>
      <c r="F9" s="60">
        <v>845000</v>
      </c>
      <c r="G9" s="60">
        <v>9553</v>
      </c>
      <c r="H9" s="60">
        <v>3158</v>
      </c>
      <c r="I9" s="60">
        <v>3268</v>
      </c>
      <c r="J9" s="60">
        <v>15979</v>
      </c>
      <c r="K9" s="60">
        <v>2095</v>
      </c>
      <c r="L9" s="60">
        <v>2613</v>
      </c>
      <c r="M9" s="60">
        <v>348</v>
      </c>
      <c r="N9" s="60">
        <v>5056</v>
      </c>
      <c r="O9" s="60">
        <v>10475</v>
      </c>
      <c r="P9" s="60">
        <v>2388</v>
      </c>
      <c r="Q9" s="60">
        <v>6306</v>
      </c>
      <c r="R9" s="60">
        <v>19169</v>
      </c>
      <c r="S9" s="60">
        <v>1293</v>
      </c>
      <c r="T9" s="60">
        <v>1390</v>
      </c>
      <c r="U9" s="60">
        <v>2939</v>
      </c>
      <c r="V9" s="60">
        <v>5622</v>
      </c>
      <c r="W9" s="60">
        <v>45826</v>
      </c>
      <c r="X9" s="60">
        <v>845000</v>
      </c>
      <c r="Y9" s="60">
        <v>-799174</v>
      </c>
      <c r="Z9" s="140">
        <v>-94.58</v>
      </c>
      <c r="AA9" s="62">
        <v>845000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-33577165</v>
      </c>
      <c r="D12" s="155"/>
      <c r="E12" s="59">
        <v>-37124578</v>
      </c>
      <c r="F12" s="60">
        <v>-38878550</v>
      </c>
      <c r="G12" s="60">
        <v>-2044589</v>
      </c>
      <c r="H12" s="60">
        <v>-3855476</v>
      </c>
      <c r="I12" s="60">
        <v>-3627407</v>
      </c>
      <c r="J12" s="60">
        <v>-9527472</v>
      </c>
      <c r="K12" s="60">
        <v>-3071046</v>
      </c>
      <c r="L12" s="60">
        <v>-3784659</v>
      </c>
      <c r="M12" s="60">
        <v>-492232</v>
      </c>
      <c r="N12" s="60">
        <v>-7347937</v>
      </c>
      <c r="O12" s="60">
        <v>-5333398</v>
      </c>
      <c r="P12" s="60">
        <v>-3048349</v>
      </c>
      <c r="Q12" s="60">
        <v>-1539168</v>
      </c>
      <c r="R12" s="60">
        <v>-9920915</v>
      </c>
      <c r="S12" s="60">
        <v>-2780247</v>
      </c>
      <c r="T12" s="60">
        <v>-2983629</v>
      </c>
      <c r="U12" s="60">
        <v>-3131476</v>
      </c>
      <c r="V12" s="60">
        <v>-8895352</v>
      </c>
      <c r="W12" s="60">
        <v>-35691676</v>
      </c>
      <c r="X12" s="60">
        <v>-38878550</v>
      </c>
      <c r="Y12" s="60">
        <v>3186874</v>
      </c>
      <c r="Z12" s="140">
        <v>-8.2</v>
      </c>
      <c r="AA12" s="62">
        <v>-38878550</v>
      </c>
    </row>
    <row r="13" spans="1:27" ht="13.5">
      <c r="A13" s="249" t="s">
        <v>40</v>
      </c>
      <c r="B13" s="182"/>
      <c r="C13" s="155">
        <v>-343958</v>
      </c>
      <c r="D13" s="155"/>
      <c r="E13" s="59">
        <v>-58404</v>
      </c>
      <c r="F13" s="60">
        <v>-58400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-581310</v>
      </c>
      <c r="V13" s="60">
        <v>-581310</v>
      </c>
      <c r="W13" s="60">
        <v>-581310</v>
      </c>
      <c r="X13" s="60">
        <v>-58400</v>
      </c>
      <c r="Y13" s="60">
        <v>-522910</v>
      </c>
      <c r="Z13" s="140">
        <v>895.39</v>
      </c>
      <c r="AA13" s="62">
        <v>-58400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10745618</v>
      </c>
      <c r="D15" s="168">
        <f>SUM(D6:D14)</f>
        <v>0</v>
      </c>
      <c r="E15" s="72">
        <f t="shared" si="0"/>
        <v>10641290</v>
      </c>
      <c r="F15" s="73">
        <f t="shared" si="0"/>
        <v>9911286</v>
      </c>
      <c r="G15" s="73">
        <f t="shared" si="0"/>
        <v>12350648</v>
      </c>
      <c r="H15" s="73">
        <f t="shared" si="0"/>
        <v>-750494</v>
      </c>
      <c r="I15" s="73">
        <f t="shared" si="0"/>
        <v>-1281752</v>
      </c>
      <c r="J15" s="73">
        <f t="shared" si="0"/>
        <v>10318402</v>
      </c>
      <c r="K15" s="73">
        <f t="shared" si="0"/>
        <v>-1353972</v>
      </c>
      <c r="L15" s="73">
        <f t="shared" si="0"/>
        <v>1491452</v>
      </c>
      <c r="M15" s="73">
        <f t="shared" si="0"/>
        <v>1278336</v>
      </c>
      <c r="N15" s="73">
        <f t="shared" si="0"/>
        <v>1415816</v>
      </c>
      <c r="O15" s="73">
        <f t="shared" si="0"/>
        <v>-3434308</v>
      </c>
      <c r="P15" s="73">
        <f t="shared" si="0"/>
        <v>-1193039</v>
      </c>
      <c r="Q15" s="73">
        <f t="shared" si="0"/>
        <v>2617378</v>
      </c>
      <c r="R15" s="73">
        <f t="shared" si="0"/>
        <v>-2009969</v>
      </c>
      <c r="S15" s="73">
        <f t="shared" si="0"/>
        <v>-1542077</v>
      </c>
      <c r="T15" s="73">
        <f t="shared" si="0"/>
        <v>-2033363</v>
      </c>
      <c r="U15" s="73">
        <f t="shared" si="0"/>
        <v>-2182498</v>
      </c>
      <c r="V15" s="73">
        <f t="shared" si="0"/>
        <v>-5757938</v>
      </c>
      <c r="W15" s="73">
        <f t="shared" si="0"/>
        <v>3966311</v>
      </c>
      <c r="X15" s="73">
        <f t="shared" si="0"/>
        <v>9911286</v>
      </c>
      <c r="Y15" s="73">
        <f t="shared" si="0"/>
        <v>-5944975</v>
      </c>
      <c r="Z15" s="170">
        <f>+IF(X15&lt;&gt;0,+(Y15/X15)*100,0)</f>
        <v>-59.981873189816135</v>
      </c>
      <c r="AA15" s="74">
        <f>SUM(AA6:AA14)</f>
        <v>9911286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1500000</v>
      </c>
      <c r="I22" s="60">
        <v>2104642</v>
      </c>
      <c r="J22" s="60">
        <v>3604642</v>
      </c>
      <c r="K22" s="60">
        <v>3500000</v>
      </c>
      <c r="L22" s="60">
        <v>2000000</v>
      </c>
      <c r="M22" s="60">
        <v>-10604642</v>
      </c>
      <c r="N22" s="60">
        <v>-5104642</v>
      </c>
      <c r="O22" s="60">
        <v>1000000</v>
      </c>
      <c r="P22" s="60">
        <v>1000000</v>
      </c>
      <c r="Q22" s="60">
        <v>1000000</v>
      </c>
      <c r="R22" s="60">
        <v>3000000</v>
      </c>
      <c r="S22" s="60">
        <v>1000000</v>
      </c>
      <c r="T22" s="60">
        <v>1000000</v>
      </c>
      <c r="U22" s="60">
        <v>2000000</v>
      </c>
      <c r="V22" s="60">
        <v>4000000</v>
      </c>
      <c r="W22" s="60">
        <v>5500000</v>
      </c>
      <c r="X22" s="60"/>
      <c r="Y22" s="60">
        <v>5500000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-10589030</v>
      </c>
      <c r="D24" s="155"/>
      <c r="E24" s="59">
        <v>-8702250</v>
      </c>
      <c r="F24" s="60">
        <v>-9525100</v>
      </c>
      <c r="G24" s="60"/>
      <c r="H24" s="60"/>
      <c r="I24" s="60"/>
      <c r="J24" s="60"/>
      <c r="K24" s="60"/>
      <c r="L24" s="60"/>
      <c r="M24" s="60">
        <v>-4077714</v>
      </c>
      <c r="N24" s="60">
        <v>-4077714</v>
      </c>
      <c r="O24" s="60">
        <v>-454944</v>
      </c>
      <c r="P24" s="60"/>
      <c r="Q24" s="60">
        <v>-1141016</v>
      </c>
      <c r="R24" s="60">
        <v>-1595960</v>
      </c>
      <c r="S24" s="60">
        <v>-59358</v>
      </c>
      <c r="T24" s="60">
        <v>-1080412</v>
      </c>
      <c r="U24" s="60">
        <v>-2019262</v>
      </c>
      <c r="V24" s="60">
        <v>-3159032</v>
      </c>
      <c r="W24" s="60">
        <v>-8832706</v>
      </c>
      <c r="X24" s="60">
        <v>-9525100</v>
      </c>
      <c r="Y24" s="60">
        <v>692394</v>
      </c>
      <c r="Z24" s="140">
        <v>-7.27</v>
      </c>
      <c r="AA24" s="62">
        <v>-9525100</v>
      </c>
    </row>
    <row r="25" spans="1:27" ht="13.5">
      <c r="A25" s="250" t="s">
        <v>191</v>
      </c>
      <c r="B25" s="251"/>
      <c r="C25" s="168">
        <f aca="true" t="shared" si="1" ref="C25:Y25">SUM(C19:C24)</f>
        <v>-10589030</v>
      </c>
      <c r="D25" s="168">
        <f>SUM(D19:D24)</f>
        <v>0</v>
      </c>
      <c r="E25" s="72">
        <f t="shared" si="1"/>
        <v>-8702250</v>
      </c>
      <c r="F25" s="73">
        <f t="shared" si="1"/>
        <v>-9525100</v>
      </c>
      <c r="G25" s="73">
        <f t="shared" si="1"/>
        <v>0</v>
      </c>
      <c r="H25" s="73">
        <f t="shared" si="1"/>
        <v>1500000</v>
      </c>
      <c r="I25" s="73">
        <f t="shared" si="1"/>
        <v>2104642</v>
      </c>
      <c r="J25" s="73">
        <f t="shared" si="1"/>
        <v>3604642</v>
      </c>
      <c r="K25" s="73">
        <f t="shared" si="1"/>
        <v>3500000</v>
      </c>
      <c r="L25" s="73">
        <f t="shared" si="1"/>
        <v>2000000</v>
      </c>
      <c r="M25" s="73">
        <f t="shared" si="1"/>
        <v>-14682356</v>
      </c>
      <c r="N25" s="73">
        <f t="shared" si="1"/>
        <v>-9182356</v>
      </c>
      <c r="O25" s="73">
        <f t="shared" si="1"/>
        <v>545056</v>
      </c>
      <c r="P25" s="73">
        <f t="shared" si="1"/>
        <v>1000000</v>
      </c>
      <c r="Q25" s="73">
        <f t="shared" si="1"/>
        <v>-141016</v>
      </c>
      <c r="R25" s="73">
        <f t="shared" si="1"/>
        <v>1404040</v>
      </c>
      <c r="S25" s="73">
        <f t="shared" si="1"/>
        <v>940642</v>
      </c>
      <c r="T25" s="73">
        <f t="shared" si="1"/>
        <v>-80412</v>
      </c>
      <c r="U25" s="73">
        <f t="shared" si="1"/>
        <v>-19262</v>
      </c>
      <c r="V25" s="73">
        <f t="shared" si="1"/>
        <v>840968</v>
      </c>
      <c r="W25" s="73">
        <f t="shared" si="1"/>
        <v>-3332706</v>
      </c>
      <c r="X25" s="73">
        <f t="shared" si="1"/>
        <v>-9525100</v>
      </c>
      <c r="Y25" s="73">
        <f t="shared" si="1"/>
        <v>6192394</v>
      </c>
      <c r="Z25" s="170">
        <f>+IF(X25&lt;&gt;0,+(Y25/X25)*100,0)</f>
        <v>-65.01132796506074</v>
      </c>
      <c r="AA25" s="74">
        <f>SUM(AA19:AA24)</f>
        <v>-9525100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149599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14428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-42009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122018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278606</v>
      </c>
      <c r="D36" s="153">
        <f>+D15+D25+D34</f>
        <v>0</v>
      </c>
      <c r="E36" s="99">
        <f t="shared" si="3"/>
        <v>1939040</v>
      </c>
      <c r="F36" s="100">
        <f t="shared" si="3"/>
        <v>386186</v>
      </c>
      <c r="G36" s="100">
        <f t="shared" si="3"/>
        <v>12350648</v>
      </c>
      <c r="H36" s="100">
        <f t="shared" si="3"/>
        <v>749506</v>
      </c>
      <c r="I36" s="100">
        <f t="shared" si="3"/>
        <v>822890</v>
      </c>
      <c r="J36" s="100">
        <f t="shared" si="3"/>
        <v>13923044</v>
      </c>
      <c r="K36" s="100">
        <f t="shared" si="3"/>
        <v>2146028</v>
      </c>
      <c r="L36" s="100">
        <f t="shared" si="3"/>
        <v>3491452</v>
      </c>
      <c r="M36" s="100">
        <f t="shared" si="3"/>
        <v>-13404020</v>
      </c>
      <c r="N36" s="100">
        <f t="shared" si="3"/>
        <v>-7766540</v>
      </c>
      <c r="O36" s="100">
        <f t="shared" si="3"/>
        <v>-2889252</v>
      </c>
      <c r="P36" s="100">
        <f t="shared" si="3"/>
        <v>-193039</v>
      </c>
      <c r="Q36" s="100">
        <f t="shared" si="3"/>
        <v>2476362</v>
      </c>
      <c r="R36" s="100">
        <f t="shared" si="3"/>
        <v>-605929</v>
      </c>
      <c r="S36" s="100">
        <f t="shared" si="3"/>
        <v>-601435</v>
      </c>
      <c r="T36" s="100">
        <f t="shared" si="3"/>
        <v>-2113775</v>
      </c>
      <c r="U36" s="100">
        <f t="shared" si="3"/>
        <v>-2201760</v>
      </c>
      <c r="V36" s="100">
        <f t="shared" si="3"/>
        <v>-4916970</v>
      </c>
      <c r="W36" s="100">
        <f t="shared" si="3"/>
        <v>633605</v>
      </c>
      <c r="X36" s="100">
        <f t="shared" si="3"/>
        <v>386186</v>
      </c>
      <c r="Y36" s="100">
        <f t="shared" si="3"/>
        <v>247419</v>
      </c>
      <c r="Z36" s="137">
        <f>+IF(X36&lt;&gt;0,+(Y36/X36)*100,0)</f>
        <v>64.0673147136354</v>
      </c>
      <c r="AA36" s="102">
        <f>+AA15+AA25+AA34</f>
        <v>386186</v>
      </c>
    </row>
    <row r="37" spans="1:27" ht="13.5">
      <c r="A37" s="249" t="s">
        <v>199</v>
      </c>
      <c r="B37" s="182"/>
      <c r="C37" s="153">
        <v>3217146</v>
      </c>
      <c r="D37" s="153"/>
      <c r="E37" s="99">
        <v>3213924</v>
      </c>
      <c r="F37" s="100">
        <v>3495754</v>
      </c>
      <c r="G37" s="100">
        <v>3495824</v>
      </c>
      <c r="H37" s="100">
        <v>15846472</v>
      </c>
      <c r="I37" s="100">
        <v>16595978</v>
      </c>
      <c r="J37" s="100">
        <v>3495824</v>
      </c>
      <c r="K37" s="100">
        <v>17418868</v>
      </c>
      <c r="L37" s="100">
        <v>19564896</v>
      </c>
      <c r="M37" s="100">
        <v>23056348</v>
      </c>
      <c r="N37" s="100">
        <v>17418868</v>
      </c>
      <c r="O37" s="100">
        <v>9652328</v>
      </c>
      <c r="P37" s="100">
        <v>6763076</v>
      </c>
      <c r="Q37" s="100">
        <v>6570037</v>
      </c>
      <c r="R37" s="100">
        <v>9652328</v>
      </c>
      <c r="S37" s="100">
        <v>9046399</v>
      </c>
      <c r="T37" s="100">
        <v>8444964</v>
      </c>
      <c r="U37" s="100">
        <v>6331189</v>
      </c>
      <c r="V37" s="100">
        <v>9046399</v>
      </c>
      <c r="W37" s="100">
        <v>3495824</v>
      </c>
      <c r="X37" s="100">
        <v>3495754</v>
      </c>
      <c r="Y37" s="100">
        <v>70</v>
      </c>
      <c r="Z37" s="137"/>
      <c r="AA37" s="102">
        <v>3495754</v>
      </c>
    </row>
    <row r="38" spans="1:27" ht="13.5">
      <c r="A38" s="269" t="s">
        <v>200</v>
      </c>
      <c r="B38" s="256"/>
      <c r="C38" s="257">
        <v>3495752</v>
      </c>
      <c r="D38" s="257"/>
      <c r="E38" s="258">
        <v>5152964</v>
      </c>
      <c r="F38" s="259">
        <v>3881940</v>
      </c>
      <c r="G38" s="259">
        <v>15846472</v>
      </c>
      <c r="H38" s="259">
        <v>16595978</v>
      </c>
      <c r="I38" s="259">
        <v>17418868</v>
      </c>
      <c r="J38" s="259">
        <v>17418868</v>
      </c>
      <c r="K38" s="259">
        <v>19564896</v>
      </c>
      <c r="L38" s="259">
        <v>23056348</v>
      </c>
      <c r="M38" s="259">
        <v>9652328</v>
      </c>
      <c r="N38" s="259">
        <v>9652328</v>
      </c>
      <c r="O38" s="259">
        <v>6763076</v>
      </c>
      <c r="P38" s="259">
        <v>6570037</v>
      </c>
      <c r="Q38" s="259">
        <v>9046399</v>
      </c>
      <c r="R38" s="259">
        <v>6763076</v>
      </c>
      <c r="S38" s="259">
        <v>8444964</v>
      </c>
      <c r="T38" s="259">
        <v>6331189</v>
      </c>
      <c r="U38" s="259">
        <v>4129429</v>
      </c>
      <c r="V38" s="259">
        <v>4129429</v>
      </c>
      <c r="W38" s="259">
        <v>4129429</v>
      </c>
      <c r="X38" s="259">
        <v>3881940</v>
      </c>
      <c r="Y38" s="259">
        <v>247489</v>
      </c>
      <c r="Z38" s="260">
        <v>6.38</v>
      </c>
      <c r="AA38" s="261">
        <v>3881940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10594428</v>
      </c>
      <c r="D5" s="200">
        <f t="shared" si="0"/>
        <v>0</v>
      </c>
      <c r="E5" s="106">
        <f t="shared" si="0"/>
        <v>8702250</v>
      </c>
      <c r="F5" s="106">
        <f t="shared" si="0"/>
        <v>8702250</v>
      </c>
      <c r="G5" s="106">
        <f t="shared" si="0"/>
        <v>0</v>
      </c>
      <c r="H5" s="106">
        <f t="shared" si="0"/>
        <v>1114</v>
      </c>
      <c r="I5" s="106">
        <f t="shared" si="0"/>
        <v>709086</v>
      </c>
      <c r="J5" s="106">
        <f t="shared" si="0"/>
        <v>710200</v>
      </c>
      <c r="K5" s="106">
        <f t="shared" si="0"/>
        <v>1685718</v>
      </c>
      <c r="L5" s="106">
        <f t="shared" si="0"/>
        <v>844121</v>
      </c>
      <c r="M5" s="106">
        <f t="shared" si="0"/>
        <v>836008</v>
      </c>
      <c r="N5" s="106">
        <f t="shared" si="0"/>
        <v>3365847</v>
      </c>
      <c r="O5" s="106">
        <f t="shared" si="0"/>
        <v>454944</v>
      </c>
      <c r="P5" s="106">
        <f t="shared" si="0"/>
        <v>0</v>
      </c>
      <c r="Q5" s="106">
        <f t="shared" si="0"/>
        <v>1141016</v>
      </c>
      <c r="R5" s="106">
        <f t="shared" si="0"/>
        <v>1595960</v>
      </c>
      <c r="S5" s="106">
        <f t="shared" si="0"/>
        <v>59358</v>
      </c>
      <c r="T5" s="106">
        <f t="shared" si="0"/>
        <v>1080412</v>
      </c>
      <c r="U5" s="106">
        <f t="shared" si="0"/>
        <v>2019263</v>
      </c>
      <c r="V5" s="106">
        <f t="shared" si="0"/>
        <v>3159033</v>
      </c>
      <c r="W5" s="106">
        <f t="shared" si="0"/>
        <v>8831040</v>
      </c>
      <c r="X5" s="106">
        <f t="shared" si="0"/>
        <v>8702250</v>
      </c>
      <c r="Y5" s="106">
        <f t="shared" si="0"/>
        <v>128790</v>
      </c>
      <c r="Z5" s="201">
        <f>+IF(X5&lt;&gt;0,+(Y5/X5)*100,0)</f>
        <v>1.4799620787727312</v>
      </c>
      <c r="AA5" s="199">
        <f>SUM(AA11:AA18)</f>
        <v>8702250</v>
      </c>
    </row>
    <row r="6" spans="1:27" ht="13.5">
      <c r="A6" s="291" t="s">
        <v>204</v>
      </c>
      <c r="B6" s="142"/>
      <c r="C6" s="62">
        <v>421549</v>
      </c>
      <c r="D6" s="156"/>
      <c r="E6" s="60">
        <v>1359566</v>
      </c>
      <c r="F6" s="60">
        <v>1359566</v>
      </c>
      <c r="G6" s="60"/>
      <c r="H6" s="60"/>
      <c r="I6" s="60">
        <v>145410</v>
      </c>
      <c r="J6" s="60">
        <v>145410</v>
      </c>
      <c r="K6" s="60">
        <v>773840</v>
      </c>
      <c r="L6" s="60">
        <v>420987</v>
      </c>
      <c r="M6" s="60">
        <v>382625</v>
      </c>
      <c r="N6" s="60">
        <v>1577452</v>
      </c>
      <c r="O6" s="60">
        <v>23426</v>
      </c>
      <c r="P6" s="60"/>
      <c r="Q6" s="60">
        <v>133999</v>
      </c>
      <c r="R6" s="60">
        <v>157425</v>
      </c>
      <c r="S6" s="60">
        <v>15525</v>
      </c>
      <c r="T6" s="60">
        <v>562739</v>
      </c>
      <c r="U6" s="60">
        <v>1089262</v>
      </c>
      <c r="V6" s="60">
        <v>1667526</v>
      </c>
      <c r="W6" s="60">
        <v>3547813</v>
      </c>
      <c r="X6" s="60">
        <v>1359566</v>
      </c>
      <c r="Y6" s="60">
        <v>2188247</v>
      </c>
      <c r="Z6" s="140">
        <v>160.95</v>
      </c>
      <c r="AA6" s="155">
        <v>1359566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>
        <v>6014</v>
      </c>
      <c r="J7" s="60">
        <v>6014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6014</v>
      </c>
      <c r="X7" s="60"/>
      <c r="Y7" s="60">
        <v>6014</v>
      </c>
      <c r="Z7" s="140"/>
      <c r="AA7" s="155"/>
    </row>
    <row r="8" spans="1:27" ht="13.5">
      <c r="A8" s="291" t="s">
        <v>206</v>
      </c>
      <c r="B8" s="142"/>
      <c r="C8" s="62">
        <v>583982</v>
      </c>
      <c r="D8" s="156"/>
      <c r="E8" s="60">
        <v>1501312</v>
      </c>
      <c r="F8" s="60">
        <v>1501312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19213</v>
      </c>
      <c r="R8" s="60">
        <v>19213</v>
      </c>
      <c r="S8" s="60">
        <v>43833</v>
      </c>
      <c r="T8" s="60">
        <v>455219</v>
      </c>
      <c r="U8" s="60">
        <v>140553</v>
      </c>
      <c r="V8" s="60">
        <v>639605</v>
      </c>
      <c r="W8" s="60">
        <v>658818</v>
      </c>
      <c r="X8" s="60">
        <v>1501312</v>
      </c>
      <c r="Y8" s="60">
        <v>-842494</v>
      </c>
      <c r="Z8" s="140">
        <v>-56.12</v>
      </c>
      <c r="AA8" s="155">
        <v>1501312</v>
      </c>
    </row>
    <row r="9" spans="1:27" ht="13.5">
      <c r="A9" s="291" t="s">
        <v>207</v>
      </c>
      <c r="B9" s="142"/>
      <c r="C9" s="62">
        <v>2796901</v>
      </c>
      <c r="D9" s="156"/>
      <c r="E9" s="60">
        <v>3841372</v>
      </c>
      <c r="F9" s="60">
        <v>3841372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100194</v>
      </c>
      <c r="R9" s="60">
        <v>100194</v>
      </c>
      <c r="S9" s="60"/>
      <c r="T9" s="60"/>
      <c r="U9" s="60"/>
      <c r="V9" s="60"/>
      <c r="W9" s="60">
        <v>100194</v>
      </c>
      <c r="X9" s="60">
        <v>3841372</v>
      </c>
      <c r="Y9" s="60">
        <v>-3741178</v>
      </c>
      <c r="Z9" s="140">
        <v>-97.39</v>
      </c>
      <c r="AA9" s="155">
        <v>3841372</v>
      </c>
    </row>
    <row r="10" spans="1:27" ht="13.5">
      <c r="A10" s="291" t="s">
        <v>208</v>
      </c>
      <c r="B10" s="142"/>
      <c r="C10" s="62">
        <v>1249250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5051682</v>
      </c>
      <c r="D11" s="294">
        <f t="shared" si="1"/>
        <v>0</v>
      </c>
      <c r="E11" s="295">
        <f t="shared" si="1"/>
        <v>6702250</v>
      </c>
      <c r="F11" s="295">
        <f t="shared" si="1"/>
        <v>6702250</v>
      </c>
      <c r="G11" s="295">
        <f t="shared" si="1"/>
        <v>0</v>
      </c>
      <c r="H11" s="295">
        <f t="shared" si="1"/>
        <v>0</v>
      </c>
      <c r="I11" s="295">
        <f t="shared" si="1"/>
        <v>151424</v>
      </c>
      <c r="J11" s="295">
        <f t="shared" si="1"/>
        <v>151424</v>
      </c>
      <c r="K11" s="295">
        <f t="shared" si="1"/>
        <v>773840</v>
      </c>
      <c r="L11" s="295">
        <f t="shared" si="1"/>
        <v>420987</v>
      </c>
      <c r="M11" s="295">
        <f t="shared" si="1"/>
        <v>382625</v>
      </c>
      <c r="N11" s="295">
        <f t="shared" si="1"/>
        <v>1577452</v>
      </c>
      <c r="O11" s="295">
        <f t="shared" si="1"/>
        <v>23426</v>
      </c>
      <c r="P11" s="295">
        <f t="shared" si="1"/>
        <v>0</v>
      </c>
      <c r="Q11" s="295">
        <f t="shared" si="1"/>
        <v>253406</v>
      </c>
      <c r="R11" s="295">
        <f t="shared" si="1"/>
        <v>276832</v>
      </c>
      <c r="S11" s="295">
        <f t="shared" si="1"/>
        <v>59358</v>
      </c>
      <c r="T11" s="295">
        <f t="shared" si="1"/>
        <v>1017958</v>
      </c>
      <c r="U11" s="295">
        <f t="shared" si="1"/>
        <v>1229815</v>
      </c>
      <c r="V11" s="295">
        <f t="shared" si="1"/>
        <v>2307131</v>
      </c>
      <c r="W11" s="295">
        <f t="shared" si="1"/>
        <v>4312839</v>
      </c>
      <c r="X11" s="295">
        <f t="shared" si="1"/>
        <v>6702250</v>
      </c>
      <c r="Y11" s="295">
        <f t="shared" si="1"/>
        <v>-2389411</v>
      </c>
      <c r="Z11" s="296">
        <f>+IF(X11&lt;&gt;0,+(Y11/X11)*100,0)</f>
        <v>-35.650878436346</v>
      </c>
      <c r="AA11" s="297">
        <f>SUM(AA6:AA10)</f>
        <v>6702250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>
        <v>1114</v>
      </c>
      <c r="I12" s="60">
        <v>557662</v>
      </c>
      <c r="J12" s="60">
        <v>558776</v>
      </c>
      <c r="K12" s="60">
        <v>911878</v>
      </c>
      <c r="L12" s="60">
        <v>423134</v>
      </c>
      <c r="M12" s="60">
        <v>453383</v>
      </c>
      <c r="N12" s="60">
        <v>1788395</v>
      </c>
      <c r="O12" s="60">
        <v>431518</v>
      </c>
      <c r="P12" s="60"/>
      <c r="Q12" s="60">
        <v>438720</v>
      </c>
      <c r="R12" s="60">
        <v>870238</v>
      </c>
      <c r="S12" s="60"/>
      <c r="T12" s="60">
        <v>62454</v>
      </c>
      <c r="U12" s="60">
        <v>789448</v>
      </c>
      <c r="V12" s="60">
        <v>851902</v>
      </c>
      <c r="W12" s="60">
        <v>4069311</v>
      </c>
      <c r="X12" s="60"/>
      <c r="Y12" s="60">
        <v>4069311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5519361</v>
      </c>
      <c r="D15" s="156"/>
      <c r="E15" s="60">
        <v>2000000</v>
      </c>
      <c r="F15" s="60">
        <v>2000000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448890</v>
      </c>
      <c r="R15" s="60">
        <v>448890</v>
      </c>
      <c r="S15" s="60"/>
      <c r="T15" s="60"/>
      <c r="U15" s="60"/>
      <c r="V15" s="60"/>
      <c r="W15" s="60">
        <v>448890</v>
      </c>
      <c r="X15" s="60">
        <v>2000000</v>
      </c>
      <c r="Y15" s="60">
        <v>-1551110</v>
      </c>
      <c r="Z15" s="140">
        <v>-77.56</v>
      </c>
      <c r="AA15" s="155">
        <v>2000000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>
        <v>5400</v>
      </c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17985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421549</v>
      </c>
      <c r="D36" s="156">
        <f t="shared" si="4"/>
        <v>0</v>
      </c>
      <c r="E36" s="60">
        <f t="shared" si="4"/>
        <v>1359566</v>
      </c>
      <c r="F36" s="60">
        <f t="shared" si="4"/>
        <v>1359566</v>
      </c>
      <c r="G36" s="60">
        <f t="shared" si="4"/>
        <v>0</v>
      </c>
      <c r="H36" s="60">
        <f t="shared" si="4"/>
        <v>0</v>
      </c>
      <c r="I36" s="60">
        <f t="shared" si="4"/>
        <v>145410</v>
      </c>
      <c r="J36" s="60">
        <f t="shared" si="4"/>
        <v>145410</v>
      </c>
      <c r="K36" s="60">
        <f t="shared" si="4"/>
        <v>773840</v>
      </c>
      <c r="L36" s="60">
        <f t="shared" si="4"/>
        <v>420987</v>
      </c>
      <c r="M36" s="60">
        <f t="shared" si="4"/>
        <v>382625</v>
      </c>
      <c r="N36" s="60">
        <f t="shared" si="4"/>
        <v>1577452</v>
      </c>
      <c r="O36" s="60">
        <f t="shared" si="4"/>
        <v>23426</v>
      </c>
      <c r="P36" s="60">
        <f t="shared" si="4"/>
        <v>0</v>
      </c>
      <c r="Q36" s="60">
        <f t="shared" si="4"/>
        <v>133999</v>
      </c>
      <c r="R36" s="60">
        <f t="shared" si="4"/>
        <v>157425</v>
      </c>
      <c r="S36" s="60">
        <f t="shared" si="4"/>
        <v>15525</v>
      </c>
      <c r="T36" s="60">
        <f t="shared" si="4"/>
        <v>562739</v>
      </c>
      <c r="U36" s="60">
        <f t="shared" si="4"/>
        <v>1089262</v>
      </c>
      <c r="V36" s="60">
        <f t="shared" si="4"/>
        <v>1667526</v>
      </c>
      <c r="W36" s="60">
        <f t="shared" si="4"/>
        <v>3547813</v>
      </c>
      <c r="X36" s="60">
        <f t="shared" si="4"/>
        <v>1359566</v>
      </c>
      <c r="Y36" s="60">
        <f t="shared" si="4"/>
        <v>2188247</v>
      </c>
      <c r="Z36" s="140">
        <f aca="true" t="shared" si="5" ref="Z36:Z49">+IF(X36&lt;&gt;0,+(Y36/X36)*100,0)</f>
        <v>160.95187729025292</v>
      </c>
      <c r="AA36" s="155">
        <f>AA6+AA21</f>
        <v>1359566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6014</v>
      </c>
      <c r="J37" s="60">
        <f t="shared" si="4"/>
        <v>6014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6014</v>
      </c>
      <c r="X37" s="60">
        <f t="shared" si="4"/>
        <v>0</v>
      </c>
      <c r="Y37" s="60">
        <f t="shared" si="4"/>
        <v>6014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583982</v>
      </c>
      <c r="D38" s="156">
        <f t="shared" si="4"/>
        <v>0</v>
      </c>
      <c r="E38" s="60">
        <f t="shared" si="4"/>
        <v>1501312</v>
      </c>
      <c r="F38" s="60">
        <f t="shared" si="4"/>
        <v>1501312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19213</v>
      </c>
      <c r="R38" s="60">
        <f t="shared" si="4"/>
        <v>19213</v>
      </c>
      <c r="S38" s="60">
        <f t="shared" si="4"/>
        <v>43833</v>
      </c>
      <c r="T38" s="60">
        <f t="shared" si="4"/>
        <v>455219</v>
      </c>
      <c r="U38" s="60">
        <f t="shared" si="4"/>
        <v>140553</v>
      </c>
      <c r="V38" s="60">
        <f t="shared" si="4"/>
        <v>639605</v>
      </c>
      <c r="W38" s="60">
        <f t="shared" si="4"/>
        <v>658818</v>
      </c>
      <c r="X38" s="60">
        <f t="shared" si="4"/>
        <v>1501312</v>
      </c>
      <c r="Y38" s="60">
        <f t="shared" si="4"/>
        <v>-842494</v>
      </c>
      <c r="Z38" s="140">
        <f t="shared" si="5"/>
        <v>-56.11718283741154</v>
      </c>
      <c r="AA38" s="155">
        <f>AA8+AA23</f>
        <v>1501312</v>
      </c>
    </row>
    <row r="39" spans="1:27" ht="13.5">
      <c r="A39" s="291" t="s">
        <v>207</v>
      </c>
      <c r="B39" s="142"/>
      <c r="C39" s="62">
        <f t="shared" si="4"/>
        <v>2796901</v>
      </c>
      <c r="D39" s="156">
        <f t="shared" si="4"/>
        <v>0</v>
      </c>
      <c r="E39" s="60">
        <f t="shared" si="4"/>
        <v>3841372</v>
      </c>
      <c r="F39" s="60">
        <f t="shared" si="4"/>
        <v>3841372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100194</v>
      </c>
      <c r="R39" s="60">
        <f t="shared" si="4"/>
        <v>100194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100194</v>
      </c>
      <c r="X39" s="60">
        <f t="shared" si="4"/>
        <v>3841372</v>
      </c>
      <c r="Y39" s="60">
        <f t="shared" si="4"/>
        <v>-3741178</v>
      </c>
      <c r="Z39" s="140">
        <f t="shared" si="5"/>
        <v>-97.39171316914894</v>
      </c>
      <c r="AA39" s="155">
        <f>AA9+AA24</f>
        <v>3841372</v>
      </c>
    </row>
    <row r="40" spans="1:27" ht="13.5">
      <c r="A40" s="291" t="s">
        <v>208</v>
      </c>
      <c r="B40" s="142"/>
      <c r="C40" s="62">
        <f t="shared" si="4"/>
        <v>1249250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5051682</v>
      </c>
      <c r="D41" s="294">
        <f t="shared" si="6"/>
        <v>0</v>
      </c>
      <c r="E41" s="295">
        <f t="shared" si="6"/>
        <v>6702250</v>
      </c>
      <c r="F41" s="295">
        <f t="shared" si="6"/>
        <v>6702250</v>
      </c>
      <c r="G41" s="295">
        <f t="shared" si="6"/>
        <v>0</v>
      </c>
      <c r="H41" s="295">
        <f t="shared" si="6"/>
        <v>0</v>
      </c>
      <c r="I41" s="295">
        <f t="shared" si="6"/>
        <v>151424</v>
      </c>
      <c r="J41" s="295">
        <f t="shared" si="6"/>
        <v>151424</v>
      </c>
      <c r="K41" s="295">
        <f t="shared" si="6"/>
        <v>773840</v>
      </c>
      <c r="L41" s="295">
        <f t="shared" si="6"/>
        <v>420987</v>
      </c>
      <c r="M41" s="295">
        <f t="shared" si="6"/>
        <v>382625</v>
      </c>
      <c r="N41" s="295">
        <f t="shared" si="6"/>
        <v>1577452</v>
      </c>
      <c r="O41" s="295">
        <f t="shared" si="6"/>
        <v>23426</v>
      </c>
      <c r="P41" s="295">
        <f t="shared" si="6"/>
        <v>0</v>
      </c>
      <c r="Q41" s="295">
        <f t="shared" si="6"/>
        <v>253406</v>
      </c>
      <c r="R41" s="295">
        <f t="shared" si="6"/>
        <v>276832</v>
      </c>
      <c r="S41" s="295">
        <f t="shared" si="6"/>
        <v>59358</v>
      </c>
      <c r="T41" s="295">
        <f t="shared" si="6"/>
        <v>1017958</v>
      </c>
      <c r="U41" s="295">
        <f t="shared" si="6"/>
        <v>1229815</v>
      </c>
      <c r="V41" s="295">
        <f t="shared" si="6"/>
        <v>2307131</v>
      </c>
      <c r="W41" s="295">
        <f t="shared" si="6"/>
        <v>4312839</v>
      </c>
      <c r="X41" s="295">
        <f t="shared" si="6"/>
        <v>6702250</v>
      </c>
      <c r="Y41" s="295">
        <f t="shared" si="6"/>
        <v>-2389411</v>
      </c>
      <c r="Z41" s="296">
        <f t="shared" si="5"/>
        <v>-35.650878436346</v>
      </c>
      <c r="AA41" s="297">
        <f>SUM(AA36:AA40)</f>
        <v>6702250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1114</v>
      </c>
      <c r="I42" s="54">
        <f t="shared" si="7"/>
        <v>557662</v>
      </c>
      <c r="J42" s="54">
        <f t="shared" si="7"/>
        <v>558776</v>
      </c>
      <c r="K42" s="54">
        <f t="shared" si="7"/>
        <v>911878</v>
      </c>
      <c r="L42" s="54">
        <f t="shared" si="7"/>
        <v>423134</v>
      </c>
      <c r="M42" s="54">
        <f t="shared" si="7"/>
        <v>453383</v>
      </c>
      <c r="N42" s="54">
        <f t="shared" si="7"/>
        <v>1788395</v>
      </c>
      <c r="O42" s="54">
        <f t="shared" si="7"/>
        <v>431518</v>
      </c>
      <c r="P42" s="54">
        <f t="shared" si="7"/>
        <v>0</v>
      </c>
      <c r="Q42" s="54">
        <f t="shared" si="7"/>
        <v>438720</v>
      </c>
      <c r="R42" s="54">
        <f t="shared" si="7"/>
        <v>870238</v>
      </c>
      <c r="S42" s="54">
        <f t="shared" si="7"/>
        <v>0</v>
      </c>
      <c r="T42" s="54">
        <f t="shared" si="7"/>
        <v>62454</v>
      </c>
      <c r="U42" s="54">
        <f t="shared" si="7"/>
        <v>789448</v>
      </c>
      <c r="V42" s="54">
        <f t="shared" si="7"/>
        <v>851902</v>
      </c>
      <c r="W42" s="54">
        <f t="shared" si="7"/>
        <v>4069311</v>
      </c>
      <c r="X42" s="54">
        <f t="shared" si="7"/>
        <v>0</v>
      </c>
      <c r="Y42" s="54">
        <f t="shared" si="7"/>
        <v>4069311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5519361</v>
      </c>
      <c r="D45" s="129">
        <f t="shared" si="7"/>
        <v>0</v>
      </c>
      <c r="E45" s="54">
        <f t="shared" si="7"/>
        <v>2000000</v>
      </c>
      <c r="F45" s="54">
        <f t="shared" si="7"/>
        <v>2000000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448890</v>
      </c>
      <c r="R45" s="54">
        <f t="shared" si="7"/>
        <v>448890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448890</v>
      </c>
      <c r="X45" s="54">
        <f t="shared" si="7"/>
        <v>2000000</v>
      </c>
      <c r="Y45" s="54">
        <f t="shared" si="7"/>
        <v>-1551110</v>
      </c>
      <c r="Z45" s="184">
        <f t="shared" si="5"/>
        <v>-77.5555</v>
      </c>
      <c r="AA45" s="130">
        <f t="shared" si="8"/>
        <v>2000000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5400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17985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10594428</v>
      </c>
      <c r="D49" s="218">
        <f t="shared" si="9"/>
        <v>0</v>
      </c>
      <c r="E49" s="220">
        <f t="shared" si="9"/>
        <v>8702250</v>
      </c>
      <c r="F49" s="220">
        <f t="shared" si="9"/>
        <v>8702250</v>
      </c>
      <c r="G49" s="220">
        <f t="shared" si="9"/>
        <v>0</v>
      </c>
      <c r="H49" s="220">
        <f t="shared" si="9"/>
        <v>1114</v>
      </c>
      <c r="I49" s="220">
        <f t="shared" si="9"/>
        <v>709086</v>
      </c>
      <c r="J49" s="220">
        <f t="shared" si="9"/>
        <v>710200</v>
      </c>
      <c r="K49" s="220">
        <f t="shared" si="9"/>
        <v>1685718</v>
      </c>
      <c r="L49" s="220">
        <f t="shared" si="9"/>
        <v>844121</v>
      </c>
      <c r="M49" s="220">
        <f t="shared" si="9"/>
        <v>836008</v>
      </c>
      <c r="N49" s="220">
        <f t="shared" si="9"/>
        <v>3365847</v>
      </c>
      <c r="O49" s="220">
        <f t="shared" si="9"/>
        <v>454944</v>
      </c>
      <c r="P49" s="220">
        <f t="shared" si="9"/>
        <v>0</v>
      </c>
      <c r="Q49" s="220">
        <f t="shared" si="9"/>
        <v>1141016</v>
      </c>
      <c r="R49" s="220">
        <f t="shared" si="9"/>
        <v>1595960</v>
      </c>
      <c r="S49" s="220">
        <f t="shared" si="9"/>
        <v>59358</v>
      </c>
      <c r="T49" s="220">
        <f t="shared" si="9"/>
        <v>1080412</v>
      </c>
      <c r="U49" s="220">
        <f t="shared" si="9"/>
        <v>2019263</v>
      </c>
      <c r="V49" s="220">
        <f t="shared" si="9"/>
        <v>3159033</v>
      </c>
      <c r="W49" s="220">
        <f t="shared" si="9"/>
        <v>8831040</v>
      </c>
      <c r="X49" s="220">
        <f t="shared" si="9"/>
        <v>8702250</v>
      </c>
      <c r="Y49" s="220">
        <f t="shared" si="9"/>
        <v>128790</v>
      </c>
      <c r="Z49" s="221">
        <f t="shared" si="5"/>
        <v>1.4799620787727312</v>
      </c>
      <c r="AA49" s="222">
        <f>SUM(AA41:AA48)</f>
        <v>8702250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689916</v>
      </c>
      <c r="D68" s="156">
        <v>645000</v>
      </c>
      <c r="E68" s="60">
        <v>1167000</v>
      </c>
      <c r="F68" s="60">
        <v>645000</v>
      </c>
      <c r="G68" s="60">
        <v>7075</v>
      </c>
      <c r="H68" s="60">
        <v>4371</v>
      </c>
      <c r="I68" s="60">
        <v>36255</v>
      </c>
      <c r="J68" s="60">
        <v>47701</v>
      </c>
      <c r="K68" s="60">
        <v>96652</v>
      </c>
      <c r="L68" s="60">
        <v>136771</v>
      </c>
      <c r="M68" s="60">
        <v>136771</v>
      </c>
      <c r="N68" s="60">
        <v>370194</v>
      </c>
      <c r="O68" s="60">
        <v>36752</v>
      </c>
      <c r="P68" s="60">
        <v>24767</v>
      </c>
      <c r="Q68" s="60">
        <v>73685</v>
      </c>
      <c r="R68" s="60">
        <v>135204</v>
      </c>
      <c r="S68" s="60">
        <v>37409</v>
      </c>
      <c r="T68" s="60">
        <v>39431</v>
      </c>
      <c r="U68" s="60">
        <v>194681</v>
      </c>
      <c r="V68" s="60">
        <v>271521</v>
      </c>
      <c r="W68" s="60">
        <v>824620</v>
      </c>
      <c r="X68" s="60">
        <v>645000</v>
      </c>
      <c r="Y68" s="60">
        <v>179620</v>
      </c>
      <c r="Z68" s="140">
        <v>27.85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689916</v>
      </c>
      <c r="D69" s="218">
        <f t="shared" si="12"/>
        <v>645000</v>
      </c>
      <c r="E69" s="220">
        <f t="shared" si="12"/>
        <v>1167000</v>
      </c>
      <c r="F69" s="220">
        <f t="shared" si="12"/>
        <v>645000</v>
      </c>
      <c r="G69" s="220">
        <f t="shared" si="12"/>
        <v>7075</v>
      </c>
      <c r="H69" s="220">
        <f t="shared" si="12"/>
        <v>4371</v>
      </c>
      <c r="I69" s="220">
        <f t="shared" si="12"/>
        <v>36255</v>
      </c>
      <c r="J69" s="220">
        <f t="shared" si="12"/>
        <v>47701</v>
      </c>
      <c r="K69" s="220">
        <f t="shared" si="12"/>
        <v>96652</v>
      </c>
      <c r="L69" s="220">
        <f t="shared" si="12"/>
        <v>136771</v>
      </c>
      <c r="M69" s="220">
        <f t="shared" si="12"/>
        <v>136771</v>
      </c>
      <c r="N69" s="220">
        <f t="shared" si="12"/>
        <v>370194</v>
      </c>
      <c r="O69" s="220">
        <f t="shared" si="12"/>
        <v>36752</v>
      </c>
      <c r="P69" s="220">
        <f t="shared" si="12"/>
        <v>24767</v>
      </c>
      <c r="Q69" s="220">
        <f t="shared" si="12"/>
        <v>73685</v>
      </c>
      <c r="R69" s="220">
        <f t="shared" si="12"/>
        <v>135204</v>
      </c>
      <c r="S69" s="220">
        <f t="shared" si="12"/>
        <v>37409</v>
      </c>
      <c r="T69" s="220">
        <f t="shared" si="12"/>
        <v>39431</v>
      </c>
      <c r="U69" s="220">
        <f t="shared" si="12"/>
        <v>194681</v>
      </c>
      <c r="V69" s="220">
        <f t="shared" si="12"/>
        <v>271521</v>
      </c>
      <c r="W69" s="220">
        <f t="shared" si="12"/>
        <v>824620</v>
      </c>
      <c r="X69" s="220">
        <f t="shared" si="12"/>
        <v>645000</v>
      </c>
      <c r="Y69" s="220">
        <f t="shared" si="12"/>
        <v>179620</v>
      </c>
      <c r="Z69" s="221">
        <f>+IF(X69&lt;&gt;0,+(Y69/X69)*100,0)</f>
        <v>27.848062015503878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5051682</v>
      </c>
      <c r="D5" s="357">
        <f t="shared" si="0"/>
        <v>0</v>
      </c>
      <c r="E5" s="356">
        <f t="shared" si="0"/>
        <v>6702250</v>
      </c>
      <c r="F5" s="358">
        <f t="shared" si="0"/>
        <v>6702250</v>
      </c>
      <c r="G5" s="358">
        <f t="shared" si="0"/>
        <v>0</v>
      </c>
      <c r="H5" s="356">
        <f t="shared" si="0"/>
        <v>0</v>
      </c>
      <c r="I5" s="356">
        <f t="shared" si="0"/>
        <v>151424</v>
      </c>
      <c r="J5" s="358">
        <f t="shared" si="0"/>
        <v>0</v>
      </c>
      <c r="K5" s="358">
        <f t="shared" si="0"/>
        <v>773840</v>
      </c>
      <c r="L5" s="356">
        <f t="shared" si="0"/>
        <v>420987</v>
      </c>
      <c r="M5" s="356">
        <f t="shared" si="0"/>
        <v>382625</v>
      </c>
      <c r="N5" s="358">
        <f t="shared" si="0"/>
        <v>1577452</v>
      </c>
      <c r="O5" s="358">
        <f t="shared" si="0"/>
        <v>23426</v>
      </c>
      <c r="P5" s="356">
        <f t="shared" si="0"/>
        <v>0</v>
      </c>
      <c r="Q5" s="356">
        <f t="shared" si="0"/>
        <v>253406</v>
      </c>
      <c r="R5" s="358">
        <f t="shared" si="0"/>
        <v>0</v>
      </c>
      <c r="S5" s="358">
        <f t="shared" si="0"/>
        <v>59358</v>
      </c>
      <c r="T5" s="356">
        <f t="shared" si="0"/>
        <v>1017958</v>
      </c>
      <c r="U5" s="356">
        <f t="shared" si="0"/>
        <v>1229815</v>
      </c>
      <c r="V5" s="358">
        <f t="shared" si="0"/>
        <v>2307131</v>
      </c>
      <c r="W5" s="358">
        <f t="shared" si="0"/>
        <v>0</v>
      </c>
      <c r="X5" s="356">
        <f t="shared" si="0"/>
        <v>6702250</v>
      </c>
      <c r="Y5" s="358">
        <f t="shared" si="0"/>
        <v>-6702250</v>
      </c>
      <c r="Z5" s="359">
        <f>+IF(X5&lt;&gt;0,+(Y5/X5)*100,0)</f>
        <v>-100</v>
      </c>
      <c r="AA5" s="360">
        <f>+AA6+AA8+AA11+AA13+AA15</f>
        <v>6702250</v>
      </c>
    </row>
    <row r="6" spans="1:27" ht="13.5">
      <c r="A6" s="361" t="s">
        <v>204</v>
      </c>
      <c r="B6" s="142"/>
      <c r="C6" s="60">
        <f>+C7</f>
        <v>421549</v>
      </c>
      <c r="D6" s="340">
        <f aca="true" t="shared" si="1" ref="D6:AA6">+D7</f>
        <v>0</v>
      </c>
      <c r="E6" s="60">
        <f t="shared" si="1"/>
        <v>1359566</v>
      </c>
      <c r="F6" s="59">
        <f t="shared" si="1"/>
        <v>1359566</v>
      </c>
      <c r="G6" s="59">
        <f t="shared" si="1"/>
        <v>0</v>
      </c>
      <c r="H6" s="60">
        <f t="shared" si="1"/>
        <v>0</v>
      </c>
      <c r="I6" s="60">
        <f t="shared" si="1"/>
        <v>145410</v>
      </c>
      <c r="J6" s="59">
        <f t="shared" si="1"/>
        <v>0</v>
      </c>
      <c r="K6" s="59">
        <f t="shared" si="1"/>
        <v>773840</v>
      </c>
      <c r="L6" s="60">
        <f t="shared" si="1"/>
        <v>420987</v>
      </c>
      <c r="M6" s="60">
        <f t="shared" si="1"/>
        <v>382625</v>
      </c>
      <c r="N6" s="59">
        <f t="shared" si="1"/>
        <v>1577452</v>
      </c>
      <c r="O6" s="59">
        <f t="shared" si="1"/>
        <v>23426</v>
      </c>
      <c r="P6" s="60">
        <f t="shared" si="1"/>
        <v>0</v>
      </c>
      <c r="Q6" s="60">
        <f t="shared" si="1"/>
        <v>133999</v>
      </c>
      <c r="R6" s="59">
        <f t="shared" si="1"/>
        <v>0</v>
      </c>
      <c r="S6" s="59">
        <f t="shared" si="1"/>
        <v>15525</v>
      </c>
      <c r="T6" s="60">
        <f t="shared" si="1"/>
        <v>562739</v>
      </c>
      <c r="U6" s="60">
        <f t="shared" si="1"/>
        <v>1089262</v>
      </c>
      <c r="V6" s="59">
        <f t="shared" si="1"/>
        <v>1667526</v>
      </c>
      <c r="W6" s="59">
        <f t="shared" si="1"/>
        <v>0</v>
      </c>
      <c r="X6" s="60">
        <f t="shared" si="1"/>
        <v>1359566</v>
      </c>
      <c r="Y6" s="59">
        <f t="shared" si="1"/>
        <v>-1359566</v>
      </c>
      <c r="Z6" s="61">
        <f>+IF(X6&lt;&gt;0,+(Y6/X6)*100,0)</f>
        <v>-100</v>
      </c>
      <c r="AA6" s="62">
        <f t="shared" si="1"/>
        <v>1359566</v>
      </c>
    </row>
    <row r="7" spans="1:27" ht="13.5">
      <c r="A7" s="291" t="s">
        <v>228</v>
      </c>
      <c r="B7" s="142"/>
      <c r="C7" s="60">
        <v>421549</v>
      </c>
      <c r="D7" s="340"/>
      <c r="E7" s="60">
        <v>1359566</v>
      </c>
      <c r="F7" s="59">
        <v>1359566</v>
      </c>
      <c r="G7" s="59"/>
      <c r="H7" s="60"/>
      <c r="I7" s="60">
        <v>145410</v>
      </c>
      <c r="J7" s="59"/>
      <c r="K7" s="59">
        <v>773840</v>
      </c>
      <c r="L7" s="60">
        <v>420987</v>
      </c>
      <c r="M7" s="60">
        <v>382625</v>
      </c>
      <c r="N7" s="59">
        <v>1577452</v>
      </c>
      <c r="O7" s="59">
        <v>23426</v>
      </c>
      <c r="P7" s="60"/>
      <c r="Q7" s="60">
        <v>133999</v>
      </c>
      <c r="R7" s="59"/>
      <c r="S7" s="59">
        <v>15525</v>
      </c>
      <c r="T7" s="60">
        <v>562739</v>
      </c>
      <c r="U7" s="60">
        <v>1089262</v>
      </c>
      <c r="V7" s="59">
        <v>1667526</v>
      </c>
      <c r="W7" s="59"/>
      <c r="X7" s="60">
        <v>1359566</v>
      </c>
      <c r="Y7" s="59">
        <v>-1359566</v>
      </c>
      <c r="Z7" s="61">
        <v>-100</v>
      </c>
      <c r="AA7" s="62">
        <v>1359566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6014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6014</v>
      </c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583982</v>
      </c>
      <c r="D11" s="363">
        <f aca="true" t="shared" si="3" ref="D11:AA11">+D12</f>
        <v>0</v>
      </c>
      <c r="E11" s="362">
        <f t="shared" si="3"/>
        <v>1501312</v>
      </c>
      <c r="F11" s="364">
        <f t="shared" si="3"/>
        <v>1501312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19213</v>
      </c>
      <c r="R11" s="364">
        <f t="shared" si="3"/>
        <v>0</v>
      </c>
      <c r="S11" s="364">
        <f t="shared" si="3"/>
        <v>43833</v>
      </c>
      <c r="T11" s="362">
        <f t="shared" si="3"/>
        <v>455219</v>
      </c>
      <c r="U11" s="362">
        <f t="shared" si="3"/>
        <v>140553</v>
      </c>
      <c r="V11" s="364">
        <f t="shared" si="3"/>
        <v>639605</v>
      </c>
      <c r="W11" s="364">
        <f t="shared" si="3"/>
        <v>0</v>
      </c>
      <c r="X11" s="362">
        <f t="shared" si="3"/>
        <v>1501312</v>
      </c>
      <c r="Y11" s="364">
        <f t="shared" si="3"/>
        <v>-1501312</v>
      </c>
      <c r="Z11" s="365">
        <f>+IF(X11&lt;&gt;0,+(Y11/X11)*100,0)</f>
        <v>-100</v>
      </c>
      <c r="AA11" s="366">
        <f t="shared" si="3"/>
        <v>1501312</v>
      </c>
    </row>
    <row r="12" spans="1:27" ht="13.5">
      <c r="A12" s="291" t="s">
        <v>231</v>
      </c>
      <c r="B12" s="136"/>
      <c r="C12" s="60">
        <v>583982</v>
      </c>
      <c r="D12" s="340"/>
      <c r="E12" s="60">
        <v>1501312</v>
      </c>
      <c r="F12" s="59">
        <v>1501312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>
        <v>19213</v>
      </c>
      <c r="R12" s="59"/>
      <c r="S12" s="59">
        <v>43833</v>
      </c>
      <c r="T12" s="60">
        <v>455219</v>
      </c>
      <c r="U12" s="60">
        <v>140553</v>
      </c>
      <c r="V12" s="59">
        <v>639605</v>
      </c>
      <c r="W12" s="59"/>
      <c r="X12" s="60">
        <v>1501312</v>
      </c>
      <c r="Y12" s="59">
        <v>-1501312</v>
      </c>
      <c r="Z12" s="61">
        <v>-100</v>
      </c>
      <c r="AA12" s="62">
        <v>1501312</v>
      </c>
    </row>
    <row r="13" spans="1:27" ht="13.5">
      <c r="A13" s="361" t="s">
        <v>207</v>
      </c>
      <c r="B13" s="136"/>
      <c r="C13" s="275">
        <f>+C14</f>
        <v>2796901</v>
      </c>
      <c r="D13" s="341">
        <f aca="true" t="shared" si="4" ref="D13:AA13">+D14</f>
        <v>0</v>
      </c>
      <c r="E13" s="275">
        <f t="shared" si="4"/>
        <v>3841372</v>
      </c>
      <c r="F13" s="342">
        <f t="shared" si="4"/>
        <v>3841372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100194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3841372</v>
      </c>
      <c r="Y13" s="342">
        <f t="shared" si="4"/>
        <v>-3841372</v>
      </c>
      <c r="Z13" s="335">
        <f>+IF(X13&lt;&gt;0,+(Y13/X13)*100,0)</f>
        <v>-100</v>
      </c>
      <c r="AA13" s="273">
        <f t="shared" si="4"/>
        <v>3841372</v>
      </c>
    </row>
    <row r="14" spans="1:27" ht="13.5">
      <c r="A14" s="291" t="s">
        <v>232</v>
      </c>
      <c r="B14" s="136"/>
      <c r="C14" s="60">
        <v>2796901</v>
      </c>
      <c r="D14" s="340"/>
      <c r="E14" s="60">
        <v>3841372</v>
      </c>
      <c r="F14" s="59">
        <v>3841372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100194</v>
      </c>
      <c r="R14" s="59"/>
      <c r="S14" s="59"/>
      <c r="T14" s="60"/>
      <c r="U14" s="60"/>
      <c r="V14" s="59"/>
      <c r="W14" s="59"/>
      <c r="X14" s="60">
        <v>3841372</v>
      </c>
      <c r="Y14" s="59">
        <v>-3841372</v>
      </c>
      <c r="Z14" s="61">
        <v>-100</v>
      </c>
      <c r="AA14" s="62">
        <v>3841372</v>
      </c>
    </row>
    <row r="15" spans="1:27" ht="13.5">
      <c r="A15" s="361" t="s">
        <v>208</v>
      </c>
      <c r="B15" s="136"/>
      <c r="C15" s="60">
        <f aca="true" t="shared" si="5" ref="C15:Y15">SUM(C16:C20)</f>
        <v>1249250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1249250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1114</v>
      </c>
      <c r="I22" s="343">
        <f t="shared" si="6"/>
        <v>557662</v>
      </c>
      <c r="J22" s="345">
        <f t="shared" si="6"/>
        <v>0</v>
      </c>
      <c r="K22" s="345">
        <f t="shared" si="6"/>
        <v>911878</v>
      </c>
      <c r="L22" s="343">
        <f t="shared" si="6"/>
        <v>423134</v>
      </c>
      <c r="M22" s="343">
        <f t="shared" si="6"/>
        <v>453383</v>
      </c>
      <c r="N22" s="345">
        <f t="shared" si="6"/>
        <v>1788395</v>
      </c>
      <c r="O22" s="345">
        <f t="shared" si="6"/>
        <v>431518</v>
      </c>
      <c r="P22" s="343">
        <f t="shared" si="6"/>
        <v>0</v>
      </c>
      <c r="Q22" s="343">
        <f t="shared" si="6"/>
        <v>438720</v>
      </c>
      <c r="R22" s="345">
        <f t="shared" si="6"/>
        <v>0</v>
      </c>
      <c r="S22" s="345">
        <f t="shared" si="6"/>
        <v>0</v>
      </c>
      <c r="T22" s="343">
        <f t="shared" si="6"/>
        <v>62454</v>
      </c>
      <c r="U22" s="343">
        <f t="shared" si="6"/>
        <v>789448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542676</v>
      </c>
      <c r="J24" s="59"/>
      <c r="K24" s="59">
        <v>911878</v>
      </c>
      <c r="L24" s="60">
        <v>423134</v>
      </c>
      <c r="M24" s="60">
        <v>453383</v>
      </c>
      <c r="N24" s="59">
        <v>1788395</v>
      </c>
      <c r="O24" s="59">
        <v>431518</v>
      </c>
      <c r="P24" s="60"/>
      <c r="Q24" s="60">
        <v>438720</v>
      </c>
      <c r="R24" s="59"/>
      <c r="S24" s="59"/>
      <c r="T24" s="60">
        <v>62454</v>
      </c>
      <c r="U24" s="60">
        <v>789448</v>
      </c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1114</v>
      </c>
      <c r="I25" s="60">
        <v>14986</v>
      </c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5519361</v>
      </c>
      <c r="D40" s="344">
        <f t="shared" si="9"/>
        <v>0</v>
      </c>
      <c r="E40" s="343">
        <f t="shared" si="9"/>
        <v>2000000</v>
      </c>
      <c r="F40" s="345">
        <f t="shared" si="9"/>
        <v>2000000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448890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2000000</v>
      </c>
      <c r="Y40" s="345">
        <f t="shared" si="9"/>
        <v>-2000000</v>
      </c>
      <c r="Z40" s="336">
        <f>+IF(X40&lt;&gt;0,+(Y40/X40)*100,0)</f>
        <v>-100</v>
      </c>
      <c r="AA40" s="350">
        <f>SUM(AA41:AA49)</f>
        <v>2000000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65744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448890</v>
      </c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141996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2000000</v>
      </c>
      <c r="F47" s="53">
        <v>2000000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2000000</v>
      </c>
      <c r="Y47" s="53">
        <v>-2000000</v>
      </c>
      <c r="Z47" s="94">
        <v>-100</v>
      </c>
      <c r="AA47" s="95">
        <v>2000000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5311621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5400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>
        <v>5400</v>
      </c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17985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17985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10594428</v>
      </c>
      <c r="D60" s="346">
        <f t="shared" si="14"/>
        <v>0</v>
      </c>
      <c r="E60" s="219">
        <f t="shared" si="14"/>
        <v>8702250</v>
      </c>
      <c r="F60" s="264">
        <f t="shared" si="14"/>
        <v>8702250</v>
      </c>
      <c r="G60" s="264">
        <f t="shared" si="14"/>
        <v>0</v>
      </c>
      <c r="H60" s="219">
        <f t="shared" si="14"/>
        <v>1114</v>
      </c>
      <c r="I60" s="219">
        <f t="shared" si="14"/>
        <v>709086</v>
      </c>
      <c r="J60" s="264">
        <f t="shared" si="14"/>
        <v>0</v>
      </c>
      <c r="K60" s="264">
        <f t="shared" si="14"/>
        <v>1685718</v>
      </c>
      <c r="L60" s="219">
        <f t="shared" si="14"/>
        <v>844121</v>
      </c>
      <c r="M60" s="219">
        <f t="shared" si="14"/>
        <v>836008</v>
      </c>
      <c r="N60" s="264">
        <f t="shared" si="14"/>
        <v>3365847</v>
      </c>
      <c r="O60" s="264">
        <f t="shared" si="14"/>
        <v>454944</v>
      </c>
      <c r="P60" s="219">
        <f t="shared" si="14"/>
        <v>0</v>
      </c>
      <c r="Q60" s="219">
        <f t="shared" si="14"/>
        <v>1141016</v>
      </c>
      <c r="R60" s="264">
        <f t="shared" si="14"/>
        <v>0</v>
      </c>
      <c r="S60" s="264">
        <f t="shared" si="14"/>
        <v>59358</v>
      </c>
      <c r="T60" s="219">
        <f t="shared" si="14"/>
        <v>1080412</v>
      </c>
      <c r="U60" s="219">
        <f t="shared" si="14"/>
        <v>2019263</v>
      </c>
      <c r="V60" s="264">
        <f t="shared" si="14"/>
        <v>2307131</v>
      </c>
      <c r="W60" s="264">
        <f t="shared" si="14"/>
        <v>0</v>
      </c>
      <c r="X60" s="219">
        <f t="shared" si="14"/>
        <v>8702250</v>
      </c>
      <c r="Y60" s="264">
        <f t="shared" si="14"/>
        <v>-8702250</v>
      </c>
      <c r="Z60" s="337">
        <f>+IF(X60&lt;&gt;0,+(Y60/X60)*100,0)</f>
        <v>-100</v>
      </c>
      <c r="AA60" s="232">
        <f>+AA57+AA54+AA51+AA40+AA37+AA34+AA22+AA5</f>
        <v>8702250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2013-08-02T13:01:08Z</dcterms:created>
  <dcterms:modified xsi:type="dcterms:W3CDTF">2013-08-02T13:01:11Z</dcterms:modified>
  <cp:category/>
  <cp:version/>
  <cp:contentType/>
  <cp:contentStatus/>
</cp:coreProperties>
</file>