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<sst xmlns="http://schemas.openxmlformats.org/spreadsheetml/2006/main" count="855" uniqueCount="302">
  <si>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Beaufort West(WC053)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</si>
  <si>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</si>
  <si>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</si>
  <si>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</si>
  <si>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</si>
  <si>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</si>
  <si>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</si>
  <si>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</si>
  <si>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</si>
  <si>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</si>
  <si>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</si>
  <si>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</si>
  <si>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</si>
  <si>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</si>
  <si>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</si>
  <si>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</si>
  <si>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</si>
  <si>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</si>
  <si>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</si>
  <si>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</si>
  <si>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</si>
  <si>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</si>
  <si>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</si>
  <si>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</si>
  <si>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</si>
  <si>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</si>
  <si>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</si>
  <si>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</si>
  <si>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</si>
  <si>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</si>
  <si>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</si>
  <si>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</si>
  <si>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</si>
  <si>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</si>
  <si>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</si>
  <si>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</si>
  <si>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</si>
  <si>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</si>
  <si>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</si>
  <si>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</si>
  <si>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</si>
  <si>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</si>
  <si>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</si>
  <si>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</si>
  <si>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</si>
  <si>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</si>
  <si>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</si>
  <si>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</si>
  <si>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</si>
  <si>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</si>
  <si>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</si>
  <si>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</si>
  <si>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</si>
  <si>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</si>
  <si>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</si>
  <si>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</si>
  <si>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</si>
  <si>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</si>
  <si>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</si>
  <si>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</si>
  <si>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</si>
  <si>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</si>
  <si>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</si>
  <si>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</si>
  <si>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</si>
  <si>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</si>
  <si>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</si>
  <si>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</si>
  <si>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</si>
  <si>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</si>
  <si>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Beaufort West(WC053)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</si>
  <si>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</si>
  <si>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</si>
  <si>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</si>
  <si>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</si>
  <si>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</si>
  <si>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</si>
  <si>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</si>
  <si>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</si>
  <si>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</si>
  <si>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</si>
  <si>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</si>
  <si>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</si>
  <si>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</si>
  <si>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</si>
  <si>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</si>
  <si>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</si>
  <si>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</si>
  <si>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</si>
  <si>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</si>
  <si>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</si>
  <si>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</si>
  <si>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</si>
  <si>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</si>
  <si>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</si>
  <si>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</si>
  <si>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</si>
  <si>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</si>
  <si>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</si>
  <si>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</si>
  <si>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Beaufort West(WC053)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</si>
  <si>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</si>
  <si>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</si>
  <si>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</si>
  <si>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</si>
  <si>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</si>
  <si>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</si>
  <si>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</si>
  <si>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</si>
  <si>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</si>
  <si>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</si>
  <si>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</si>
  <si>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</si>
  <si>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</si>
  <si>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</si>
  <si>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</si>
  <si>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</si>
  <si>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</si>
  <si>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</si>
  <si>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</si>
  <si>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</si>
  <si>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</si>
  <si>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</si>
  <si>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</si>
  <si>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</si>
  <si>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</si>
  <si>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</si>
  <si>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</si>
  <si>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</si>
  <si>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Beaufort West(WC053)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</si>
  <si>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</si>
  <si>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</si>
  <si>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</si>
  <si>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</si>
  <si>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</si>
  <si>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</si>
  <si>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</si>
  <si>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</si>
  <si>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</si>
  <si>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</si>
  <si>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Beaufort West(WC053)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</si>
  <si>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</si>
  <si>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</si>
  <si>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</si>
  <si>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</si>
  <si>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</si>
  <si>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</si>
  <si>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</si>
  <si>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</si>
  <si>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</si>
  <si>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</si>
  <si>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</si>
  <si>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</si>
  <si>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</si>
  <si>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</si>
  <si>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</si>
  <si>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</si>
  <si>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</si>
  <si>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</si>
  <si>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</si>
  <si>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</si>
  <si>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</si>
  <si>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</si>
  <si>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</si>
  <si>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</si>
  <si>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</si>
  <si>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</si>
  <si>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</si>
  <si>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</si>
  <si>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</si>
  <si>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</si>
  <si>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</si>
  <si>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</si>
  <si>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</si>
  <si>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Beaufort West(WC053)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</si>
  <si>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</si>
  <si>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</si>
  <si>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</si>
  <si>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</si>
  <si>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</si>
  <si>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</si>
  <si>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</si>
  <si>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</si>
  <si>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</si>
  <si>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</si>
  <si>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</si>
  <si>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</si>
  <si>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</si>
  <si>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</si>
  <si>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</si>
  <si>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</si>
  <si>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</si>
  <si>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</si>
  <si>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</si>
  <si>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</si>
  <si>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</si>
  <si>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</si>
  <si>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</si>
  <si>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</si>
  <si>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</si>
  <si>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</si>
  <si>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Beaufort West(WC053)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</si>
  <si>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</si>
  <si>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</si>
  <si>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</si>
  <si>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</si>
  <si>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</si>
  <si>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</si>
  <si>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</si>
  <si>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</si>
  <si>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</si>
  <si>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</si>
  <si>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</si>
  <si>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</si>
  <si>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</si>
  <si>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</si>
  <si>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</si>
  <si>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</si>
  <si>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</si>
  <si>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</si>
  <si>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</si>
  <si>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</si>
  <si>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</si>
  <si>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</si>
  <si>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</si>
  <si>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</si>
  <si>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Beaufort West(WC053)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</si>
  <si>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</si>
  <si>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</si>
  <si>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</si>
  <si>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</si>
  <si>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</si>
  <si>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</si>
  <si>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</si>
  <si>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</si>
  <si>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</si>
  <si>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</si>
  <si>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</si>
  <si>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</si>
  <si>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</si>
  <si>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</si>
  <si>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</si>
  <si>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</si>
  <si>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</si>
  <si>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</si>
  <si>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</si>
  <si>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</si>
  <si>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</si>
  <si>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</si>
  <si>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</si>
  <si>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</si>
  <si>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</si>
  <si>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</si>
  <si>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</si>
  <si>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</si>
  <si>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</si>
  <si>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</si>
  <si>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</si>
  <si>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</si>
  <si>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</si>
  <si>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</si>
  <si>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</si>
  <si>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Beaufort West(WC053)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</si>
  <si>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</si>
  <si>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</si>
  <si>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Beaufort West(WC053)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</si>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</sst>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19831856</v>
      </c>
      <c r="C5" s="19"/>
      <c r="D5" s="59">
        <v>23190222</v>
      </c>
      <c r="E5" s="60">
        <v>24689457</v>
      </c>
      <c r="F5" s="60">
        <v>24271920</v>
      </c>
      <c r="G5" s="60">
        <v>33377</v>
      </c>
      <c r="H5" s="60">
        <v>108613</v>
      </c>
      <c r="I5" s="60">
        <v>24413910</v>
      </c>
      <c r="J5" s="60">
        <v>-44322</v>
      </c>
      <c r="K5" s="60">
        <v>69117</v>
      </c>
      <c r="L5" s="60">
        <v>65089</v>
      </c>
      <c r="M5" s="60">
        <v>89884</v>
      </c>
      <c r="N5" s="60">
        <v>-36186</v>
      </c>
      <c r="O5" s="60">
        <v>62213</v>
      </c>
      <c r="P5" s="60">
        <v>55166</v>
      </c>
      <c r="Q5" s="60">
        <v>81193</v>
      </c>
      <c r="R5" s="60">
        <v>52166</v>
      </c>
      <c r="S5" s="60">
        <v>123359</v>
      </c>
      <c r="T5" s="60">
        <v>32767</v>
      </c>
      <c r="U5" s="60">
        <v>208292</v>
      </c>
      <c r="V5" s="60">
        <v>24793279</v>
      </c>
      <c r="W5" s="60">
        <v>24689457</v>
      </c>
      <c r="X5" s="60">
        <v>103822</v>
      </c>
      <c r="Y5" s="61">
        <v>0.42</v>
      </c>
      <c r="Z5" s="62">
        <v>24689457</v>
      </c>
    </row>
    <row r="6" spans="1:26" ht="13.5">
      <c r="A6" s="58" t="s">
        <v>32</v>
      </c>
      <c r="B6" s="19">
        <v>71821058</v>
      </c>
      <c r="C6" s="19"/>
      <c r="D6" s="59">
        <v>78030913</v>
      </c>
      <c r="E6" s="60">
        <v>76056362</v>
      </c>
      <c r="F6" s="60">
        <v>2085383</v>
      </c>
      <c r="G6" s="60">
        <v>8425631</v>
      </c>
      <c r="H6" s="60">
        <v>8796094</v>
      </c>
      <c r="I6" s="60">
        <v>19307108</v>
      </c>
      <c r="J6" s="60">
        <v>6650194</v>
      </c>
      <c r="K6" s="60">
        <v>6939050</v>
      </c>
      <c r="L6" s="60">
        <v>7074972</v>
      </c>
      <c r="M6" s="60">
        <v>20664216</v>
      </c>
      <c r="N6" s="60">
        <v>7335022</v>
      </c>
      <c r="O6" s="60">
        <v>6848849</v>
      </c>
      <c r="P6" s="60">
        <v>6659638</v>
      </c>
      <c r="Q6" s="60">
        <v>20843509</v>
      </c>
      <c r="R6" s="60">
        <v>7135360</v>
      </c>
      <c r="S6" s="60">
        <v>6543219</v>
      </c>
      <c r="T6" s="60">
        <v>7954692</v>
      </c>
      <c r="U6" s="60">
        <v>21633271</v>
      </c>
      <c r="V6" s="60">
        <v>82448104</v>
      </c>
      <c r="W6" s="60">
        <v>76056362</v>
      </c>
      <c r="X6" s="60">
        <v>6391742</v>
      </c>
      <c r="Y6" s="61">
        <v>8.4</v>
      </c>
      <c r="Z6" s="62">
        <v>76056362</v>
      </c>
    </row>
    <row r="7" spans="1:26" ht="13.5">
      <c r="A7" s="58" t="s">
        <v>33</v>
      </c>
      <c r="B7" s="19">
        <v>1899389</v>
      </c>
      <c r="C7" s="19"/>
      <c r="D7" s="59">
        <v>1170471</v>
      </c>
      <c r="E7" s="60">
        <v>1170471</v>
      </c>
      <c r="F7" s="60">
        <v>13046</v>
      </c>
      <c r="G7" s="60">
        <v>10030</v>
      </c>
      <c r="H7" s="60">
        <v>12800</v>
      </c>
      <c r="I7" s="60">
        <v>35876</v>
      </c>
      <c r="J7" s="60">
        <v>12763</v>
      </c>
      <c r="K7" s="60">
        <v>17832</v>
      </c>
      <c r="L7" s="60">
        <v>13104</v>
      </c>
      <c r="M7" s="60">
        <v>43699</v>
      </c>
      <c r="N7" s="60">
        <v>23675</v>
      </c>
      <c r="O7" s="60">
        <v>12515</v>
      </c>
      <c r="P7" s="60">
        <v>-2931</v>
      </c>
      <c r="Q7" s="60">
        <v>33259</v>
      </c>
      <c r="R7" s="60">
        <v>626683</v>
      </c>
      <c r="S7" s="60">
        <v>10430</v>
      </c>
      <c r="T7" s="60">
        <v>161604</v>
      </c>
      <c r="U7" s="60">
        <v>798717</v>
      </c>
      <c r="V7" s="60">
        <v>911551</v>
      </c>
      <c r="W7" s="60">
        <v>1170471</v>
      </c>
      <c r="X7" s="60">
        <v>-258920</v>
      </c>
      <c r="Y7" s="61">
        <v>-22.12</v>
      </c>
      <c r="Z7" s="62">
        <v>1170471</v>
      </c>
    </row>
    <row r="8" spans="1:26" ht="13.5">
      <c r="A8" s="58" t="s">
        <v>34</v>
      </c>
      <c r="B8" s="19">
        <v>48362618</v>
      </c>
      <c r="C8" s="19"/>
      <c r="D8" s="59">
        <v>50770500</v>
      </c>
      <c r="E8" s="60">
        <v>66852563</v>
      </c>
      <c r="F8" s="60">
        <v>14869528</v>
      </c>
      <c r="G8" s="60">
        <v>1886317</v>
      </c>
      <c r="H8" s="60">
        <v>3441703</v>
      </c>
      <c r="I8" s="60">
        <v>20197548</v>
      </c>
      <c r="J8" s="60">
        <v>1406503</v>
      </c>
      <c r="K8" s="60">
        <v>14080047</v>
      </c>
      <c r="L8" s="60">
        <v>3827545</v>
      </c>
      <c r="M8" s="60">
        <v>19314095</v>
      </c>
      <c r="N8" s="60">
        <v>4255125</v>
      </c>
      <c r="O8" s="60">
        <v>652762</v>
      </c>
      <c r="P8" s="60">
        <v>10802825</v>
      </c>
      <c r="Q8" s="60">
        <v>15710712</v>
      </c>
      <c r="R8" s="60">
        <v>6163</v>
      </c>
      <c r="S8" s="60">
        <v>242961</v>
      </c>
      <c r="T8" s="60">
        <v>7773811</v>
      </c>
      <c r="U8" s="60">
        <v>8022935</v>
      </c>
      <c r="V8" s="60">
        <v>63245290</v>
      </c>
      <c r="W8" s="60">
        <v>66852563</v>
      </c>
      <c r="X8" s="60">
        <v>-3607273</v>
      </c>
      <c r="Y8" s="61">
        <v>-5.4</v>
      </c>
      <c r="Z8" s="62">
        <v>66852563</v>
      </c>
    </row>
    <row r="9" spans="1:26" ht="13.5">
      <c r="A9" s="58" t="s">
        <v>35</v>
      </c>
      <c r="B9" s="19">
        <v>20005356</v>
      </c>
      <c r="C9" s="19"/>
      <c r="D9" s="59">
        <v>14184906</v>
      </c>
      <c r="E9" s="60">
        <v>14748616</v>
      </c>
      <c r="F9" s="60">
        <v>1163890</v>
      </c>
      <c r="G9" s="60">
        <v>981662</v>
      </c>
      <c r="H9" s="60">
        <v>1066032</v>
      </c>
      <c r="I9" s="60">
        <v>3211584</v>
      </c>
      <c r="J9" s="60">
        <v>1679543</v>
      </c>
      <c r="K9" s="60">
        <v>963602</v>
      </c>
      <c r="L9" s="60">
        <v>812757</v>
      </c>
      <c r="M9" s="60">
        <v>3455902</v>
      </c>
      <c r="N9" s="60">
        <v>815435</v>
      </c>
      <c r="O9" s="60">
        <v>1506386</v>
      </c>
      <c r="P9" s="60">
        <v>1359537</v>
      </c>
      <c r="Q9" s="60">
        <v>3681358</v>
      </c>
      <c r="R9" s="60">
        <v>1464759</v>
      </c>
      <c r="S9" s="60">
        <v>1525703</v>
      </c>
      <c r="T9" s="60">
        <v>1434765</v>
      </c>
      <c r="U9" s="60">
        <v>4425227</v>
      </c>
      <c r="V9" s="60">
        <v>14774071</v>
      </c>
      <c r="W9" s="60">
        <v>14748616</v>
      </c>
      <c r="X9" s="60">
        <v>25455</v>
      </c>
      <c r="Y9" s="61">
        <v>0.17</v>
      </c>
      <c r="Z9" s="62">
        <v>14748616</v>
      </c>
    </row>
    <row r="10" spans="1:26" ht="25.5">
      <c r="A10" s="63" t="s">
        <v>277</v>
      </c>
      <c r="B10" s="64">
        <f>SUM(B5:B9)</f>
        <v>161920277</v>
      </c>
      <c r="C10" s="64">
        <f>SUM(C5:C9)</f>
        <v>0</v>
      </c>
      <c r="D10" s="65">
        <f aca="true" t="shared" si="0" ref="D10:Z10">SUM(D5:D9)</f>
        <v>167347012</v>
      </c>
      <c r="E10" s="66">
        <f t="shared" si="0"/>
        <v>183517469</v>
      </c>
      <c r="F10" s="66">
        <f t="shared" si="0"/>
        <v>42403767</v>
      </c>
      <c r="G10" s="66">
        <f t="shared" si="0"/>
        <v>11337017</v>
      </c>
      <c r="H10" s="66">
        <f t="shared" si="0"/>
        <v>13425242</v>
      </c>
      <c r="I10" s="66">
        <f t="shared" si="0"/>
        <v>67166026</v>
      </c>
      <c r="J10" s="66">
        <f t="shared" si="0"/>
        <v>9704681</v>
      </c>
      <c r="K10" s="66">
        <f t="shared" si="0"/>
        <v>22069648</v>
      </c>
      <c r="L10" s="66">
        <f t="shared" si="0"/>
        <v>11793467</v>
      </c>
      <c r="M10" s="66">
        <f t="shared" si="0"/>
        <v>43567796</v>
      </c>
      <c r="N10" s="66">
        <f t="shared" si="0"/>
        <v>12393071</v>
      </c>
      <c r="O10" s="66">
        <f t="shared" si="0"/>
        <v>9082725</v>
      </c>
      <c r="P10" s="66">
        <f t="shared" si="0"/>
        <v>18874235</v>
      </c>
      <c r="Q10" s="66">
        <f t="shared" si="0"/>
        <v>40350031</v>
      </c>
      <c r="R10" s="66">
        <f t="shared" si="0"/>
        <v>9285131</v>
      </c>
      <c r="S10" s="66">
        <f t="shared" si="0"/>
        <v>8445672</v>
      </c>
      <c r="T10" s="66">
        <f t="shared" si="0"/>
        <v>17357639</v>
      </c>
      <c r="U10" s="66">
        <f t="shared" si="0"/>
        <v>35088442</v>
      </c>
      <c r="V10" s="66">
        <f t="shared" si="0"/>
        <v>186172295</v>
      </c>
      <c r="W10" s="66">
        <f t="shared" si="0"/>
        <v>183517469</v>
      </c>
      <c r="X10" s="66">
        <f t="shared" si="0"/>
        <v>2654826</v>
      </c>
      <c r="Y10" s="67">
        <f>+IF(W10&lt;&gt;0,(X10/W10)*100,0)</f>
        <v>1.4466339441505702</v>
      </c>
      <c r="Z10" s="68">
        <f t="shared" si="0"/>
        <v>183517469</v>
      </c>
    </row>
    <row r="11" spans="1:26" ht="13.5">
      <c r="A11" s="58" t="s">
        <v>37</v>
      </c>
      <c r="B11" s="19">
        <v>53928003</v>
      </c>
      <c r="C11" s="19"/>
      <c r="D11" s="59">
        <v>61059225</v>
      </c>
      <c r="E11" s="60">
        <v>58658893</v>
      </c>
      <c r="F11" s="60">
        <v>4070563</v>
      </c>
      <c r="G11" s="60">
        <v>4575152</v>
      </c>
      <c r="H11" s="60">
        <v>4237424</v>
      </c>
      <c r="I11" s="60">
        <v>12883139</v>
      </c>
      <c r="J11" s="60">
        <v>4441964</v>
      </c>
      <c r="K11" s="60">
        <v>7051373</v>
      </c>
      <c r="L11" s="60">
        <v>5110980</v>
      </c>
      <c r="M11" s="60">
        <v>16604317</v>
      </c>
      <c r="N11" s="60">
        <v>4653756</v>
      </c>
      <c r="O11" s="60">
        <v>4521928</v>
      </c>
      <c r="P11" s="60">
        <v>4582323</v>
      </c>
      <c r="Q11" s="60">
        <v>13758007</v>
      </c>
      <c r="R11" s="60">
        <v>4575360</v>
      </c>
      <c r="S11" s="60">
        <v>4766242</v>
      </c>
      <c r="T11" s="60">
        <v>4497051</v>
      </c>
      <c r="U11" s="60">
        <v>13838653</v>
      </c>
      <c r="V11" s="60">
        <v>57084116</v>
      </c>
      <c r="W11" s="60">
        <v>58658893</v>
      </c>
      <c r="X11" s="60">
        <v>-1574777</v>
      </c>
      <c r="Y11" s="61">
        <v>-2.68</v>
      </c>
      <c r="Z11" s="62">
        <v>58658893</v>
      </c>
    </row>
    <row r="12" spans="1:26" ht="13.5">
      <c r="A12" s="58" t="s">
        <v>38</v>
      </c>
      <c r="B12" s="19">
        <v>3715493</v>
      </c>
      <c r="C12" s="19"/>
      <c r="D12" s="59">
        <v>3841950</v>
      </c>
      <c r="E12" s="60">
        <v>3894440</v>
      </c>
      <c r="F12" s="60">
        <v>294982</v>
      </c>
      <c r="G12" s="60">
        <v>295283</v>
      </c>
      <c r="H12" s="60">
        <v>315778</v>
      </c>
      <c r="I12" s="60">
        <v>906043</v>
      </c>
      <c r="J12" s="60">
        <v>324225</v>
      </c>
      <c r="K12" s="60">
        <v>289786</v>
      </c>
      <c r="L12" s="60">
        <v>353583</v>
      </c>
      <c r="M12" s="60">
        <v>967594</v>
      </c>
      <c r="N12" s="60">
        <v>444509</v>
      </c>
      <c r="O12" s="60">
        <v>330985</v>
      </c>
      <c r="P12" s="60">
        <v>313044</v>
      </c>
      <c r="Q12" s="60">
        <v>1088538</v>
      </c>
      <c r="R12" s="60">
        <v>339327</v>
      </c>
      <c r="S12" s="60">
        <v>321665</v>
      </c>
      <c r="T12" s="60">
        <v>345756</v>
      </c>
      <c r="U12" s="60">
        <v>1006748</v>
      </c>
      <c r="V12" s="60">
        <v>3968923</v>
      </c>
      <c r="W12" s="60">
        <v>3894440</v>
      </c>
      <c r="X12" s="60">
        <v>74483</v>
      </c>
      <c r="Y12" s="61">
        <v>1.91</v>
      </c>
      <c r="Z12" s="62">
        <v>3894440</v>
      </c>
    </row>
    <row r="13" spans="1:26" ht="13.5">
      <c r="A13" s="58" t="s">
        <v>278</v>
      </c>
      <c r="B13" s="19">
        <v>13632847</v>
      </c>
      <c r="C13" s="19"/>
      <c r="D13" s="59">
        <v>12346988</v>
      </c>
      <c r="E13" s="60">
        <v>12346988</v>
      </c>
      <c r="F13" s="60">
        <v>1028897</v>
      </c>
      <c r="G13" s="60">
        <v>1028897</v>
      </c>
      <c r="H13" s="60">
        <v>1028931</v>
      </c>
      <c r="I13" s="60">
        <v>3086725</v>
      </c>
      <c r="J13" s="60">
        <v>1028931</v>
      </c>
      <c r="K13" s="60">
        <v>1028931</v>
      </c>
      <c r="L13" s="60">
        <v>1028931</v>
      </c>
      <c r="M13" s="60">
        <v>3086793</v>
      </c>
      <c r="N13" s="60">
        <v>1028931</v>
      </c>
      <c r="O13" s="60">
        <v>1028931</v>
      </c>
      <c r="P13" s="60">
        <v>1028931</v>
      </c>
      <c r="Q13" s="60">
        <v>3086793</v>
      </c>
      <c r="R13" s="60">
        <v>1028931</v>
      </c>
      <c r="S13" s="60">
        <v>1028931</v>
      </c>
      <c r="T13" s="60">
        <v>1028815</v>
      </c>
      <c r="U13" s="60">
        <v>3086677</v>
      </c>
      <c r="V13" s="60">
        <v>12346988</v>
      </c>
      <c r="W13" s="60">
        <v>12346988</v>
      </c>
      <c r="X13" s="60">
        <v>0</v>
      </c>
      <c r="Y13" s="61">
        <v>0</v>
      </c>
      <c r="Z13" s="62">
        <v>12346988</v>
      </c>
    </row>
    <row r="14" spans="1:26" ht="13.5">
      <c r="A14" s="58" t="s">
        <v>40</v>
      </c>
      <c r="B14" s="19">
        <v>4206166</v>
      </c>
      <c r="C14" s="19"/>
      <c r="D14" s="59">
        <v>1881095</v>
      </c>
      <c r="E14" s="60">
        <v>1881095</v>
      </c>
      <c r="F14" s="60">
        <v>0</v>
      </c>
      <c r="G14" s="60">
        <v>0</v>
      </c>
      <c r="H14" s="60">
        <v>0</v>
      </c>
      <c r="I14" s="60">
        <v>0</v>
      </c>
      <c r="J14" s="60">
        <v>237760</v>
      </c>
      <c r="K14" s="60">
        <v>0</v>
      </c>
      <c r="L14" s="60">
        <v>651782</v>
      </c>
      <c r="M14" s="60">
        <v>889542</v>
      </c>
      <c r="N14" s="60">
        <v>131789</v>
      </c>
      <c r="O14" s="60">
        <v>0</v>
      </c>
      <c r="P14" s="60">
        <v>162532</v>
      </c>
      <c r="Q14" s="60">
        <v>294321</v>
      </c>
      <c r="R14" s="60">
        <v>304049</v>
      </c>
      <c r="S14" s="60">
        <v>80402</v>
      </c>
      <c r="T14" s="60">
        <v>706946</v>
      </c>
      <c r="U14" s="60">
        <v>1091397</v>
      </c>
      <c r="V14" s="60">
        <v>2275260</v>
      </c>
      <c r="W14" s="60">
        <v>1881095</v>
      </c>
      <c r="X14" s="60">
        <v>394165</v>
      </c>
      <c r="Y14" s="61">
        <v>20.95</v>
      </c>
      <c r="Z14" s="62">
        <v>1881095</v>
      </c>
    </row>
    <row r="15" spans="1:26" ht="13.5">
      <c r="A15" s="58" t="s">
        <v>41</v>
      </c>
      <c r="B15" s="19">
        <v>51139156</v>
      </c>
      <c r="C15" s="19"/>
      <c r="D15" s="59">
        <v>61300778</v>
      </c>
      <c r="E15" s="60">
        <v>61997720</v>
      </c>
      <c r="F15" s="60">
        <v>468082</v>
      </c>
      <c r="G15" s="60">
        <v>5735299</v>
      </c>
      <c r="H15" s="60">
        <v>6224959</v>
      </c>
      <c r="I15" s="60">
        <v>12428340</v>
      </c>
      <c r="J15" s="60">
        <v>4239673</v>
      </c>
      <c r="K15" s="60">
        <v>4634982</v>
      </c>
      <c r="L15" s="60">
        <v>3741777</v>
      </c>
      <c r="M15" s="60">
        <v>12616432</v>
      </c>
      <c r="N15" s="60">
        <v>3747238</v>
      </c>
      <c r="O15" s="60">
        <v>3371163</v>
      </c>
      <c r="P15" s="60">
        <v>3562111</v>
      </c>
      <c r="Q15" s="60">
        <v>10680512</v>
      </c>
      <c r="R15" s="60">
        <v>5876433</v>
      </c>
      <c r="S15" s="60">
        <v>4091222</v>
      </c>
      <c r="T15" s="60">
        <v>5125762</v>
      </c>
      <c r="U15" s="60">
        <v>15093417</v>
      </c>
      <c r="V15" s="60">
        <v>50818701</v>
      </c>
      <c r="W15" s="60">
        <v>61997720</v>
      </c>
      <c r="X15" s="60">
        <v>-11179019</v>
      </c>
      <c r="Y15" s="61">
        <v>-18.03</v>
      </c>
      <c r="Z15" s="62">
        <v>61997720</v>
      </c>
    </row>
    <row r="16" spans="1:26" ht="13.5">
      <c r="A16" s="69" t="s">
        <v>42</v>
      </c>
      <c r="B16" s="19">
        <v>16183289</v>
      </c>
      <c r="C16" s="19"/>
      <c r="D16" s="59">
        <v>850000</v>
      </c>
      <c r="E16" s="60">
        <v>850000</v>
      </c>
      <c r="F16" s="60">
        <v>57500</v>
      </c>
      <c r="G16" s="60">
        <v>52775</v>
      </c>
      <c r="H16" s="60">
        <v>36866</v>
      </c>
      <c r="I16" s="60">
        <v>147141</v>
      </c>
      <c r="J16" s="60">
        <v>23286</v>
      </c>
      <c r="K16" s="60">
        <v>61210</v>
      </c>
      <c r="L16" s="60">
        <v>65994</v>
      </c>
      <c r="M16" s="60">
        <v>150490</v>
      </c>
      <c r="N16" s="60">
        <v>22837</v>
      </c>
      <c r="O16" s="60">
        <v>55781</v>
      </c>
      <c r="P16" s="60">
        <v>34025</v>
      </c>
      <c r="Q16" s="60">
        <v>112643</v>
      </c>
      <c r="R16" s="60">
        <v>66023</v>
      </c>
      <c r="S16" s="60">
        <v>88819</v>
      </c>
      <c r="T16" s="60">
        <v>65756</v>
      </c>
      <c r="U16" s="60">
        <v>220598</v>
      </c>
      <c r="V16" s="60">
        <v>630872</v>
      </c>
      <c r="W16" s="60">
        <v>850000</v>
      </c>
      <c r="X16" s="60">
        <v>-219128</v>
      </c>
      <c r="Y16" s="61">
        <v>-25.78</v>
      </c>
      <c r="Z16" s="62">
        <v>850000</v>
      </c>
    </row>
    <row r="17" spans="1:26" ht="13.5">
      <c r="A17" s="58" t="s">
        <v>43</v>
      </c>
      <c r="B17" s="19">
        <v>28259160</v>
      </c>
      <c r="C17" s="19"/>
      <c r="D17" s="59">
        <v>35952668</v>
      </c>
      <c r="E17" s="60">
        <v>53740657</v>
      </c>
      <c r="F17" s="60">
        <v>2054567</v>
      </c>
      <c r="G17" s="60">
        <v>4994041</v>
      </c>
      <c r="H17" s="60">
        <v>5781034</v>
      </c>
      <c r="I17" s="60">
        <v>12829642</v>
      </c>
      <c r="J17" s="60">
        <v>5635525</v>
      </c>
      <c r="K17" s="60">
        <v>5427675</v>
      </c>
      <c r="L17" s="60">
        <v>10190278</v>
      </c>
      <c r="M17" s="60">
        <v>21253478</v>
      </c>
      <c r="N17" s="60">
        <v>2954270</v>
      </c>
      <c r="O17" s="60">
        <v>2111424</v>
      </c>
      <c r="P17" s="60">
        <v>5380231</v>
      </c>
      <c r="Q17" s="60">
        <v>10445925</v>
      </c>
      <c r="R17" s="60">
        <v>9995110</v>
      </c>
      <c r="S17" s="60">
        <v>3249683</v>
      </c>
      <c r="T17" s="60">
        <v>3089360</v>
      </c>
      <c r="U17" s="60">
        <v>16334153</v>
      </c>
      <c r="V17" s="60">
        <v>60863198</v>
      </c>
      <c r="W17" s="60">
        <v>53740657</v>
      </c>
      <c r="X17" s="60">
        <v>7122541</v>
      </c>
      <c r="Y17" s="61">
        <v>13.25</v>
      </c>
      <c r="Z17" s="62">
        <v>53740657</v>
      </c>
    </row>
    <row r="18" spans="1:26" ht="13.5">
      <c r="A18" s="70" t="s">
        <v>44</v>
      </c>
      <c r="B18" s="71">
        <f>SUM(B11:B17)</f>
        <v>171064114</v>
      </c>
      <c r="C18" s="71">
        <f>SUM(C11:C17)</f>
        <v>0</v>
      </c>
      <c r="D18" s="72">
        <f aca="true" t="shared" si="1" ref="D18:Z18">SUM(D11:D17)</f>
        <v>177232704</v>
      </c>
      <c r="E18" s="73">
        <f t="shared" si="1"/>
        <v>193369793</v>
      </c>
      <c r="F18" s="73">
        <f t="shared" si="1"/>
        <v>7974591</v>
      </c>
      <c r="G18" s="73">
        <f t="shared" si="1"/>
        <v>16681447</v>
      </c>
      <c r="H18" s="73">
        <f t="shared" si="1"/>
        <v>17624992</v>
      </c>
      <c r="I18" s="73">
        <f t="shared" si="1"/>
        <v>42281030</v>
      </c>
      <c r="J18" s="73">
        <f t="shared" si="1"/>
        <v>15931364</v>
      </c>
      <c r="K18" s="73">
        <f t="shared" si="1"/>
        <v>18493957</v>
      </c>
      <c r="L18" s="73">
        <f t="shared" si="1"/>
        <v>21143325</v>
      </c>
      <c r="M18" s="73">
        <f t="shared" si="1"/>
        <v>55568646</v>
      </c>
      <c r="N18" s="73">
        <f t="shared" si="1"/>
        <v>12983330</v>
      </c>
      <c r="O18" s="73">
        <f t="shared" si="1"/>
        <v>11420212</v>
      </c>
      <c r="P18" s="73">
        <f t="shared" si="1"/>
        <v>15063197</v>
      </c>
      <c r="Q18" s="73">
        <f t="shared" si="1"/>
        <v>39466739</v>
      </c>
      <c r="R18" s="73">
        <f t="shared" si="1"/>
        <v>22185233</v>
      </c>
      <c r="S18" s="73">
        <f t="shared" si="1"/>
        <v>13626964</v>
      </c>
      <c r="T18" s="73">
        <f t="shared" si="1"/>
        <v>14859446</v>
      </c>
      <c r="U18" s="73">
        <f t="shared" si="1"/>
        <v>50671643</v>
      </c>
      <c r="V18" s="73">
        <f t="shared" si="1"/>
        <v>187988058</v>
      </c>
      <c r="W18" s="73">
        <f t="shared" si="1"/>
        <v>193369793</v>
      </c>
      <c r="X18" s="73">
        <f t="shared" si="1"/>
        <v>-5381735</v>
      </c>
      <c r="Y18" s="67">
        <f>+IF(W18&lt;&gt;0,(X18/W18)*100,0)</f>
        <v>-2.783131179128893</v>
      </c>
      <c r="Z18" s="74">
        <f t="shared" si="1"/>
        <v>193369793</v>
      </c>
    </row>
    <row r="19" spans="1:26" ht="13.5">
      <c r="A19" s="70" t="s">
        <v>45</v>
      </c>
      <c r="B19" s="75">
        <f>+B10-B18</f>
        <v>-9143837</v>
      </c>
      <c r="C19" s="75">
        <f>+C10-C18</f>
        <v>0</v>
      </c>
      <c r="D19" s="76">
        <f aca="true" t="shared" si="2" ref="D19:Z19">+D10-D18</f>
        <v>-9885692</v>
      </c>
      <c r="E19" s="77">
        <f t="shared" si="2"/>
        <v>-9852324</v>
      </c>
      <c r="F19" s="77">
        <f t="shared" si="2"/>
        <v>34429176</v>
      </c>
      <c r="G19" s="77">
        <f t="shared" si="2"/>
        <v>-5344430</v>
      </c>
      <c r="H19" s="77">
        <f t="shared" si="2"/>
        <v>-4199750</v>
      </c>
      <c r="I19" s="77">
        <f t="shared" si="2"/>
        <v>24884996</v>
      </c>
      <c r="J19" s="77">
        <f t="shared" si="2"/>
        <v>-6226683</v>
      </c>
      <c r="K19" s="77">
        <f t="shared" si="2"/>
        <v>3575691</v>
      </c>
      <c r="L19" s="77">
        <f t="shared" si="2"/>
        <v>-9349858</v>
      </c>
      <c r="M19" s="77">
        <f t="shared" si="2"/>
        <v>-12000850</v>
      </c>
      <c r="N19" s="77">
        <f t="shared" si="2"/>
        <v>-590259</v>
      </c>
      <c r="O19" s="77">
        <f t="shared" si="2"/>
        <v>-2337487</v>
      </c>
      <c r="P19" s="77">
        <f t="shared" si="2"/>
        <v>3811038</v>
      </c>
      <c r="Q19" s="77">
        <f t="shared" si="2"/>
        <v>883292</v>
      </c>
      <c r="R19" s="77">
        <f t="shared" si="2"/>
        <v>-12900102</v>
      </c>
      <c r="S19" s="77">
        <f t="shared" si="2"/>
        <v>-5181292</v>
      </c>
      <c r="T19" s="77">
        <f t="shared" si="2"/>
        <v>2498193</v>
      </c>
      <c r="U19" s="77">
        <f t="shared" si="2"/>
        <v>-15583201</v>
      </c>
      <c r="V19" s="77">
        <f t="shared" si="2"/>
        <v>-1815763</v>
      </c>
      <c r="W19" s="77">
        <f>IF(E10=E18,0,W10-W18)</f>
        <v>-9852324</v>
      </c>
      <c r="X19" s="77">
        <f t="shared" si="2"/>
        <v>8036561</v>
      </c>
      <c r="Y19" s="78">
        <f>+IF(W19&lt;&gt;0,(X19/W19)*100,0)</f>
        <v>-81.57020617673555</v>
      </c>
      <c r="Z19" s="79">
        <f t="shared" si="2"/>
        <v>-9852324</v>
      </c>
    </row>
    <row r="20" spans="1:26" ht="13.5">
      <c r="A20" s="58" t="s">
        <v>46</v>
      </c>
      <c r="B20" s="19">
        <v>76840874</v>
      </c>
      <c r="C20" s="19"/>
      <c r="D20" s="59">
        <v>40637000</v>
      </c>
      <c r="E20" s="60">
        <v>70234168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70234168</v>
      </c>
      <c r="X20" s="60">
        <v>-70234168</v>
      </c>
      <c r="Y20" s="61">
        <v>-100</v>
      </c>
      <c r="Z20" s="62">
        <v>70234168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67697037</v>
      </c>
      <c r="C22" s="86">
        <f>SUM(C19:C21)</f>
        <v>0</v>
      </c>
      <c r="D22" s="87">
        <f aca="true" t="shared" si="3" ref="D22:Z22">SUM(D19:D21)</f>
        <v>30751308</v>
      </c>
      <c r="E22" s="88">
        <f t="shared" si="3"/>
        <v>60381844</v>
      </c>
      <c r="F22" s="88">
        <f t="shared" si="3"/>
        <v>34429176</v>
      </c>
      <c r="G22" s="88">
        <f t="shared" si="3"/>
        <v>-5344430</v>
      </c>
      <c r="H22" s="88">
        <f t="shared" si="3"/>
        <v>-4199750</v>
      </c>
      <c r="I22" s="88">
        <f t="shared" si="3"/>
        <v>24884996</v>
      </c>
      <c r="J22" s="88">
        <f t="shared" si="3"/>
        <v>-6226683</v>
      </c>
      <c r="K22" s="88">
        <f t="shared" si="3"/>
        <v>3575691</v>
      </c>
      <c r="L22" s="88">
        <f t="shared" si="3"/>
        <v>-9349858</v>
      </c>
      <c r="M22" s="88">
        <f t="shared" si="3"/>
        <v>-12000850</v>
      </c>
      <c r="N22" s="88">
        <f t="shared" si="3"/>
        <v>-590259</v>
      </c>
      <c r="O22" s="88">
        <f t="shared" si="3"/>
        <v>-2337487</v>
      </c>
      <c r="P22" s="88">
        <f t="shared" si="3"/>
        <v>3811038</v>
      </c>
      <c r="Q22" s="88">
        <f t="shared" si="3"/>
        <v>883292</v>
      </c>
      <c r="R22" s="88">
        <f t="shared" si="3"/>
        <v>-12900102</v>
      </c>
      <c r="S22" s="88">
        <f t="shared" si="3"/>
        <v>-5181292</v>
      </c>
      <c r="T22" s="88">
        <f t="shared" si="3"/>
        <v>2498193</v>
      </c>
      <c r="U22" s="88">
        <f t="shared" si="3"/>
        <v>-15583201</v>
      </c>
      <c r="V22" s="88">
        <f t="shared" si="3"/>
        <v>-1815763</v>
      </c>
      <c r="W22" s="88">
        <f t="shared" si="3"/>
        <v>60381844</v>
      </c>
      <c r="X22" s="88">
        <f t="shared" si="3"/>
        <v>-62197607</v>
      </c>
      <c r="Y22" s="89">
        <f>+IF(W22&lt;&gt;0,(X22/W22)*100,0)</f>
        <v>-103.0071340650014</v>
      </c>
      <c r="Z22" s="90">
        <f t="shared" si="3"/>
        <v>60381844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67697037</v>
      </c>
      <c r="C24" s="75">
        <f>SUM(C22:C23)</f>
        <v>0</v>
      </c>
      <c r="D24" s="76">
        <f aca="true" t="shared" si="4" ref="D24:Z24">SUM(D22:D23)</f>
        <v>30751308</v>
      </c>
      <c r="E24" s="77">
        <f t="shared" si="4"/>
        <v>60381844</v>
      </c>
      <c r="F24" s="77">
        <f t="shared" si="4"/>
        <v>34429176</v>
      </c>
      <c r="G24" s="77">
        <f t="shared" si="4"/>
        <v>-5344430</v>
      </c>
      <c r="H24" s="77">
        <f t="shared" si="4"/>
        <v>-4199750</v>
      </c>
      <c r="I24" s="77">
        <f t="shared" si="4"/>
        <v>24884996</v>
      </c>
      <c r="J24" s="77">
        <f t="shared" si="4"/>
        <v>-6226683</v>
      </c>
      <c r="K24" s="77">
        <f t="shared" si="4"/>
        <v>3575691</v>
      </c>
      <c r="L24" s="77">
        <f t="shared" si="4"/>
        <v>-9349858</v>
      </c>
      <c r="M24" s="77">
        <f t="shared" si="4"/>
        <v>-12000850</v>
      </c>
      <c r="N24" s="77">
        <f t="shared" si="4"/>
        <v>-590259</v>
      </c>
      <c r="O24" s="77">
        <f t="shared" si="4"/>
        <v>-2337487</v>
      </c>
      <c r="P24" s="77">
        <f t="shared" si="4"/>
        <v>3811038</v>
      </c>
      <c r="Q24" s="77">
        <f t="shared" si="4"/>
        <v>883292</v>
      </c>
      <c r="R24" s="77">
        <f t="shared" si="4"/>
        <v>-12900102</v>
      </c>
      <c r="S24" s="77">
        <f t="shared" si="4"/>
        <v>-5181292</v>
      </c>
      <c r="T24" s="77">
        <f t="shared" si="4"/>
        <v>2498193</v>
      </c>
      <c r="U24" s="77">
        <f t="shared" si="4"/>
        <v>-15583201</v>
      </c>
      <c r="V24" s="77">
        <f t="shared" si="4"/>
        <v>-1815763</v>
      </c>
      <c r="W24" s="77">
        <f t="shared" si="4"/>
        <v>60381844</v>
      </c>
      <c r="X24" s="77">
        <f t="shared" si="4"/>
        <v>-62197607</v>
      </c>
      <c r="Y24" s="78">
        <f>+IF(W24&lt;&gt;0,(X24/W24)*100,0)</f>
        <v>-103.0071340650014</v>
      </c>
      <c r="Z24" s="79">
        <f t="shared" si="4"/>
        <v>60381844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82363073</v>
      </c>
      <c r="C27" s="22"/>
      <c r="D27" s="99">
        <v>40787000</v>
      </c>
      <c r="E27" s="100">
        <v>72835991</v>
      </c>
      <c r="F27" s="100">
        <v>9737483</v>
      </c>
      <c r="G27" s="100">
        <v>6238286</v>
      </c>
      <c r="H27" s="100">
        <v>4331651</v>
      </c>
      <c r="I27" s="100">
        <v>20307420</v>
      </c>
      <c r="J27" s="100">
        <v>3260184</v>
      </c>
      <c r="K27" s="100">
        <v>5157826</v>
      </c>
      <c r="L27" s="100">
        <v>2460644</v>
      </c>
      <c r="M27" s="100">
        <v>10878654</v>
      </c>
      <c r="N27" s="100">
        <v>813181</v>
      </c>
      <c r="O27" s="100">
        <v>6907207</v>
      </c>
      <c r="P27" s="100">
        <v>1312917</v>
      </c>
      <c r="Q27" s="100">
        <v>9033305</v>
      </c>
      <c r="R27" s="100">
        <v>5698303</v>
      </c>
      <c r="S27" s="100">
        <v>3064929</v>
      </c>
      <c r="T27" s="100">
        <v>2502569</v>
      </c>
      <c r="U27" s="100">
        <v>11265801</v>
      </c>
      <c r="V27" s="100">
        <v>51485180</v>
      </c>
      <c r="W27" s="100">
        <v>72835991</v>
      </c>
      <c r="X27" s="100">
        <v>-21350811</v>
      </c>
      <c r="Y27" s="101">
        <v>-29.31</v>
      </c>
      <c r="Z27" s="102">
        <v>72835991</v>
      </c>
    </row>
    <row r="28" spans="1:26" ht="13.5">
      <c r="A28" s="103" t="s">
        <v>46</v>
      </c>
      <c r="B28" s="19">
        <v>76007849</v>
      </c>
      <c r="C28" s="19"/>
      <c r="D28" s="59">
        <v>39725222</v>
      </c>
      <c r="E28" s="60">
        <v>70434168</v>
      </c>
      <c r="F28" s="60">
        <v>9737483</v>
      </c>
      <c r="G28" s="60">
        <v>6224374</v>
      </c>
      <c r="H28" s="60">
        <v>3935869</v>
      </c>
      <c r="I28" s="60">
        <v>19897726</v>
      </c>
      <c r="J28" s="60">
        <v>3163708</v>
      </c>
      <c r="K28" s="60">
        <v>5127815</v>
      </c>
      <c r="L28" s="60">
        <v>2457408</v>
      </c>
      <c r="M28" s="60">
        <v>10748931</v>
      </c>
      <c r="N28" s="60">
        <v>813181</v>
      </c>
      <c r="O28" s="60">
        <v>6770970</v>
      </c>
      <c r="P28" s="60">
        <v>1312917</v>
      </c>
      <c r="Q28" s="60">
        <v>8897068</v>
      </c>
      <c r="R28" s="60">
        <v>5698303</v>
      </c>
      <c r="S28" s="60">
        <v>3025370</v>
      </c>
      <c r="T28" s="60">
        <v>2497089</v>
      </c>
      <c r="U28" s="60">
        <v>11220762</v>
      </c>
      <c r="V28" s="60">
        <v>50764487</v>
      </c>
      <c r="W28" s="60">
        <v>70434168</v>
      </c>
      <c r="X28" s="60">
        <v>-19669681</v>
      </c>
      <c r="Y28" s="61">
        <v>-27.93</v>
      </c>
      <c r="Z28" s="62">
        <v>70434168</v>
      </c>
    </row>
    <row r="29" spans="1:26" ht="13.5">
      <c r="A29" s="58" t="s">
        <v>282</v>
      </c>
      <c r="B29" s="19">
        <v>324000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2282519</v>
      </c>
      <c r="C30" s="19"/>
      <c r="D30" s="59">
        <v>0</v>
      </c>
      <c r="E30" s="60">
        <v>534233</v>
      </c>
      <c r="F30" s="60">
        <v>0</v>
      </c>
      <c r="G30" s="60">
        <v>13912</v>
      </c>
      <c r="H30" s="60">
        <v>394163</v>
      </c>
      <c r="I30" s="60">
        <v>408075</v>
      </c>
      <c r="J30" s="60">
        <v>96476</v>
      </c>
      <c r="K30" s="60">
        <v>29682</v>
      </c>
      <c r="L30" s="60">
        <v>0</v>
      </c>
      <c r="M30" s="60">
        <v>126158</v>
      </c>
      <c r="N30" s="60">
        <v>0</v>
      </c>
      <c r="O30" s="60">
        <v>119000</v>
      </c>
      <c r="P30" s="60">
        <v>0</v>
      </c>
      <c r="Q30" s="60">
        <v>119000</v>
      </c>
      <c r="R30" s="60">
        <v>0</v>
      </c>
      <c r="S30" s="60">
        <v>0</v>
      </c>
      <c r="T30" s="60">
        <v>0</v>
      </c>
      <c r="U30" s="60">
        <v>0</v>
      </c>
      <c r="V30" s="60">
        <v>653233</v>
      </c>
      <c r="W30" s="60">
        <v>534233</v>
      </c>
      <c r="X30" s="60">
        <v>119000</v>
      </c>
      <c r="Y30" s="61">
        <v>22.27</v>
      </c>
      <c r="Z30" s="62">
        <v>534233</v>
      </c>
    </row>
    <row r="31" spans="1:26" ht="13.5">
      <c r="A31" s="58" t="s">
        <v>53</v>
      </c>
      <c r="B31" s="19">
        <v>3748705</v>
      </c>
      <c r="C31" s="19"/>
      <c r="D31" s="59">
        <v>1061778</v>
      </c>
      <c r="E31" s="60">
        <v>1867590</v>
      </c>
      <c r="F31" s="60">
        <v>0</v>
      </c>
      <c r="G31" s="60">
        <v>0</v>
      </c>
      <c r="H31" s="60">
        <v>1619</v>
      </c>
      <c r="I31" s="60">
        <v>1619</v>
      </c>
      <c r="J31" s="60">
        <v>0</v>
      </c>
      <c r="K31" s="60">
        <v>329</v>
      </c>
      <c r="L31" s="60">
        <v>3236</v>
      </c>
      <c r="M31" s="60">
        <v>3565</v>
      </c>
      <c r="N31" s="60">
        <v>0</v>
      </c>
      <c r="O31" s="60">
        <v>17237</v>
      </c>
      <c r="P31" s="60">
        <v>0</v>
      </c>
      <c r="Q31" s="60">
        <v>17237</v>
      </c>
      <c r="R31" s="60">
        <v>0</v>
      </c>
      <c r="S31" s="60">
        <v>39559</v>
      </c>
      <c r="T31" s="60">
        <v>5480</v>
      </c>
      <c r="U31" s="60">
        <v>45039</v>
      </c>
      <c r="V31" s="60">
        <v>67460</v>
      </c>
      <c r="W31" s="60">
        <v>1867590</v>
      </c>
      <c r="X31" s="60">
        <v>-1800130</v>
      </c>
      <c r="Y31" s="61">
        <v>-96.39</v>
      </c>
      <c r="Z31" s="62">
        <v>1867590</v>
      </c>
    </row>
    <row r="32" spans="1:26" ht="13.5">
      <c r="A32" s="70" t="s">
        <v>54</v>
      </c>
      <c r="B32" s="22">
        <f>SUM(B28:B31)</f>
        <v>82363073</v>
      </c>
      <c r="C32" s="22">
        <f>SUM(C28:C31)</f>
        <v>0</v>
      </c>
      <c r="D32" s="99">
        <f aca="true" t="shared" si="5" ref="D32:Z32">SUM(D28:D31)</f>
        <v>40787000</v>
      </c>
      <c r="E32" s="100">
        <f t="shared" si="5"/>
        <v>72835991</v>
      </c>
      <c r="F32" s="100">
        <f t="shared" si="5"/>
        <v>9737483</v>
      </c>
      <c r="G32" s="100">
        <f t="shared" si="5"/>
        <v>6238286</v>
      </c>
      <c r="H32" s="100">
        <f t="shared" si="5"/>
        <v>4331651</v>
      </c>
      <c r="I32" s="100">
        <f t="shared" si="5"/>
        <v>20307420</v>
      </c>
      <c r="J32" s="100">
        <f t="shared" si="5"/>
        <v>3260184</v>
      </c>
      <c r="K32" s="100">
        <f t="shared" si="5"/>
        <v>5157826</v>
      </c>
      <c r="L32" s="100">
        <f t="shared" si="5"/>
        <v>2460644</v>
      </c>
      <c r="M32" s="100">
        <f t="shared" si="5"/>
        <v>10878654</v>
      </c>
      <c r="N32" s="100">
        <f t="shared" si="5"/>
        <v>813181</v>
      </c>
      <c r="O32" s="100">
        <f t="shared" si="5"/>
        <v>6907207</v>
      </c>
      <c r="P32" s="100">
        <f t="shared" si="5"/>
        <v>1312917</v>
      </c>
      <c r="Q32" s="100">
        <f t="shared" si="5"/>
        <v>9033305</v>
      </c>
      <c r="R32" s="100">
        <f t="shared" si="5"/>
        <v>5698303</v>
      </c>
      <c r="S32" s="100">
        <f t="shared" si="5"/>
        <v>3064929</v>
      </c>
      <c r="T32" s="100">
        <f t="shared" si="5"/>
        <v>2502569</v>
      </c>
      <c r="U32" s="100">
        <f t="shared" si="5"/>
        <v>11265801</v>
      </c>
      <c r="V32" s="100">
        <f t="shared" si="5"/>
        <v>51485180</v>
      </c>
      <c r="W32" s="100">
        <f t="shared" si="5"/>
        <v>72835991</v>
      </c>
      <c r="X32" s="100">
        <f t="shared" si="5"/>
        <v>-21350811</v>
      </c>
      <c r="Y32" s="101">
        <f>+IF(W32&lt;&gt;0,(X32/W32)*100,0)</f>
        <v>-29.313545002772052</v>
      </c>
      <c r="Z32" s="102">
        <f t="shared" si="5"/>
        <v>72835991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53981169</v>
      </c>
      <c r="C35" s="19"/>
      <c r="D35" s="59">
        <v>33241071</v>
      </c>
      <c r="E35" s="60">
        <v>33241071</v>
      </c>
      <c r="F35" s="60">
        <v>93592818</v>
      </c>
      <c r="G35" s="60">
        <v>91438153</v>
      </c>
      <c r="H35" s="60">
        <v>83657040</v>
      </c>
      <c r="I35" s="60">
        <v>83657040</v>
      </c>
      <c r="J35" s="60">
        <v>75510072</v>
      </c>
      <c r="K35" s="60">
        <v>103315369</v>
      </c>
      <c r="L35" s="60">
        <v>98699444</v>
      </c>
      <c r="M35" s="60">
        <v>98699444</v>
      </c>
      <c r="N35" s="60">
        <v>96494672</v>
      </c>
      <c r="O35" s="60">
        <v>105346285</v>
      </c>
      <c r="P35" s="60">
        <v>96090142</v>
      </c>
      <c r="Q35" s="60">
        <v>96090142</v>
      </c>
      <c r="R35" s="60">
        <v>94038534</v>
      </c>
      <c r="S35" s="60">
        <v>87858422</v>
      </c>
      <c r="T35" s="60">
        <v>76953161</v>
      </c>
      <c r="U35" s="60">
        <v>76953161</v>
      </c>
      <c r="V35" s="60">
        <v>76953161</v>
      </c>
      <c r="W35" s="60">
        <v>33241071</v>
      </c>
      <c r="X35" s="60">
        <v>43712090</v>
      </c>
      <c r="Y35" s="61">
        <v>131.5</v>
      </c>
      <c r="Z35" s="62">
        <v>33241071</v>
      </c>
    </row>
    <row r="36" spans="1:26" ht="13.5">
      <c r="A36" s="58" t="s">
        <v>57</v>
      </c>
      <c r="B36" s="19">
        <v>337393623</v>
      </c>
      <c r="C36" s="19"/>
      <c r="D36" s="59">
        <v>338160574</v>
      </c>
      <c r="E36" s="60">
        <v>370209565</v>
      </c>
      <c r="F36" s="60">
        <v>306772704</v>
      </c>
      <c r="G36" s="60">
        <v>337372580</v>
      </c>
      <c r="H36" s="60">
        <v>357680000</v>
      </c>
      <c r="I36" s="60">
        <v>357680000</v>
      </c>
      <c r="J36" s="60">
        <v>360962229</v>
      </c>
      <c r="K36" s="60">
        <v>366120055</v>
      </c>
      <c r="L36" s="60">
        <v>361803708</v>
      </c>
      <c r="M36" s="60">
        <v>361803708</v>
      </c>
      <c r="N36" s="60">
        <v>361593513</v>
      </c>
      <c r="O36" s="60">
        <v>367469576</v>
      </c>
      <c r="P36" s="60">
        <v>367744174</v>
      </c>
      <c r="Q36" s="60">
        <v>367744174</v>
      </c>
      <c r="R36" s="60">
        <v>373471552</v>
      </c>
      <c r="S36" s="60">
        <v>374398183</v>
      </c>
      <c r="T36" s="60">
        <v>375855406</v>
      </c>
      <c r="U36" s="60">
        <v>375855406</v>
      </c>
      <c r="V36" s="60">
        <v>375855406</v>
      </c>
      <c r="W36" s="60">
        <v>370209565</v>
      </c>
      <c r="X36" s="60">
        <v>5645841</v>
      </c>
      <c r="Y36" s="61">
        <v>1.53</v>
      </c>
      <c r="Z36" s="62">
        <v>370209565</v>
      </c>
    </row>
    <row r="37" spans="1:26" ht="13.5">
      <c r="A37" s="58" t="s">
        <v>58</v>
      </c>
      <c r="B37" s="19">
        <v>50518323</v>
      </c>
      <c r="C37" s="19"/>
      <c r="D37" s="59">
        <v>34932760</v>
      </c>
      <c r="E37" s="60">
        <v>34899611</v>
      </c>
      <c r="F37" s="60">
        <v>56091834</v>
      </c>
      <c r="G37" s="60">
        <v>54703765</v>
      </c>
      <c r="H37" s="60">
        <v>67237712</v>
      </c>
      <c r="I37" s="60">
        <v>67237712</v>
      </c>
      <c r="J37" s="60">
        <v>73801863</v>
      </c>
      <c r="K37" s="60">
        <v>69754761</v>
      </c>
      <c r="L37" s="60">
        <v>74829960</v>
      </c>
      <c r="M37" s="60">
        <v>74829960</v>
      </c>
      <c r="N37" s="60">
        <v>73152261</v>
      </c>
      <c r="O37" s="60">
        <v>90097867</v>
      </c>
      <c r="P37" s="60">
        <v>74303250</v>
      </c>
      <c r="Q37" s="60">
        <v>74303250</v>
      </c>
      <c r="R37" s="60">
        <v>88065903</v>
      </c>
      <c r="S37" s="60">
        <v>151861205</v>
      </c>
      <c r="T37" s="60">
        <v>145746091</v>
      </c>
      <c r="U37" s="60">
        <v>145746091</v>
      </c>
      <c r="V37" s="60">
        <v>145746091</v>
      </c>
      <c r="W37" s="60">
        <v>34899611</v>
      </c>
      <c r="X37" s="60">
        <v>110846480</v>
      </c>
      <c r="Y37" s="61">
        <v>317.62</v>
      </c>
      <c r="Z37" s="62">
        <v>34899611</v>
      </c>
    </row>
    <row r="38" spans="1:26" ht="13.5">
      <c r="A38" s="58" t="s">
        <v>59</v>
      </c>
      <c r="B38" s="19">
        <v>44463097</v>
      </c>
      <c r="C38" s="19"/>
      <c r="D38" s="59">
        <v>42672710</v>
      </c>
      <c r="E38" s="60">
        <v>42672710</v>
      </c>
      <c r="F38" s="60">
        <v>46454077</v>
      </c>
      <c r="G38" s="60">
        <v>46266742</v>
      </c>
      <c r="H38" s="60">
        <v>44602795</v>
      </c>
      <c r="I38" s="60">
        <v>44602795</v>
      </c>
      <c r="J38" s="60">
        <v>44075277</v>
      </c>
      <c r="K38" s="60">
        <v>77509841</v>
      </c>
      <c r="L38" s="60">
        <v>77560782</v>
      </c>
      <c r="M38" s="60">
        <v>77560782</v>
      </c>
      <c r="N38" s="60">
        <v>77407867</v>
      </c>
      <c r="O38" s="60">
        <v>77518702</v>
      </c>
      <c r="P38" s="60">
        <v>80517593</v>
      </c>
      <c r="Q38" s="60">
        <v>80517593</v>
      </c>
      <c r="R38" s="60">
        <v>77611298</v>
      </c>
      <c r="S38" s="60">
        <v>13965110</v>
      </c>
      <c r="T38" s="60">
        <v>13588224</v>
      </c>
      <c r="U38" s="60">
        <v>13588224</v>
      </c>
      <c r="V38" s="60">
        <v>13588224</v>
      </c>
      <c r="W38" s="60">
        <v>42672710</v>
      </c>
      <c r="X38" s="60">
        <v>-29084486</v>
      </c>
      <c r="Y38" s="61">
        <v>-68.16</v>
      </c>
      <c r="Z38" s="62">
        <v>42672710</v>
      </c>
    </row>
    <row r="39" spans="1:26" ht="13.5">
      <c r="A39" s="58" t="s">
        <v>60</v>
      </c>
      <c r="B39" s="19">
        <v>296393372</v>
      </c>
      <c r="C39" s="19"/>
      <c r="D39" s="59">
        <v>293796175</v>
      </c>
      <c r="E39" s="60">
        <v>325878315</v>
      </c>
      <c r="F39" s="60">
        <v>297819611</v>
      </c>
      <c r="G39" s="60">
        <v>327840226</v>
      </c>
      <c r="H39" s="60">
        <v>329496533</v>
      </c>
      <c r="I39" s="60">
        <v>329496533</v>
      </c>
      <c r="J39" s="60">
        <v>318595161</v>
      </c>
      <c r="K39" s="60">
        <v>322170822</v>
      </c>
      <c r="L39" s="60">
        <v>308112410</v>
      </c>
      <c r="M39" s="60">
        <v>308112410</v>
      </c>
      <c r="N39" s="60">
        <v>307528057</v>
      </c>
      <c r="O39" s="60">
        <v>305199292</v>
      </c>
      <c r="P39" s="60">
        <v>309013473</v>
      </c>
      <c r="Q39" s="60">
        <v>309013473</v>
      </c>
      <c r="R39" s="60">
        <v>301832885</v>
      </c>
      <c r="S39" s="60">
        <v>296430290</v>
      </c>
      <c r="T39" s="60">
        <v>293474252</v>
      </c>
      <c r="U39" s="60">
        <v>293474252</v>
      </c>
      <c r="V39" s="60">
        <v>293474252</v>
      </c>
      <c r="W39" s="60">
        <v>325878315</v>
      </c>
      <c r="X39" s="60">
        <v>-32404063</v>
      </c>
      <c r="Y39" s="61">
        <v>-9.94</v>
      </c>
      <c r="Z39" s="62">
        <v>325878315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34276855</v>
      </c>
      <c r="C42" s="19"/>
      <c r="D42" s="59">
        <v>35438682</v>
      </c>
      <c r="E42" s="60">
        <v>67502823</v>
      </c>
      <c r="F42" s="60">
        <v>33617744</v>
      </c>
      <c r="G42" s="60">
        <v>26707</v>
      </c>
      <c r="H42" s="60">
        <v>8533909</v>
      </c>
      <c r="I42" s="60">
        <v>42178360</v>
      </c>
      <c r="J42" s="60">
        <v>5000445</v>
      </c>
      <c r="K42" s="60">
        <v>4956859</v>
      </c>
      <c r="L42" s="60">
        <v>-4088295</v>
      </c>
      <c r="M42" s="60">
        <v>5869009</v>
      </c>
      <c r="N42" s="60">
        <v>3117372</v>
      </c>
      <c r="O42" s="60">
        <v>6495932</v>
      </c>
      <c r="P42" s="60">
        <v>8203549</v>
      </c>
      <c r="Q42" s="60">
        <v>17816853</v>
      </c>
      <c r="R42" s="60">
        <v>-5031532</v>
      </c>
      <c r="S42" s="60">
        <v>81460</v>
      </c>
      <c r="T42" s="60">
        <v>4276752</v>
      </c>
      <c r="U42" s="60">
        <v>-673320</v>
      </c>
      <c r="V42" s="60">
        <v>65190902</v>
      </c>
      <c r="W42" s="60">
        <v>67502823</v>
      </c>
      <c r="X42" s="60">
        <v>-2311921</v>
      </c>
      <c r="Y42" s="61">
        <v>-3.42</v>
      </c>
      <c r="Z42" s="62">
        <v>67502823</v>
      </c>
    </row>
    <row r="43" spans="1:26" ht="13.5">
      <c r="A43" s="58" t="s">
        <v>63</v>
      </c>
      <c r="B43" s="19">
        <v>-35645678</v>
      </c>
      <c r="C43" s="19"/>
      <c r="D43" s="59">
        <v>-29395176</v>
      </c>
      <c r="E43" s="60">
        <v>-61426167</v>
      </c>
      <c r="F43" s="60">
        <v>-9737483</v>
      </c>
      <c r="G43" s="60">
        <v>-6236288</v>
      </c>
      <c r="H43" s="60">
        <v>-4334651</v>
      </c>
      <c r="I43" s="60">
        <v>-20308422</v>
      </c>
      <c r="J43" s="60">
        <v>-3260184</v>
      </c>
      <c r="K43" s="60">
        <v>-5162259</v>
      </c>
      <c r="L43" s="60">
        <v>-2460644</v>
      </c>
      <c r="M43" s="60">
        <v>-10883087</v>
      </c>
      <c r="N43" s="60">
        <v>-813181</v>
      </c>
      <c r="O43" s="60">
        <v>-6907207</v>
      </c>
      <c r="P43" s="60">
        <v>-1312917</v>
      </c>
      <c r="Q43" s="60">
        <v>-9033305</v>
      </c>
      <c r="R43" s="60">
        <v>-5698308</v>
      </c>
      <c r="S43" s="60">
        <v>-3064929</v>
      </c>
      <c r="T43" s="60">
        <v>-2502569</v>
      </c>
      <c r="U43" s="60">
        <v>-11265806</v>
      </c>
      <c r="V43" s="60">
        <v>-51490620</v>
      </c>
      <c r="W43" s="60">
        <v>-61426167</v>
      </c>
      <c r="X43" s="60">
        <v>9935547</v>
      </c>
      <c r="Y43" s="61">
        <v>-16.17</v>
      </c>
      <c r="Z43" s="62">
        <v>-61426167</v>
      </c>
    </row>
    <row r="44" spans="1:26" ht="13.5">
      <c r="A44" s="58" t="s">
        <v>64</v>
      </c>
      <c r="B44" s="19">
        <v>-917657</v>
      </c>
      <c r="C44" s="19"/>
      <c r="D44" s="59">
        <v>-2461300</v>
      </c>
      <c r="E44" s="60">
        <v>-2461300</v>
      </c>
      <c r="F44" s="60">
        <v>-18361</v>
      </c>
      <c r="G44" s="60">
        <v>-9777</v>
      </c>
      <c r="H44" s="60">
        <v>-492636</v>
      </c>
      <c r="I44" s="60">
        <v>-520774</v>
      </c>
      <c r="J44" s="60">
        <v>-17565</v>
      </c>
      <c r="K44" s="60">
        <v>3455</v>
      </c>
      <c r="L44" s="60">
        <v>-294918</v>
      </c>
      <c r="M44" s="60">
        <v>-309028</v>
      </c>
      <c r="N44" s="60">
        <v>-134787</v>
      </c>
      <c r="O44" s="60">
        <v>1867</v>
      </c>
      <c r="P44" s="60">
        <v>-518840</v>
      </c>
      <c r="Q44" s="60">
        <v>-651760</v>
      </c>
      <c r="R44" s="60">
        <v>-48605</v>
      </c>
      <c r="S44" s="60">
        <v>-45591</v>
      </c>
      <c r="T44" s="60">
        <v>-482599</v>
      </c>
      <c r="U44" s="60">
        <v>-576795</v>
      </c>
      <c r="V44" s="60">
        <v>-2058357</v>
      </c>
      <c r="W44" s="60">
        <v>-2461300</v>
      </c>
      <c r="X44" s="60">
        <v>402943</v>
      </c>
      <c r="Y44" s="61">
        <v>-16.37</v>
      </c>
      <c r="Z44" s="62">
        <v>-2461300</v>
      </c>
    </row>
    <row r="45" spans="1:26" ht="13.5">
      <c r="A45" s="70" t="s">
        <v>65</v>
      </c>
      <c r="B45" s="22">
        <v>0</v>
      </c>
      <c r="C45" s="22"/>
      <c r="D45" s="99">
        <v>9532499</v>
      </c>
      <c r="E45" s="100">
        <v>9565649</v>
      </c>
      <c r="F45" s="100">
        <v>34437589</v>
      </c>
      <c r="G45" s="100">
        <v>28218231</v>
      </c>
      <c r="H45" s="100">
        <v>31924853</v>
      </c>
      <c r="I45" s="100">
        <v>31924853</v>
      </c>
      <c r="J45" s="100">
        <v>33647549</v>
      </c>
      <c r="K45" s="100">
        <v>33445604</v>
      </c>
      <c r="L45" s="100">
        <v>26601747</v>
      </c>
      <c r="M45" s="100">
        <v>26601747</v>
      </c>
      <c r="N45" s="100">
        <v>28771151</v>
      </c>
      <c r="O45" s="100">
        <v>28361743</v>
      </c>
      <c r="P45" s="100">
        <v>34733535</v>
      </c>
      <c r="Q45" s="100">
        <v>28771151</v>
      </c>
      <c r="R45" s="100">
        <v>23955090</v>
      </c>
      <c r="S45" s="100">
        <v>20926030</v>
      </c>
      <c r="T45" s="100">
        <v>22217614</v>
      </c>
      <c r="U45" s="100">
        <v>22217614</v>
      </c>
      <c r="V45" s="100">
        <v>22217614</v>
      </c>
      <c r="W45" s="100">
        <v>9565649</v>
      </c>
      <c r="X45" s="100">
        <v>12651965</v>
      </c>
      <c r="Y45" s="101">
        <v>132.26</v>
      </c>
      <c r="Z45" s="102">
        <v>9565649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7481617</v>
      </c>
      <c r="C49" s="52"/>
      <c r="D49" s="129">
        <v>2460940</v>
      </c>
      <c r="E49" s="54">
        <v>914805</v>
      </c>
      <c r="F49" s="54">
        <v>0</v>
      </c>
      <c r="G49" s="54">
        <v>0</v>
      </c>
      <c r="H49" s="54">
        <v>0</v>
      </c>
      <c r="I49" s="54">
        <v>32668691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43526053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1594825</v>
      </c>
      <c r="C51" s="52"/>
      <c r="D51" s="129">
        <v>159528</v>
      </c>
      <c r="E51" s="54">
        <v>6528</v>
      </c>
      <c r="F51" s="54">
        <v>0</v>
      </c>
      <c r="G51" s="54">
        <v>0</v>
      </c>
      <c r="H51" s="54">
        <v>0</v>
      </c>
      <c r="I51" s="54">
        <v>261</v>
      </c>
      <c r="J51" s="54">
        <v>0</v>
      </c>
      <c r="K51" s="54">
        <v>0</v>
      </c>
      <c r="L51" s="54">
        <v>0</v>
      </c>
      <c r="M51" s="54">
        <v>903</v>
      </c>
      <c r="N51" s="54">
        <v>0</v>
      </c>
      <c r="O51" s="54">
        <v>0</v>
      </c>
      <c r="P51" s="54">
        <v>0</v>
      </c>
      <c r="Q51" s="54">
        <v>21</v>
      </c>
      <c r="R51" s="54">
        <v>0</v>
      </c>
      <c r="S51" s="54">
        <v>0</v>
      </c>
      <c r="T51" s="54">
        <v>0</v>
      </c>
      <c r="U51" s="54">
        <v>17160</v>
      </c>
      <c r="V51" s="54">
        <v>0</v>
      </c>
      <c r="W51" s="54">
        <v>1779226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90.11922691274118</v>
      </c>
      <c r="E58" s="7">
        <f t="shared" si="6"/>
        <v>92.50826531832914</v>
      </c>
      <c r="F58" s="7">
        <f t="shared" si="6"/>
        <v>25.81927898582595</v>
      </c>
      <c r="G58" s="7">
        <f t="shared" si="6"/>
        <v>107.01277651766594</v>
      </c>
      <c r="H58" s="7">
        <f t="shared" si="6"/>
        <v>115.63572013162116</v>
      </c>
      <c r="I58" s="7">
        <f t="shared" si="6"/>
        <v>59.90169433557514</v>
      </c>
      <c r="J58" s="7">
        <f t="shared" si="6"/>
        <v>158.63759975235817</v>
      </c>
      <c r="K58" s="7">
        <f t="shared" si="6"/>
        <v>112.75933715916113</v>
      </c>
      <c r="L58" s="7">
        <f t="shared" si="6"/>
        <v>116.71600059031016</v>
      </c>
      <c r="M58" s="7">
        <f t="shared" si="6"/>
        <v>128.7198659761934</v>
      </c>
      <c r="N58" s="7">
        <f t="shared" si="6"/>
        <v>104.98229412717347</v>
      </c>
      <c r="O58" s="7">
        <f t="shared" si="6"/>
        <v>133.16367802473715</v>
      </c>
      <c r="P58" s="7">
        <f t="shared" si="6"/>
        <v>116.84375111519554</v>
      </c>
      <c r="Q58" s="7">
        <f t="shared" si="6"/>
        <v>118.01488411821424</v>
      </c>
      <c r="R58" s="7">
        <f t="shared" si="6"/>
        <v>119.26829624433802</v>
      </c>
      <c r="S58" s="7">
        <f t="shared" si="6"/>
        <v>107.14274343607404</v>
      </c>
      <c r="T58" s="7">
        <f t="shared" si="6"/>
        <v>147.08219620402633</v>
      </c>
      <c r="U58" s="7">
        <f t="shared" si="6"/>
        <v>125.75200901771868</v>
      </c>
      <c r="V58" s="7">
        <f t="shared" si="6"/>
        <v>98.00647201333096</v>
      </c>
      <c r="W58" s="7">
        <f t="shared" si="6"/>
        <v>92.50826531832914</v>
      </c>
      <c r="X58" s="7">
        <f t="shared" si="6"/>
        <v>0</v>
      </c>
      <c r="Y58" s="7">
        <f t="shared" si="6"/>
        <v>0</v>
      </c>
      <c r="Z58" s="8">
        <f t="shared" si="6"/>
        <v>92.50826531832914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81.62808641362524</v>
      </c>
      <c r="E59" s="10">
        <f t="shared" si="7"/>
        <v>83.40700144844968</v>
      </c>
      <c r="F59" s="10">
        <f t="shared" si="7"/>
        <v>4.02020272064481</v>
      </c>
      <c r="G59" s="10">
        <f t="shared" si="7"/>
        <v>-56927.90002716653</v>
      </c>
      <c r="H59" s="10">
        <f t="shared" si="7"/>
        <v>3627.4307245248388</v>
      </c>
      <c r="I59" s="10">
        <f t="shared" si="7"/>
        <v>23.349647550341157</v>
      </c>
      <c r="J59" s="10">
        <f t="shared" si="7"/>
        <v>-2249.251977010501</v>
      </c>
      <c r="K59" s="10">
        <f t="shared" si="7"/>
        <v>-427501.282051282</v>
      </c>
      <c r="L59" s="10">
        <f t="shared" si="7"/>
        <v>67931.37606454504</v>
      </c>
      <c r="M59" s="10">
        <f t="shared" si="7"/>
        <v>-4791.318791415464</v>
      </c>
      <c r="N59" s="10">
        <f t="shared" si="7"/>
        <v>-1264.2870094286404</v>
      </c>
      <c r="O59" s="10">
        <f t="shared" si="7"/>
        <v>-499396.94656488544</v>
      </c>
      <c r="P59" s="10">
        <f t="shared" si="7"/>
        <v>-21831.942953534737</v>
      </c>
      <c r="Q59" s="10">
        <f t="shared" si="7"/>
        <v>-3759.5247748809575</v>
      </c>
      <c r="R59" s="10">
        <f t="shared" si="7"/>
        <v>0</v>
      </c>
      <c r="S59" s="10">
        <f t="shared" si="7"/>
        <v>1311.4963568299106</v>
      </c>
      <c r="T59" s="10">
        <f t="shared" si="7"/>
        <v>-99399.80256663376</v>
      </c>
      <c r="U59" s="10">
        <f t="shared" si="7"/>
        <v>6767.356687898089</v>
      </c>
      <c r="V59" s="10">
        <f t="shared" si="7"/>
        <v>85.35313968231681</v>
      </c>
      <c r="W59" s="10">
        <f t="shared" si="7"/>
        <v>83.40700144844968</v>
      </c>
      <c r="X59" s="10">
        <f t="shared" si="7"/>
        <v>0</v>
      </c>
      <c r="Y59" s="10">
        <f t="shared" si="7"/>
        <v>0</v>
      </c>
      <c r="Z59" s="11">
        <f t="shared" si="7"/>
        <v>83.40700144844968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92.43175201602473</v>
      </c>
      <c r="E60" s="13">
        <f t="shared" si="7"/>
        <v>95.25825203156575</v>
      </c>
      <c r="F60" s="13">
        <f t="shared" si="7"/>
        <v>280.9147768059872</v>
      </c>
      <c r="G60" s="13">
        <f t="shared" si="7"/>
        <v>83.42418508477289</v>
      </c>
      <c r="H60" s="13">
        <f t="shared" si="7"/>
        <v>88.35325088613196</v>
      </c>
      <c r="I60" s="13">
        <f t="shared" si="7"/>
        <v>107.00099673135925</v>
      </c>
      <c r="J60" s="13">
        <f t="shared" si="7"/>
        <v>119.38147969818624</v>
      </c>
      <c r="K60" s="13">
        <f t="shared" si="7"/>
        <v>95.32320706724984</v>
      </c>
      <c r="L60" s="13">
        <f t="shared" si="7"/>
        <v>95.596717555914</v>
      </c>
      <c r="M60" s="13">
        <f t="shared" si="7"/>
        <v>103.15932624784796</v>
      </c>
      <c r="N60" s="13">
        <f t="shared" si="7"/>
        <v>86.57300550700462</v>
      </c>
      <c r="O60" s="13">
        <f t="shared" si="7"/>
        <v>115.13555051367025</v>
      </c>
      <c r="P60" s="13">
        <f t="shared" si="7"/>
        <v>97.60125099892817</v>
      </c>
      <c r="Q60" s="13">
        <f t="shared" si="7"/>
        <v>99.48180510296994</v>
      </c>
      <c r="R60" s="13">
        <f t="shared" si="7"/>
        <v>101.81123307023053</v>
      </c>
      <c r="S60" s="13">
        <f t="shared" si="7"/>
        <v>93.09011359699255</v>
      </c>
      <c r="T60" s="13">
        <f t="shared" si="7"/>
        <v>109.91622302912545</v>
      </c>
      <c r="U60" s="13">
        <f t="shared" si="7"/>
        <v>102.1536918758148</v>
      </c>
      <c r="V60" s="13">
        <f t="shared" si="7"/>
        <v>102.86537092472132</v>
      </c>
      <c r="W60" s="13">
        <f t="shared" si="7"/>
        <v>95.25825203156575</v>
      </c>
      <c r="X60" s="13">
        <f t="shared" si="7"/>
        <v>0</v>
      </c>
      <c r="Y60" s="13">
        <f t="shared" si="7"/>
        <v>0</v>
      </c>
      <c r="Z60" s="14">
        <f t="shared" si="7"/>
        <v>95.25825203156575</v>
      </c>
    </row>
    <row r="61" spans="1:26" ht="13.5">
      <c r="A61" s="39" t="s">
        <v>103</v>
      </c>
      <c r="B61" s="12">
        <f t="shared" si="7"/>
        <v>104.38462467113843</v>
      </c>
      <c r="C61" s="12">
        <f t="shared" si="7"/>
        <v>0</v>
      </c>
      <c r="D61" s="3">
        <f t="shared" si="7"/>
        <v>89.99999257824885</v>
      </c>
      <c r="E61" s="13">
        <f t="shared" si="7"/>
        <v>92.13608363573243</v>
      </c>
      <c r="F61" s="13">
        <f t="shared" si="7"/>
        <v>227.14997280862215</v>
      </c>
      <c r="G61" s="13">
        <f t="shared" si="7"/>
        <v>76.60128140797346</v>
      </c>
      <c r="H61" s="13">
        <f t="shared" si="7"/>
        <v>81.43724538935885</v>
      </c>
      <c r="I61" s="13">
        <f t="shared" si="7"/>
        <v>98.14311857985989</v>
      </c>
      <c r="J61" s="13">
        <f t="shared" si="7"/>
        <v>125.30299514464345</v>
      </c>
      <c r="K61" s="13">
        <f t="shared" si="7"/>
        <v>95.00588747619378</v>
      </c>
      <c r="L61" s="13">
        <f t="shared" si="7"/>
        <v>98.78839959433475</v>
      </c>
      <c r="M61" s="13">
        <f t="shared" si="7"/>
        <v>105.98560827511517</v>
      </c>
      <c r="N61" s="13">
        <f t="shared" si="7"/>
        <v>88.85095556914435</v>
      </c>
      <c r="O61" s="13">
        <f t="shared" si="7"/>
        <v>121.70679392180253</v>
      </c>
      <c r="P61" s="13">
        <f t="shared" si="7"/>
        <v>99.96178062385074</v>
      </c>
      <c r="Q61" s="13">
        <f t="shared" si="7"/>
        <v>103.19051750191208</v>
      </c>
      <c r="R61" s="13">
        <f t="shared" si="7"/>
        <v>101.31061503164884</v>
      </c>
      <c r="S61" s="13">
        <f t="shared" si="7"/>
        <v>96.94614565193164</v>
      </c>
      <c r="T61" s="13">
        <f t="shared" si="7"/>
        <v>105.80762324622681</v>
      </c>
      <c r="U61" s="13">
        <f t="shared" si="7"/>
        <v>101.7505346238399</v>
      </c>
      <c r="V61" s="13">
        <f t="shared" si="7"/>
        <v>102.19524705153198</v>
      </c>
      <c r="W61" s="13">
        <f t="shared" si="7"/>
        <v>92.13608363573243</v>
      </c>
      <c r="X61" s="13">
        <f t="shared" si="7"/>
        <v>0</v>
      </c>
      <c r="Y61" s="13">
        <f t="shared" si="7"/>
        <v>0</v>
      </c>
      <c r="Z61" s="14">
        <f t="shared" si="7"/>
        <v>92.13608363573243</v>
      </c>
    </row>
    <row r="62" spans="1:26" ht="13.5">
      <c r="A62" s="39" t="s">
        <v>104</v>
      </c>
      <c r="B62" s="12">
        <f t="shared" si="7"/>
        <v>161.17567696960663</v>
      </c>
      <c r="C62" s="12">
        <f t="shared" si="7"/>
        <v>0</v>
      </c>
      <c r="D62" s="3">
        <f t="shared" si="7"/>
        <v>90.00005746300819</v>
      </c>
      <c r="E62" s="13">
        <f t="shared" si="7"/>
        <v>92.2789139470798</v>
      </c>
      <c r="F62" s="13">
        <f t="shared" si="7"/>
        <v>26420.20202020202</v>
      </c>
      <c r="G62" s="13">
        <f t="shared" si="7"/>
        <v>71.40236125923882</v>
      </c>
      <c r="H62" s="13">
        <f t="shared" si="7"/>
        <v>92.74419205719398</v>
      </c>
      <c r="I62" s="13">
        <f t="shared" si="7"/>
        <v>114.27494960751305</v>
      </c>
      <c r="J62" s="13">
        <f t="shared" si="7"/>
        <v>86.92601052736121</v>
      </c>
      <c r="K62" s="13">
        <f t="shared" si="7"/>
        <v>88.49644909718235</v>
      </c>
      <c r="L62" s="13">
        <f t="shared" si="7"/>
        <v>88.03896079120712</v>
      </c>
      <c r="M62" s="13">
        <f t="shared" si="7"/>
        <v>87.82959864434277</v>
      </c>
      <c r="N62" s="13">
        <f t="shared" si="7"/>
        <v>78.73011858338901</v>
      </c>
      <c r="O62" s="13">
        <f t="shared" si="7"/>
        <v>103.49403990624653</v>
      </c>
      <c r="P62" s="13">
        <f t="shared" si="7"/>
        <v>101.58588849928034</v>
      </c>
      <c r="Q62" s="13">
        <f t="shared" si="7"/>
        <v>93.92211700380606</v>
      </c>
      <c r="R62" s="13">
        <f t="shared" si="7"/>
        <v>111.23239465981771</v>
      </c>
      <c r="S62" s="13">
        <f t="shared" si="7"/>
        <v>86.26907623579228</v>
      </c>
      <c r="T62" s="13">
        <f t="shared" si="7"/>
        <v>115.22972883880233</v>
      </c>
      <c r="U62" s="13">
        <f t="shared" si="7"/>
        <v>103.96266625011157</v>
      </c>
      <c r="V62" s="13">
        <f t="shared" si="7"/>
        <v>98.17842530535276</v>
      </c>
      <c r="W62" s="13">
        <f t="shared" si="7"/>
        <v>92.2789139470798</v>
      </c>
      <c r="X62" s="13">
        <f t="shared" si="7"/>
        <v>0</v>
      </c>
      <c r="Y62" s="13">
        <f t="shared" si="7"/>
        <v>0</v>
      </c>
      <c r="Z62" s="14">
        <f t="shared" si="7"/>
        <v>92.2789139470798</v>
      </c>
    </row>
    <row r="63" spans="1:26" ht="13.5">
      <c r="A63" s="39" t="s">
        <v>105</v>
      </c>
      <c r="B63" s="12">
        <f t="shared" si="7"/>
        <v>127.06964824726535</v>
      </c>
      <c r="C63" s="12">
        <f t="shared" si="7"/>
        <v>0</v>
      </c>
      <c r="D63" s="3">
        <f t="shared" si="7"/>
        <v>73.607731166264</v>
      </c>
      <c r="E63" s="13">
        <f t="shared" si="7"/>
        <v>92.22027286714804</v>
      </c>
      <c r="F63" s="13">
        <f t="shared" si="7"/>
        <v>31.947933728075594</v>
      </c>
      <c r="G63" s="13">
        <f t="shared" si="7"/>
        <v>161.22600167879963</v>
      </c>
      <c r="H63" s="13">
        <f t="shared" si="7"/>
        <v>161.62521438260796</v>
      </c>
      <c r="I63" s="13">
        <f t="shared" si="7"/>
        <v>85.57240446624334</v>
      </c>
      <c r="J63" s="13">
        <f t="shared" si="7"/>
        <v>152.2505478976483</v>
      </c>
      <c r="K63" s="13">
        <f t="shared" si="7"/>
        <v>127.66891923009614</v>
      </c>
      <c r="L63" s="13">
        <f t="shared" si="7"/>
        <v>112.06407329331185</v>
      </c>
      <c r="M63" s="13">
        <f t="shared" si="7"/>
        <v>130.3696526004981</v>
      </c>
      <c r="N63" s="13">
        <f t="shared" si="7"/>
        <v>99.87534065148562</v>
      </c>
      <c r="O63" s="13">
        <f t="shared" si="7"/>
        <v>122.51982883921411</v>
      </c>
      <c r="P63" s="13">
        <f t="shared" si="7"/>
        <v>100.12584125403285</v>
      </c>
      <c r="Q63" s="13">
        <f t="shared" si="7"/>
        <v>107.19110105309073</v>
      </c>
      <c r="R63" s="13">
        <f t="shared" si="7"/>
        <v>117.01767735806068</v>
      </c>
      <c r="S63" s="13">
        <f t="shared" si="7"/>
        <v>93.3526097359687</v>
      </c>
      <c r="T63" s="13">
        <f t="shared" si="7"/>
        <v>123.13117872624446</v>
      </c>
      <c r="U63" s="13">
        <f t="shared" si="7"/>
        <v>111.3128898677897</v>
      </c>
      <c r="V63" s="13">
        <f t="shared" si="7"/>
        <v>105.5382837461195</v>
      </c>
      <c r="W63" s="13">
        <f t="shared" si="7"/>
        <v>92.22027286714804</v>
      </c>
      <c r="X63" s="13">
        <f t="shared" si="7"/>
        <v>0</v>
      </c>
      <c r="Y63" s="13">
        <f t="shared" si="7"/>
        <v>0</v>
      </c>
      <c r="Z63" s="14">
        <f t="shared" si="7"/>
        <v>92.22027286714804</v>
      </c>
    </row>
    <row r="64" spans="1:26" ht="13.5">
      <c r="A64" s="39" t="s">
        <v>106</v>
      </c>
      <c r="B64" s="12">
        <f t="shared" si="7"/>
        <v>102.21774158114121</v>
      </c>
      <c r="C64" s="12">
        <f t="shared" si="7"/>
        <v>0</v>
      </c>
      <c r="D64" s="3">
        <f t="shared" si="7"/>
        <v>90.00002192304572</v>
      </c>
      <c r="E64" s="13">
        <f t="shared" si="7"/>
        <v>93.23166613344709</v>
      </c>
      <c r="F64" s="13">
        <f t="shared" si="7"/>
        <v>32.977512312402816</v>
      </c>
      <c r="G64" s="13">
        <f t="shared" si="7"/>
        <v>89.44425687082179</v>
      </c>
      <c r="H64" s="13">
        <f t="shared" si="7"/>
        <v>73.76748822738166</v>
      </c>
      <c r="I64" s="13">
        <f t="shared" si="7"/>
        <v>59.631245073103976</v>
      </c>
      <c r="J64" s="13">
        <f t="shared" si="7"/>
        <v>83.80758104332992</v>
      </c>
      <c r="K64" s="13">
        <f t="shared" si="7"/>
        <v>66.77940495957753</v>
      </c>
      <c r="L64" s="13">
        <f t="shared" si="7"/>
        <v>54.67095590267414</v>
      </c>
      <c r="M64" s="13">
        <f t="shared" si="7"/>
        <v>68.32814860768227</v>
      </c>
      <c r="N64" s="13">
        <f t="shared" si="7"/>
        <v>61.541769220605005</v>
      </c>
      <c r="O64" s="13">
        <f t="shared" si="7"/>
        <v>63.12607115925138</v>
      </c>
      <c r="P64" s="13">
        <f t="shared" si="7"/>
        <v>60.32725055332219</v>
      </c>
      <c r="Q64" s="13">
        <f t="shared" si="7"/>
        <v>61.658990898355036</v>
      </c>
      <c r="R64" s="13">
        <f t="shared" si="7"/>
        <v>63.98194038970738</v>
      </c>
      <c r="S64" s="13">
        <f t="shared" si="7"/>
        <v>57.60398486508914</v>
      </c>
      <c r="T64" s="13">
        <f t="shared" si="7"/>
        <v>131.7074984850772</v>
      </c>
      <c r="U64" s="13">
        <f t="shared" si="7"/>
        <v>84.93601704920866</v>
      </c>
      <c r="V64" s="13">
        <f t="shared" si="7"/>
        <v>68.22367504327528</v>
      </c>
      <c r="W64" s="13">
        <f t="shared" si="7"/>
        <v>93.23166613344709</v>
      </c>
      <c r="X64" s="13">
        <f t="shared" si="7"/>
        <v>0</v>
      </c>
      <c r="Y64" s="13">
        <f t="shared" si="7"/>
        <v>0</v>
      </c>
      <c r="Z64" s="14">
        <f t="shared" si="7"/>
        <v>93.23166613344709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33.7026760834054</v>
      </c>
      <c r="N66" s="16">
        <f t="shared" si="7"/>
        <v>100</v>
      </c>
      <c r="O66" s="16">
        <f t="shared" si="7"/>
        <v>0</v>
      </c>
      <c r="P66" s="16">
        <f t="shared" si="7"/>
        <v>0</v>
      </c>
      <c r="Q66" s="16">
        <f t="shared" si="7"/>
        <v>49.496928267630864</v>
      </c>
      <c r="R66" s="16">
        <f t="shared" si="7"/>
        <v>0</v>
      </c>
      <c r="S66" s="16">
        <f t="shared" si="7"/>
        <v>0</v>
      </c>
      <c r="T66" s="16">
        <f t="shared" si="7"/>
        <v>89.32742278081422</v>
      </c>
      <c r="U66" s="16">
        <f t="shared" si="7"/>
        <v>31.59187139607941</v>
      </c>
      <c r="V66" s="16">
        <f t="shared" si="7"/>
        <v>29.068746938489888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91755331</v>
      </c>
      <c r="C67" s="24"/>
      <c r="D67" s="25">
        <v>101911135</v>
      </c>
      <c r="E67" s="26">
        <v>101658819</v>
      </c>
      <c r="F67" s="26">
        <v>26465832</v>
      </c>
      <c r="G67" s="26">
        <v>8526580</v>
      </c>
      <c r="H67" s="26">
        <v>8976977</v>
      </c>
      <c r="I67" s="26">
        <v>43969389</v>
      </c>
      <c r="J67" s="26">
        <v>6645081</v>
      </c>
      <c r="K67" s="26">
        <v>7048932</v>
      </c>
      <c r="L67" s="26">
        <v>7189441</v>
      </c>
      <c r="M67" s="26">
        <v>20883454</v>
      </c>
      <c r="N67" s="26">
        <v>7415901</v>
      </c>
      <c r="O67" s="26">
        <v>6904195</v>
      </c>
      <c r="P67" s="26">
        <v>6781322</v>
      </c>
      <c r="Q67" s="26">
        <v>21101418</v>
      </c>
      <c r="R67" s="26">
        <v>7259386</v>
      </c>
      <c r="S67" s="26">
        <v>6721549</v>
      </c>
      <c r="T67" s="26">
        <v>8070762</v>
      </c>
      <c r="U67" s="26">
        <v>22051697</v>
      </c>
      <c r="V67" s="26">
        <v>108005958</v>
      </c>
      <c r="W67" s="26">
        <v>101658819</v>
      </c>
      <c r="X67" s="26"/>
      <c r="Y67" s="25"/>
      <c r="Z67" s="27">
        <v>101658819</v>
      </c>
    </row>
    <row r="68" spans="1:26" ht="13.5" hidden="1">
      <c r="A68" s="37" t="s">
        <v>31</v>
      </c>
      <c r="B68" s="19">
        <v>19314916</v>
      </c>
      <c r="C68" s="19"/>
      <c r="D68" s="20">
        <v>22665222</v>
      </c>
      <c r="E68" s="21">
        <v>24164457</v>
      </c>
      <c r="F68" s="21">
        <v>24255941</v>
      </c>
      <c r="G68" s="21">
        <v>-3681</v>
      </c>
      <c r="H68" s="21">
        <v>71923</v>
      </c>
      <c r="I68" s="21">
        <v>24324183</v>
      </c>
      <c r="J68" s="21">
        <v>-115705</v>
      </c>
      <c r="K68" s="21">
        <v>-312</v>
      </c>
      <c r="L68" s="21">
        <v>2231</v>
      </c>
      <c r="M68" s="21">
        <v>-113786</v>
      </c>
      <c r="N68" s="21">
        <v>-99272</v>
      </c>
      <c r="O68" s="21">
        <v>-262</v>
      </c>
      <c r="P68" s="21">
        <v>-6521</v>
      </c>
      <c r="Q68" s="21">
        <v>-106055</v>
      </c>
      <c r="R68" s="21"/>
      <c r="S68" s="21">
        <v>84679</v>
      </c>
      <c r="T68" s="21">
        <v>-3039</v>
      </c>
      <c r="U68" s="21">
        <v>81640</v>
      </c>
      <c r="V68" s="21">
        <v>24185982</v>
      </c>
      <c r="W68" s="21">
        <v>24164457</v>
      </c>
      <c r="X68" s="21"/>
      <c r="Y68" s="20"/>
      <c r="Z68" s="23">
        <v>24164457</v>
      </c>
    </row>
    <row r="69" spans="1:26" ht="13.5" hidden="1">
      <c r="A69" s="38" t="s">
        <v>32</v>
      </c>
      <c r="B69" s="19">
        <v>71821058</v>
      </c>
      <c r="C69" s="19"/>
      <c r="D69" s="20">
        <v>78030913</v>
      </c>
      <c r="E69" s="21">
        <v>76056362</v>
      </c>
      <c r="F69" s="21">
        <v>2085383</v>
      </c>
      <c r="G69" s="21">
        <v>8425631</v>
      </c>
      <c r="H69" s="21">
        <v>8796094</v>
      </c>
      <c r="I69" s="21">
        <v>19307108</v>
      </c>
      <c r="J69" s="21">
        <v>6650194</v>
      </c>
      <c r="K69" s="21">
        <v>6939050</v>
      </c>
      <c r="L69" s="21">
        <v>7074972</v>
      </c>
      <c r="M69" s="21">
        <v>20664216</v>
      </c>
      <c r="N69" s="21">
        <v>7335022</v>
      </c>
      <c r="O69" s="21">
        <v>6848849</v>
      </c>
      <c r="P69" s="21">
        <v>6659638</v>
      </c>
      <c r="Q69" s="21">
        <v>20843509</v>
      </c>
      <c r="R69" s="21">
        <v>7135360</v>
      </c>
      <c r="S69" s="21">
        <v>6543219</v>
      </c>
      <c r="T69" s="21">
        <v>7954692</v>
      </c>
      <c r="U69" s="21">
        <v>21633271</v>
      </c>
      <c r="V69" s="21">
        <v>82448104</v>
      </c>
      <c r="W69" s="21">
        <v>76056362</v>
      </c>
      <c r="X69" s="21"/>
      <c r="Y69" s="20"/>
      <c r="Z69" s="23">
        <v>76056362</v>
      </c>
    </row>
    <row r="70" spans="1:26" ht="13.5" hidden="1">
      <c r="A70" s="39" t="s">
        <v>103</v>
      </c>
      <c r="B70" s="19">
        <v>49774363</v>
      </c>
      <c r="C70" s="19"/>
      <c r="D70" s="20">
        <v>56590418</v>
      </c>
      <c r="E70" s="21">
        <v>54234618</v>
      </c>
      <c r="F70" s="21">
        <v>1941792</v>
      </c>
      <c r="G70" s="21">
        <v>6373302</v>
      </c>
      <c r="H70" s="21">
        <v>6776769</v>
      </c>
      <c r="I70" s="21">
        <v>15091863</v>
      </c>
      <c r="J70" s="21">
        <v>4546525</v>
      </c>
      <c r="K70" s="21">
        <v>4828045</v>
      </c>
      <c r="L70" s="21">
        <v>4837486</v>
      </c>
      <c r="M70" s="21">
        <v>14212056</v>
      </c>
      <c r="N70" s="21">
        <v>4992679</v>
      </c>
      <c r="O70" s="21">
        <v>4661711</v>
      </c>
      <c r="P70" s="21">
        <v>4560514</v>
      </c>
      <c r="Q70" s="21">
        <v>14214904</v>
      </c>
      <c r="R70" s="21">
        <v>5062585</v>
      </c>
      <c r="S70" s="21">
        <v>4495663</v>
      </c>
      <c r="T70" s="21">
        <v>5872695</v>
      </c>
      <c r="U70" s="21">
        <v>15430943</v>
      </c>
      <c r="V70" s="21">
        <v>58949766</v>
      </c>
      <c r="W70" s="21">
        <v>54234618</v>
      </c>
      <c r="X70" s="21"/>
      <c r="Y70" s="20"/>
      <c r="Z70" s="23">
        <v>54234618</v>
      </c>
    </row>
    <row r="71" spans="1:26" ht="13.5" hidden="1">
      <c r="A71" s="39" t="s">
        <v>104</v>
      </c>
      <c r="B71" s="19">
        <v>8334126</v>
      </c>
      <c r="C71" s="19"/>
      <c r="D71" s="20">
        <v>10441500</v>
      </c>
      <c r="E71" s="21">
        <v>10850300</v>
      </c>
      <c r="F71" s="21">
        <v>2277</v>
      </c>
      <c r="G71" s="21">
        <v>938567</v>
      </c>
      <c r="H71" s="21">
        <v>913103</v>
      </c>
      <c r="I71" s="21">
        <v>1853947</v>
      </c>
      <c r="J71" s="21">
        <v>1006900</v>
      </c>
      <c r="K71" s="21">
        <v>1018755</v>
      </c>
      <c r="L71" s="21">
        <v>1100799</v>
      </c>
      <c r="M71" s="21">
        <v>3126454</v>
      </c>
      <c r="N71" s="21">
        <v>1201939</v>
      </c>
      <c r="O71" s="21">
        <v>1114412</v>
      </c>
      <c r="P71" s="21">
        <v>990738</v>
      </c>
      <c r="Q71" s="21">
        <v>3307089</v>
      </c>
      <c r="R71" s="21">
        <v>959368</v>
      </c>
      <c r="S71" s="21">
        <v>983357</v>
      </c>
      <c r="T71" s="21">
        <v>925243</v>
      </c>
      <c r="U71" s="21">
        <v>2867968</v>
      </c>
      <c r="V71" s="21">
        <v>11155458</v>
      </c>
      <c r="W71" s="21">
        <v>10850300</v>
      </c>
      <c r="X71" s="21"/>
      <c r="Y71" s="20"/>
      <c r="Z71" s="23">
        <v>10850300</v>
      </c>
    </row>
    <row r="72" spans="1:26" ht="13.5" hidden="1">
      <c r="A72" s="39" t="s">
        <v>105</v>
      </c>
      <c r="B72" s="19">
        <v>8591774</v>
      </c>
      <c r="C72" s="19"/>
      <c r="D72" s="20">
        <v>9333650</v>
      </c>
      <c r="E72" s="21">
        <v>7831650</v>
      </c>
      <c r="F72" s="21">
        <v>1893894</v>
      </c>
      <c r="G72" s="21">
        <v>669526</v>
      </c>
      <c r="H72" s="21">
        <v>669364</v>
      </c>
      <c r="I72" s="21">
        <v>3232784</v>
      </c>
      <c r="J72" s="21">
        <v>653863</v>
      </c>
      <c r="K72" s="21">
        <v>651406</v>
      </c>
      <c r="L72" s="21">
        <v>685465</v>
      </c>
      <c r="M72" s="21">
        <v>1990734</v>
      </c>
      <c r="N72" s="21">
        <v>693891</v>
      </c>
      <c r="O72" s="21">
        <v>638464</v>
      </c>
      <c r="P72" s="21">
        <v>666713</v>
      </c>
      <c r="Q72" s="21">
        <v>1999068</v>
      </c>
      <c r="R72" s="21">
        <v>671537</v>
      </c>
      <c r="S72" s="21">
        <v>673708</v>
      </c>
      <c r="T72" s="21">
        <v>699679</v>
      </c>
      <c r="U72" s="21">
        <v>2044924</v>
      </c>
      <c r="V72" s="21">
        <v>9267510</v>
      </c>
      <c r="W72" s="21">
        <v>7831650</v>
      </c>
      <c r="X72" s="21"/>
      <c r="Y72" s="20"/>
      <c r="Z72" s="23">
        <v>7831650</v>
      </c>
    </row>
    <row r="73" spans="1:26" ht="13.5" hidden="1">
      <c r="A73" s="39" t="s">
        <v>106</v>
      </c>
      <c r="B73" s="19">
        <v>5120795</v>
      </c>
      <c r="C73" s="19"/>
      <c r="D73" s="20">
        <v>5473692</v>
      </c>
      <c r="E73" s="21">
        <v>5626200</v>
      </c>
      <c r="F73" s="21">
        <v>729955</v>
      </c>
      <c r="G73" s="21">
        <v>444270</v>
      </c>
      <c r="H73" s="21">
        <v>439367</v>
      </c>
      <c r="I73" s="21">
        <v>1613592</v>
      </c>
      <c r="J73" s="21">
        <v>443158</v>
      </c>
      <c r="K73" s="21">
        <v>440844</v>
      </c>
      <c r="L73" s="21">
        <v>452295</v>
      </c>
      <c r="M73" s="21">
        <v>1336297</v>
      </c>
      <c r="N73" s="21">
        <v>446513</v>
      </c>
      <c r="O73" s="21">
        <v>437610</v>
      </c>
      <c r="P73" s="21">
        <v>442780</v>
      </c>
      <c r="Q73" s="21">
        <v>1326903</v>
      </c>
      <c r="R73" s="21">
        <v>441870</v>
      </c>
      <c r="S73" s="21">
        <v>443478</v>
      </c>
      <c r="T73" s="21">
        <v>457119</v>
      </c>
      <c r="U73" s="21">
        <v>1342467</v>
      </c>
      <c r="V73" s="21">
        <v>5619259</v>
      </c>
      <c r="W73" s="21">
        <v>5626200</v>
      </c>
      <c r="X73" s="21"/>
      <c r="Y73" s="20"/>
      <c r="Z73" s="23">
        <v>5626200</v>
      </c>
    </row>
    <row r="74" spans="1:26" ht="13.5" hidden="1">
      <c r="A74" s="39" t="s">
        <v>107</v>
      </c>
      <c r="B74" s="19"/>
      <c r="C74" s="19"/>
      <c r="D74" s="20">
        <v>-3808347</v>
      </c>
      <c r="E74" s="21">
        <v>-2486406</v>
      </c>
      <c r="F74" s="21">
        <v>-2482535</v>
      </c>
      <c r="G74" s="21">
        <v>-34</v>
      </c>
      <c r="H74" s="21">
        <v>-2509</v>
      </c>
      <c r="I74" s="21">
        <v>-2485078</v>
      </c>
      <c r="J74" s="21">
        <v>-252</v>
      </c>
      <c r="K74" s="21"/>
      <c r="L74" s="21">
        <v>-1073</v>
      </c>
      <c r="M74" s="21">
        <v>-1325</v>
      </c>
      <c r="N74" s="21"/>
      <c r="O74" s="21">
        <v>-3348</v>
      </c>
      <c r="P74" s="21">
        <v>-1107</v>
      </c>
      <c r="Q74" s="21">
        <v>-4455</v>
      </c>
      <c r="R74" s="21"/>
      <c r="S74" s="21">
        <v>-52987</v>
      </c>
      <c r="T74" s="21">
        <v>-44</v>
      </c>
      <c r="U74" s="21">
        <v>-53031</v>
      </c>
      <c r="V74" s="21">
        <v>-2543889</v>
      </c>
      <c r="W74" s="21">
        <v>-2486406</v>
      </c>
      <c r="X74" s="21"/>
      <c r="Y74" s="20"/>
      <c r="Z74" s="23">
        <v>-2486406</v>
      </c>
    </row>
    <row r="75" spans="1:26" ht="13.5" hidden="1">
      <c r="A75" s="40" t="s">
        <v>110</v>
      </c>
      <c r="B75" s="28">
        <v>619357</v>
      </c>
      <c r="C75" s="28"/>
      <c r="D75" s="29">
        <v>1215000</v>
      </c>
      <c r="E75" s="30">
        <v>1438000</v>
      </c>
      <c r="F75" s="30">
        <v>124508</v>
      </c>
      <c r="G75" s="30">
        <v>104630</v>
      </c>
      <c r="H75" s="30">
        <v>108960</v>
      </c>
      <c r="I75" s="30">
        <v>338098</v>
      </c>
      <c r="J75" s="30">
        <v>110592</v>
      </c>
      <c r="K75" s="30">
        <v>110194</v>
      </c>
      <c r="L75" s="30">
        <v>112238</v>
      </c>
      <c r="M75" s="30">
        <v>333024</v>
      </c>
      <c r="N75" s="30">
        <v>180151</v>
      </c>
      <c r="O75" s="30">
        <v>55608</v>
      </c>
      <c r="P75" s="30">
        <v>128205</v>
      </c>
      <c r="Q75" s="30">
        <v>363964</v>
      </c>
      <c r="R75" s="30">
        <v>124026</v>
      </c>
      <c r="S75" s="30">
        <v>93651</v>
      </c>
      <c r="T75" s="30">
        <v>119109</v>
      </c>
      <c r="U75" s="30">
        <v>336786</v>
      </c>
      <c r="V75" s="30">
        <v>1371872</v>
      </c>
      <c r="W75" s="30">
        <v>1438000</v>
      </c>
      <c r="X75" s="30"/>
      <c r="Y75" s="29"/>
      <c r="Z75" s="31">
        <v>1438000</v>
      </c>
    </row>
    <row r="76" spans="1:26" ht="13.5" hidden="1">
      <c r="A76" s="42" t="s">
        <v>286</v>
      </c>
      <c r="B76" s="32">
        <v>91755331</v>
      </c>
      <c r="C76" s="32"/>
      <c r="D76" s="33">
        <v>91841527</v>
      </c>
      <c r="E76" s="34">
        <v>94042810</v>
      </c>
      <c r="F76" s="34">
        <v>6833287</v>
      </c>
      <c r="G76" s="34">
        <v>9124530</v>
      </c>
      <c r="H76" s="34">
        <v>10380592</v>
      </c>
      <c r="I76" s="34">
        <v>26338409</v>
      </c>
      <c r="J76" s="34">
        <v>10541597</v>
      </c>
      <c r="K76" s="34">
        <v>7948329</v>
      </c>
      <c r="L76" s="34">
        <v>8391228</v>
      </c>
      <c r="M76" s="34">
        <v>26881154</v>
      </c>
      <c r="N76" s="34">
        <v>7785383</v>
      </c>
      <c r="O76" s="34">
        <v>9193880</v>
      </c>
      <c r="P76" s="34">
        <v>7923551</v>
      </c>
      <c r="Q76" s="34">
        <v>24902814</v>
      </c>
      <c r="R76" s="34">
        <v>8658146</v>
      </c>
      <c r="S76" s="34">
        <v>7201652</v>
      </c>
      <c r="T76" s="34">
        <v>11870654</v>
      </c>
      <c r="U76" s="34">
        <v>27730452</v>
      </c>
      <c r="V76" s="34">
        <v>105852829</v>
      </c>
      <c r="W76" s="34">
        <v>94042810</v>
      </c>
      <c r="X76" s="34"/>
      <c r="Y76" s="33"/>
      <c r="Z76" s="35">
        <v>94042810</v>
      </c>
    </row>
    <row r="77" spans="1:26" ht="13.5" hidden="1">
      <c r="A77" s="37" t="s">
        <v>31</v>
      </c>
      <c r="B77" s="19">
        <v>19314916</v>
      </c>
      <c r="C77" s="19"/>
      <c r="D77" s="20">
        <v>18501187</v>
      </c>
      <c r="E77" s="21">
        <v>20154849</v>
      </c>
      <c r="F77" s="21">
        <v>975138</v>
      </c>
      <c r="G77" s="21">
        <v>2095516</v>
      </c>
      <c r="H77" s="21">
        <v>2608957</v>
      </c>
      <c r="I77" s="21">
        <v>5679611</v>
      </c>
      <c r="J77" s="21">
        <v>2602497</v>
      </c>
      <c r="K77" s="21">
        <v>1333804</v>
      </c>
      <c r="L77" s="21">
        <v>1515549</v>
      </c>
      <c r="M77" s="21">
        <v>5451850</v>
      </c>
      <c r="N77" s="21">
        <v>1255083</v>
      </c>
      <c r="O77" s="21">
        <v>1308420</v>
      </c>
      <c r="P77" s="21">
        <v>1423661</v>
      </c>
      <c r="Q77" s="21">
        <v>3987164</v>
      </c>
      <c r="R77" s="21">
        <v>1393548</v>
      </c>
      <c r="S77" s="21">
        <v>1110562</v>
      </c>
      <c r="T77" s="21">
        <v>3020760</v>
      </c>
      <c r="U77" s="21">
        <v>5524870</v>
      </c>
      <c r="V77" s="21">
        <v>20643495</v>
      </c>
      <c r="W77" s="21">
        <v>20154849</v>
      </c>
      <c r="X77" s="21"/>
      <c r="Y77" s="20"/>
      <c r="Z77" s="23">
        <v>20154849</v>
      </c>
    </row>
    <row r="78" spans="1:26" ht="13.5" hidden="1">
      <c r="A78" s="38" t="s">
        <v>32</v>
      </c>
      <c r="B78" s="19">
        <v>71821058</v>
      </c>
      <c r="C78" s="19"/>
      <c r="D78" s="20">
        <v>72125340</v>
      </c>
      <c r="E78" s="21">
        <v>72449961</v>
      </c>
      <c r="F78" s="21">
        <v>5858149</v>
      </c>
      <c r="G78" s="21">
        <v>7029014</v>
      </c>
      <c r="H78" s="21">
        <v>7771635</v>
      </c>
      <c r="I78" s="21">
        <v>20658798</v>
      </c>
      <c r="J78" s="21">
        <v>7939100</v>
      </c>
      <c r="K78" s="21">
        <v>6614525</v>
      </c>
      <c r="L78" s="21">
        <v>6763441</v>
      </c>
      <c r="M78" s="21">
        <v>21317066</v>
      </c>
      <c r="N78" s="21">
        <v>6350149</v>
      </c>
      <c r="O78" s="21">
        <v>7885460</v>
      </c>
      <c r="P78" s="21">
        <v>6499890</v>
      </c>
      <c r="Q78" s="21">
        <v>20735499</v>
      </c>
      <c r="R78" s="21">
        <v>7264598</v>
      </c>
      <c r="S78" s="21">
        <v>6091090</v>
      </c>
      <c r="T78" s="21">
        <v>8743497</v>
      </c>
      <c r="U78" s="21">
        <v>22099185</v>
      </c>
      <c r="V78" s="21">
        <v>84810548</v>
      </c>
      <c r="W78" s="21">
        <v>72449961</v>
      </c>
      <c r="X78" s="21"/>
      <c r="Y78" s="20"/>
      <c r="Z78" s="23">
        <v>72449961</v>
      </c>
    </row>
    <row r="79" spans="1:26" ht="13.5" hidden="1">
      <c r="A79" s="39" t="s">
        <v>103</v>
      </c>
      <c r="B79" s="19">
        <v>51956782</v>
      </c>
      <c r="C79" s="19"/>
      <c r="D79" s="20">
        <v>50931372</v>
      </c>
      <c r="E79" s="21">
        <v>49969653</v>
      </c>
      <c r="F79" s="21">
        <v>4410780</v>
      </c>
      <c r="G79" s="21">
        <v>4882031</v>
      </c>
      <c r="H79" s="21">
        <v>5518814</v>
      </c>
      <c r="I79" s="21">
        <v>14811625</v>
      </c>
      <c r="J79" s="21">
        <v>5696932</v>
      </c>
      <c r="K79" s="21">
        <v>4586927</v>
      </c>
      <c r="L79" s="21">
        <v>4778875</v>
      </c>
      <c r="M79" s="21">
        <v>15062734</v>
      </c>
      <c r="N79" s="21">
        <v>4436043</v>
      </c>
      <c r="O79" s="21">
        <v>5673619</v>
      </c>
      <c r="P79" s="21">
        <v>4558771</v>
      </c>
      <c r="Q79" s="21">
        <v>14668433</v>
      </c>
      <c r="R79" s="21">
        <v>5128936</v>
      </c>
      <c r="S79" s="21">
        <v>4358372</v>
      </c>
      <c r="T79" s="21">
        <v>6213759</v>
      </c>
      <c r="U79" s="21">
        <v>15701067</v>
      </c>
      <c r="V79" s="21">
        <v>60243859</v>
      </c>
      <c r="W79" s="21">
        <v>49969653</v>
      </c>
      <c r="X79" s="21"/>
      <c r="Y79" s="20"/>
      <c r="Z79" s="23">
        <v>49969653</v>
      </c>
    </row>
    <row r="80" spans="1:26" ht="13.5" hidden="1">
      <c r="A80" s="39" t="s">
        <v>104</v>
      </c>
      <c r="B80" s="19">
        <v>13432584</v>
      </c>
      <c r="C80" s="19"/>
      <c r="D80" s="20">
        <v>9397356</v>
      </c>
      <c r="E80" s="21">
        <v>10012539</v>
      </c>
      <c r="F80" s="21">
        <v>601588</v>
      </c>
      <c r="G80" s="21">
        <v>670159</v>
      </c>
      <c r="H80" s="21">
        <v>846850</v>
      </c>
      <c r="I80" s="21">
        <v>2118597</v>
      </c>
      <c r="J80" s="21">
        <v>875258</v>
      </c>
      <c r="K80" s="21">
        <v>901562</v>
      </c>
      <c r="L80" s="21">
        <v>969132</v>
      </c>
      <c r="M80" s="21">
        <v>2745952</v>
      </c>
      <c r="N80" s="21">
        <v>946288</v>
      </c>
      <c r="O80" s="21">
        <v>1153350</v>
      </c>
      <c r="P80" s="21">
        <v>1006450</v>
      </c>
      <c r="Q80" s="21">
        <v>3106088</v>
      </c>
      <c r="R80" s="21">
        <v>1067128</v>
      </c>
      <c r="S80" s="21">
        <v>848333</v>
      </c>
      <c r="T80" s="21">
        <v>1066155</v>
      </c>
      <c r="U80" s="21">
        <v>2981616</v>
      </c>
      <c r="V80" s="21">
        <v>10952253</v>
      </c>
      <c r="W80" s="21">
        <v>10012539</v>
      </c>
      <c r="X80" s="21"/>
      <c r="Y80" s="20"/>
      <c r="Z80" s="23">
        <v>10012539</v>
      </c>
    </row>
    <row r="81" spans="1:26" ht="13.5" hidden="1">
      <c r="A81" s="39" t="s">
        <v>105</v>
      </c>
      <c r="B81" s="19">
        <v>10917537</v>
      </c>
      <c r="C81" s="19"/>
      <c r="D81" s="20">
        <v>6870288</v>
      </c>
      <c r="E81" s="21">
        <v>7222369</v>
      </c>
      <c r="F81" s="21">
        <v>605060</v>
      </c>
      <c r="G81" s="21">
        <v>1079450</v>
      </c>
      <c r="H81" s="21">
        <v>1081861</v>
      </c>
      <c r="I81" s="21">
        <v>2766371</v>
      </c>
      <c r="J81" s="21">
        <v>995510</v>
      </c>
      <c r="K81" s="21">
        <v>831643</v>
      </c>
      <c r="L81" s="21">
        <v>768160</v>
      </c>
      <c r="M81" s="21">
        <v>2595313</v>
      </c>
      <c r="N81" s="21">
        <v>693026</v>
      </c>
      <c r="O81" s="21">
        <v>782245</v>
      </c>
      <c r="P81" s="21">
        <v>667552</v>
      </c>
      <c r="Q81" s="21">
        <v>2142823</v>
      </c>
      <c r="R81" s="21">
        <v>785817</v>
      </c>
      <c r="S81" s="21">
        <v>628924</v>
      </c>
      <c r="T81" s="21">
        <v>861523</v>
      </c>
      <c r="U81" s="21">
        <v>2276264</v>
      </c>
      <c r="V81" s="21">
        <v>9780771</v>
      </c>
      <c r="W81" s="21">
        <v>7222369</v>
      </c>
      <c r="X81" s="21"/>
      <c r="Y81" s="20"/>
      <c r="Z81" s="23">
        <v>7222369</v>
      </c>
    </row>
    <row r="82" spans="1:26" ht="13.5" hidden="1">
      <c r="A82" s="39" t="s">
        <v>106</v>
      </c>
      <c r="B82" s="19">
        <v>5234361</v>
      </c>
      <c r="C82" s="19"/>
      <c r="D82" s="20">
        <v>4926324</v>
      </c>
      <c r="E82" s="21">
        <v>5245400</v>
      </c>
      <c r="F82" s="21">
        <v>240721</v>
      </c>
      <c r="G82" s="21">
        <v>397374</v>
      </c>
      <c r="H82" s="21">
        <v>324110</v>
      </c>
      <c r="I82" s="21">
        <v>962205</v>
      </c>
      <c r="J82" s="21">
        <v>371400</v>
      </c>
      <c r="K82" s="21">
        <v>294393</v>
      </c>
      <c r="L82" s="21">
        <v>247274</v>
      </c>
      <c r="M82" s="21">
        <v>913067</v>
      </c>
      <c r="N82" s="21">
        <v>274792</v>
      </c>
      <c r="O82" s="21">
        <v>276246</v>
      </c>
      <c r="P82" s="21">
        <v>267117</v>
      </c>
      <c r="Q82" s="21">
        <v>818155</v>
      </c>
      <c r="R82" s="21">
        <v>282717</v>
      </c>
      <c r="S82" s="21">
        <v>255461</v>
      </c>
      <c r="T82" s="21">
        <v>602060</v>
      </c>
      <c r="U82" s="21">
        <v>1140238</v>
      </c>
      <c r="V82" s="21">
        <v>3833665</v>
      </c>
      <c r="W82" s="21">
        <v>5245400</v>
      </c>
      <c r="X82" s="21"/>
      <c r="Y82" s="20"/>
      <c r="Z82" s="23">
        <v>5245400</v>
      </c>
    </row>
    <row r="83" spans="1:26" ht="13.5" hidden="1">
      <c r="A83" s="39" t="s">
        <v>107</v>
      </c>
      <c r="B83" s="19">
        <v>-9720206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619357</v>
      </c>
      <c r="C84" s="28"/>
      <c r="D84" s="29">
        <v>1215000</v>
      </c>
      <c r="E84" s="30">
        <v>1438000</v>
      </c>
      <c r="F84" s="30"/>
      <c r="G84" s="30"/>
      <c r="H84" s="30"/>
      <c r="I84" s="30"/>
      <c r="J84" s="30"/>
      <c r="K84" s="30"/>
      <c r="L84" s="30">
        <v>112238</v>
      </c>
      <c r="M84" s="30">
        <v>112238</v>
      </c>
      <c r="N84" s="30">
        <v>180151</v>
      </c>
      <c r="O84" s="30"/>
      <c r="P84" s="30"/>
      <c r="Q84" s="30">
        <v>180151</v>
      </c>
      <c r="R84" s="30"/>
      <c r="S84" s="30"/>
      <c r="T84" s="30">
        <v>106397</v>
      </c>
      <c r="U84" s="30">
        <v>106397</v>
      </c>
      <c r="V84" s="30">
        <v>398786</v>
      </c>
      <c r="W84" s="30">
        <v>1438000</v>
      </c>
      <c r="X84" s="30"/>
      <c r="Y84" s="29"/>
      <c r="Z84" s="31">
        <v>1438000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8239166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3996978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3996978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1654204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1528204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126000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1453314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1453314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392460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392460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742210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742210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1017130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518090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52400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34900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174780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236960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5695982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3113220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1197800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283962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1101000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14952278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101355557</v>
      </c>
      <c r="D5" s="153">
        <f>SUM(D6:D8)</f>
        <v>0</v>
      </c>
      <c r="E5" s="154">
        <f t="shared" si="0"/>
        <v>62090515</v>
      </c>
      <c r="F5" s="100">
        <f t="shared" si="0"/>
        <v>67618465</v>
      </c>
      <c r="G5" s="100">
        <f t="shared" si="0"/>
        <v>35629885</v>
      </c>
      <c r="H5" s="100">
        <f t="shared" si="0"/>
        <v>423514</v>
      </c>
      <c r="I5" s="100">
        <f t="shared" si="0"/>
        <v>575174</v>
      </c>
      <c r="J5" s="100">
        <f t="shared" si="0"/>
        <v>36628573</v>
      </c>
      <c r="K5" s="100">
        <f t="shared" si="0"/>
        <v>892259</v>
      </c>
      <c r="L5" s="100">
        <f t="shared" si="0"/>
        <v>11211471</v>
      </c>
      <c r="M5" s="100">
        <f t="shared" si="0"/>
        <v>110328</v>
      </c>
      <c r="N5" s="100">
        <f t="shared" si="0"/>
        <v>12214058</v>
      </c>
      <c r="O5" s="100">
        <f t="shared" si="0"/>
        <v>426191</v>
      </c>
      <c r="P5" s="100">
        <f t="shared" si="0"/>
        <v>440185</v>
      </c>
      <c r="Q5" s="100">
        <f t="shared" si="0"/>
        <v>8701836</v>
      </c>
      <c r="R5" s="100">
        <f t="shared" si="0"/>
        <v>9568212</v>
      </c>
      <c r="S5" s="100">
        <f t="shared" si="0"/>
        <v>827944</v>
      </c>
      <c r="T5" s="100">
        <f t="shared" si="0"/>
        <v>148119</v>
      </c>
      <c r="U5" s="100">
        <f t="shared" si="0"/>
        <v>646534</v>
      </c>
      <c r="V5" s="100">
        <f t="shared" si="0"/>
        <v>1622597</v>
      </c>
      <c r="W5" s="100">
        <f t="shared" si="0"/>
        <v>60033440</v>
      </c>
      <c r="X5" s="100">
        <f t="shared" si="0"/>
        <v>67618465</v>
      </c>
      <c r="Y5" s="100">
        <f t="shared" si="0"/>
        <v>-7585025</v>
      </c>
      <c r="Z5" s="137">
        <f>+IF(X5&lt;&gt;0,+(Y5/X5)*100,0)</f>
        <v>-11.217387144177259</v>
      </c>
      <c r="AA5" s="153">
        <f>SUM(AA6:AA8)</f>
        <v>67618465</v>
      </c>
    </row>
    <row r="6" spans="1:27" ht="13.5">
      <c r="A6" s="138" t="s">
        <v>75</v>
      </c>
      <c r="B6" s="136"/>
      <c r="C6" s="155">
        <v>77707639</v>
      </c>
      <c r="D6" s="155"/>
      <c r="E6" s="156">
        <v>33000000</v>
      </c>
      <c r="F6" s="60">
        <v>33697100</v>
      </c>
      <c r="G6" s="60">
        <v>13744944</v>
      </c>
      <c r="H6" s="60">
        <v>271376</v>
      </c>
      <c r="I6" s="60">
        <v>173932</v>
      </c>
      <c r="J6" s="60">
        <v>14190252</v>
      </c>
      <c r="K6" s="60">
        <v>627416</v>
      </c>
      <c r="L6" s="60">
        <v>11016634</v>
      </c>
      <c r="M6" s="60">
        <v>70598</v>
      </c>
      <c r="N6" s="60">
        <v>11714648</v>
      </c>
      <c r="O6" s="60">
        <v>318971</v>
      </c>
      <c r="P6" s="60">
        <v>322226</v>
      </c>
      <c r="Q6" s="60">
        <v>8581885</v>
      </c>
      <c r="R6" s="60">
        <v>9223082</v>
      </c>
      <c r="S6" s="60">
        <v>779866</v>
      </c>
      <c r="T6" s="60">
        <v>62925</v>
      </c>
      <c r="U6" s="60">
        <v>385133</v>
      </c>
      <c r="V6" s="60">
        <v>1227924</v>
      </c>
      <c r="W6" s="60">
        <v>36355906</v>
      </c>
      <c r="X6" s="60">
        <v>33697100</v>
      </c>
      <c r="Y6" s="60">
        <v>2658806</v>
      </c>
      <c r="Z6" s="140">
        <v>7.89</v>
      </c>
      <c r="AA6" s="155">
        <v>33697100</v>
      </c>
    </row>
    <row r="7" spans="1:27" ht="13.5">
      <c r="A7" s="138" t="s">
        <v>76</v>
      </c>
      <c r="B7" s="136"/>
      <c r="C7" s="157">
        <v>23295497</v>
      </c>
      <c r="D7" s="157"/>
      <c r="E7" s="158">
        <v>22861725</v>
      </c>
      <c r="F7" s="159">
        <v>25835751</v>
      </c>
      <c r="G7" s="159">
        <v>21846471</v>
      </c>
      <c r="H7" s="159">
        <v>111876</v>
      </c>
      <c r="I7" s="159">
        <v>362248</v>
      </c>
      <c r="J7" s="159">
        <v>22320595</v>
      </c>
      <c r="K7" s="159">
        <v>228355</v>
      </c>
      <c r="L7" s="159">
        <v>156994</v>
      </c>
      <c r="M7" s="159">
        <v>4263</v>
      </c>
      <c r="N7" s="159">
        <v>389612</v>
      </c>
      <c r="O7" s="159">
        <v>66968</v>
      </c>
      <c r="P7" s="159">
        <v>73989</v>
      </c>
      <c r="Q7" s="159">
        <v>80992</v>
      </c>
      <c r="R7" s="159">
        <v>221949</v>
      </c>
      <c r="S7" s="159">
        <v>7746</v>
      </c>
      <c r="T7" s="159">
        <v>43462</v>
      </c>
      <c r="U7" s="159">
        <v>218988</v>
      </c>
      <c r="V7" s="159">
        <v>270196</v>
      </c>
      <c r="W7" s="159">
        <v>23202352</v>
      </c>
      <c r="X7" s="159">
        <v>25835751</v>
      </c>
      <c r="Y7" s="159">
        <v>-2633399</v>
      </c>
      <c r="Z7" s="141">
        <v>-10.19</v>
      </c>
      <c r="AA7" s="157">
        <v>25835751</v>
      </c>
    </row>
    <row r="8" spans="1:27" ht="13.5">
      <c r="A8" s="138" t="s">
        <v>77</v>
      </c>
      <c r="B8" s="136"/>
      <c r="C8" s="155">
        <v>352421</v>
      </c>
      <c r="D8" s="155"/>
      <c r="E8" s="156">
        <v>6228790</v>
      </c>
      <c r="F8" s="60">
        <v>8085614</v>
      </c>
      <c r="G8" s="60">
        <v>38470</v>
      </c>
      <c r="H8" s="60">
        <v>40262</v>
      </c>
      <c r="I8" s="60">
        <v>38994</v>
      </c>
      <c r="J8" s="60">
        <v>117726</v>
      </c>
      <c r="K8" s="60">
        <v>36488</v>
      </c>
      <c r="L8" s="60">
        <v>37843</v>
      </c>
      <c r="M8" s="60">
        <v>35467</v>
      </c>
      <c r="N8" s="60">
        <v>109798</v>
      </c>
      <c r="O8" s="60">
        <v>40252</v>
      </c>
      <c r="P8" s="60">
        <v>43970</v>
      </c>
      <c r="Q8" s="60">
        <v>38959</v>
      </c>
      <c r="R8" s="60">
        <v>123181</v>
      </c>
      <c r="S8" s="60">
        <v>40332</v>
      </c>
      <c r="T8" s="60">
        <v>41732</v>
      </c>
      <c r="U8" s="60">
        <v>42413</v>
      </c>
      <c r="V8" s="60">
        <v>124477</v>
      </c>
      <c r="W8" s="60">
        <v>475182</v>
      </c>
      <c r="X8" s="60">
        <v>8085614</v>
      </c>
      <c r="Y8" s="60">
        <v>-7610432</v>
      </c>
      <c r="Z8" s="140">
        <v>-94.12</v>
      </c>
      <c r="AA8" s="155">
        <v>8085614</v>
      </c>
    </row>
    <row r="9" spans="1:27" ht="13.5">
      <c r="A9" s="135" t="s">
        <v>78</v>
      </c>
      <c r="B9" s="136"/>
      <c r="C9" s="153">
        <f aca="true" t="shared" si="1" ref="C9:Y9">SUM(C10:C14)</f>
        <v>20840876</v>
      </c>
      <c r="D9" s="153">
        <f>SUM(D10:D14)</f>
        <v>0</v>
      </c>
      <c r="E9" s="154">
        <f t="shared" si="1"/>
        <v>21322437</v>
      </c>
      <c r="F9" s="100">
        <f t="shared" si="1"/>
        <v>32937309</v>
      </c>
      <c r="G9" s="100">
        <f t="shared" si="1"/>
        <v>1090694</v>
      </c>
      <c r="H9" s="100">
        <f t="shared" si="1"/>
        <v>1145862</v>
      </c>
      <c r="I9" s="100">
        <f t="shared" si="1"/>
        <v>2454230</v>
      </c>
      <c r="J9" s="100">
        <f t="shared" si="1"/>
        <v>4690786</v>
      </c>
      <c r="K9" s="100">
        <f t="shared" si="1"/>
        <v>1484474</v>
      </c>
      <c r="L9" s="100">
        <f t="shared" si="1"/>
        <v>2885632</v>
      </c>
      <c r="M9" s="100">
        <f t="shared" si="1"/>
        <v>4380091</v>
      </c>
      <c r="N9" s="100">
        <f t="shared" si="1"/>
        <v>8750197</v>
      </c>
      <c r="O9" s="100">
        <f t="shared" si="1"/>
        <v>1088640</v>
      </c>
      <c r="P9" s="100">
        <f t="shared" si="1"/>
        <v>1532827</v>
      </c>
      <c r="Q9" s="100">
        <f t="shared" si="1"/>
        <v>1205151</v>
      </c>
      <c r="R9" s="100">
        <f t="shared" si="1"/>
        <v>3826618</v>
      </c>
      <c r="S9" s="100">
        <f t="shared" si="1"/>
        <v>1090910</v>
      </c>
      <c r="T9" s="100">
        <f t="shared" si="1"/>
        <v>1460177</v>
      </c>
      <c r="U9" s="100">
        <f t="shared" si="1"/>
        <v>7980781</v>
      </c>
      <c r="V9" s="100">
        <f t="shared" si="1"/>
        <v>10531868</v>
      </c>
      <c r="W9" s="100">
        <f t="shared" si="1"/>
        <v>27799469</v>
      </c>
      <c r="X9" s="100">
        <f t="shared" si="1"/>
        <v>32937309</v>
      </c>
      <c r="Y9" s="100">
        <f t="shared" si="1"/>
        <v>-5137840</v>
      </c>
      <c r="Z9" s="137">
        <f>+IF(X9&lt;&gt;0,+(Y9/X9)*100,0)</f>
        <v>-15.59884567376163</v>
      </c>
      <c r="AA9" s="153">
        <f>SUM(AA10:AA14)</f>
        <v>32937309</v>
      </c>
    </row>
    <row r="10" spans="1:27" ht="13.5">
      <c r="A10" s="138" t="s">
        <v>79</v>
      </c>
      <c r="B10" s="136"/>
      <c r="C10" s="155">
        <v>2452674</v>
      </c>
      <c r="D10" s="155"/>
      <c r="E10" s="156">
        <v>3725860</v>
      </c>
      <c r="F10" s="60">
        <v>3932907</v>
      </c>
      <c r="G10" s="60">
        <v>194748</v>
      </c>
      <c r="H10" s="60">
        <v>21159</v>
      </c>
      <c r="I10" s="60">
        <v>376326</v>
      </c>
      <c r="J10" s="60">
        <v>592233</v>
      </c>
      <c r="K10" s="60">
        <v>284628</v>
      </c>
      <c r="L10" s="60">
        <v>509198</v>
      </c>
      <c r="M10" s="60">
        <v>14655</v>
      </c>
      <c r="N10" s="60">
        <v>808481</v>
      </c>
      <c r="O10" s="60">
        <v>563302</v>
      </c>
      <c r="P10" s="60">
        <v>240631</v>
      </c>
      <c r="Q10" s="60">
        <v>388857</v>
      </c>
      <c r="R10" s="60">
        <v>1192790</v>
      </c>
      <c r="S10" s="60">
        <v>14495</v>
      </c>
      <c r="T10" s="60">
        <v>261442</v>
      </c>
      <c r="U10" s="60">
        <v>638489</v>
      </c>
      <c r="V10" s="60">
        <v>914426</v>
      </c>
      <c r="W10" s="60">
        <v>3507930</v>
      </c>
      <c r="X10" s="60">
        <v>3932907</v>
      </c>
      <c r="Y10" s="60">
        <v>-424977</v>
      </c>
      <c r="Z10" s="140">
        <v>-10.81</v>
      </c>
      <c r="AA10" s="155">
        <v>3932907</v>
      </c>
    </row>
    <row r="11" spans="1:27" ht="13.5">
      <c r="A11" s="138" t="s">
        <v>80</v>
      </c>
      <c r="B11" s="136"/>
      <c r="C11" s="155">
        <v>535673</v>
      </c>
      <c r="D11" s="155"/>
      <c r="E11" s="156">
        <v>1018880</v>
      </c>
      <c r="F11" s="60">
        <v>1190020</v>
      </c>
      <c r="G11" s="60">
        <v>35523</v>
      </c>
      <c r="H11" s="60">
        <v>625</v>
      </c>
      <c r="I11" s="60">
        <v>924</v>
      </c>
      <c r="J11" s="60">
        <v>37072</v>
      </c>
      <c r="K11" s="60">
        <v>46915</v>
      </c>
      <c r="L11" s="60">
        <v>21404</v>
      </c>
      <c r="M11" s="60">
        <v>34135</v>
      </c>
      <c r="N11" s="60">
        <v>102454</v>
      </c>
      <c r="O11" s="60">
        <v>66540</v>
      </c>
      <c r="P11" s="60">
        <v>25418</v>
      </c>
      <c r="Q11" s="60">
        <v>31038</v>
      </c>
      <c r="R11" s="60">
        <v>122996</v>
      </c>
      <c r="S11" s="60">
        <v>4731</v>
      </c>
      <c r="T11" s="60">
        <v>5919</v>
      </c>
      <c r="U11" s="60">
        <v>31110</v>
      </c>
      <c r="V11" s="60">
        <v>41760</v>
      </c>
      <c r="W11" s="60">
        <v>304282</v>
      </c>
      <c r="X11" s="60">
        <v>1190020</v>
      </c>
      <c r="Y11" s="60">
        <v>-885738</v>
      </c>
      <c r="Z11" s="140">
        <v>-74.43</v>
      </c>
      <c r="AA11" s="155">
        <v>1190020</v>
      </c>
    </row>
    <row r="12" spans="1:27" ht="13.5">
      <c r="A12" s="138" t="s">
        <v>81</v>
      </c>
      <c r="B12" s="136"/>
      <c r="C12" s="155">
        <v>13106056</v>
      </c>
      <c r="D12" s="155"/>
      <c r="E12" s="156">
        <v>10604185</v>
      </c>
      <c r="F12" s="60">
        <v>10587550</v>
      </c>
      <c r="G12" s="60">
        <v>778503</v>
      </c>
      <c r="H12" s="60">
        <v>667298</v>
      </c>
      <c r="I12" s="60">
        <v>827469</v>
      </c>
      <c r="J12" s="60">
        <v>2273270</v>
      </c>
      <c r="K12" s="60">
        <v>1024662</v>
      </c>
      <c r="L12" s="60">
        <v>676639</v>
      </c>
      <c r="M12" s="60">
        <v>490277</v>
      </c>
      <c r="N12" s="60">
        <v>2191578</v>
      </c>
      <c r="O12" s="60">
        <v>392995</v>
      </c>
      <c r="P12" s="60">
        <v>1250288</v>
      </c>
      <c r="Q12" s="60">
        <v>785598</v>
      </c>
      <c r="R12" s="60">
        <v>2428881</v>
      </c>
      <c r="S12" s="60">
        <v>1060889</v>
      </c>
      <c r="T12" s="60">
        <v>1182021</v>
      </c>
      <c r="U12" s="60">
        <v>1071180</v>
      </c>
      <c r="V12" s="60">
        <v>3314090</v>
      </c>
      <c r="W12" s="60">
        <v>10207819</v>
      </c>
      <c r="X12" s="60">
        <v>10587550</v>
      </c>
      <c r="Y12" s="60">
        <v>-379731</v>
      </c>
      <c r="Z12" s="140">
        <v>-3.59</v>
      </c>
      <c r="AA12" s="155">
        <v>10587550</v>
      </c>
    </row>
    <row r="13" spans="1:27" ht="13.5">
      <c r="A13" s="138" t="s">
        <v>82</v>
      </c>
      <c r="B13" s="136"/>
      <c r="C13" s="155">
        <v>4746473</v>
      </c>
      <c r="D13" s="155"/>
      <c r="E13" s="156">
        <v>5973512</v>
      </c>
      <c r="F13" s="60">
        <v>17226832</v>
      </c>
      <c r="G13" s="60">
        <v>81920</v>
      </c>
      <c r="H13" s="60">
        <v>456780</v>
      </c>
      <c r="I13" s="60">
        <v>1249511</v>
      </c>
      <c r="J13" s="60">
        <v>1788211</v>
      </c>
      <c r="K13" s="60">
        <v>128269</v>
      </c>
      <c r="L13" s="60">
        <v>1678391</v>
      </c>
      <c r="M13" s="60">
        <v>3841024</v>
      </c>
      <c r="N13" s="60">
        <v>5647684</v>
      </c>
      <c r="O13" s="60">
        <v>65803</v>
      </c>
      <c r="P13" s="60">
        <v>16490</v>
      </c>
      <c r="Q13" s="60">
        <v>-342</v>
      </c>
      <c r="R13" s="60">
        <v>81951</v>
      </c>
      <c r="S13" s="60">
        <v>10795</v>
      </c>
      <c r="T13" s="60">
        <v>10795</v>
      </c>
      <c r="U13" s="60">
        <v>6240002</v>
      </c>
      <c r="V13" s="60">
        <v>6261592</v>
      </c>
      <c r="W13" s="60">
        <v>13779438</v>
      </c>
      <c r="X13" s="60">
        <v>17226832</v>
      </c>
      <c r="Y13" s="60">
        <v>-3447394</v>
      </c>
      <c r="Z13" s="140">
        <v>-20.01</v>
      </c>
      <c r="AA13" s="155">
        <v>17226832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19257991</v>
      </c>
      <c r="D15" s="153">
        <f>SUM(D16:D18)</f>
        <v>0</v>
      </c>
      <c r="E15" s="154">
        <f t="shared" si="2"/>
        <v>18759310</v>
      </c>
      <c r="F15" s="100">
        <f t="shared" si="2"/>
        <v>24058504</v>
      </c>
      <c r="G15" s="100">
        <f t="shared" si="2"/>
        <v>302809</v>
      </c>
      <c r="H15" s="100">
        <f t="shared" si="2"/>
        <v>181893</v>
      </c>
      <c r="I15" s="100">
        <f t="shared" si="2"/>
        <v>-5306</v>
      </c>
      <c r="J15" s="100">
        <f t="shared" si="2"/>
        <v>479396</v>
      </c>
      <c r="K15" s="100">
        <f t="shared" si="2"/>
        <v>134413</v>
      </c>
      <c r="L15" s="100">
        <f t="shared" si="2"/>
        <v>117755</v>
      </c>
      <c r="M15" s="100">
        <f t="shared" si="2"/>
        <v>56701</v>
      </c>
      <c r="N15" s="100">
        <f t="shared" si="2"/>
        <v>308869</v>
      </c>
      <c r="O15" s="100">
        <f t="shared" si="2"/>
        <v>495995</v>
      </c>
      <c r="P15" s="100">
        <f t="shared" si="2"/>
        <v>165879</v>
      </c>
      <c r="Q15" s="100">
        <f t="shared" si="2"/>
        <v>288394</v>
      </c>
      <c r="R15" s="100">
        <f t="shared" si="2"/>
        <v>950268</v>
      </c>
      <c r="S15" s="100">
        <f t="shared" si="2"/>
        <v>59695</v>
      </c>
      <c r="T15" s="100">
        <f t="shared" si="2"/>
        <v>75853</v>
      </c>
      <c r="U15" s="100">
        <f t="shared" si="2"/>
        <v>193570</v>
      </c>
      <c r="V15" s="100">
        <f t="shared" si="2"/>
        <v>329118</v>
      </c>
      <c r="W15" s="100">
        <f t="shared" si="2"/>
        <v>2067651</v>
      </c>
      <c r="X15" s="100">
        <f t="shared" si="2"/>
        <v>24058504</v>
      </c>
      <c r="Y15" s="100">
        <f t="shared" si="2"/>
        <v>-21990853</v>
      </c>
      <c r="Z15" s="137">
        <f>+IF(X15&lt;&gt;0,+(Y15/X15)*100,0)</f>
        <v>-91.40573744734918</v>
      </c>
      <c r="AA15" s="153">
        <f>SUM(AA16:AA18)</f>
        <v>24058504</v>
      </c>
    </row>
    <row r="16" spans="1:27" ht="13.5">
      <c r="A16" s="138" t="s">
        <v>85</v>
      </c>
      <c r="B16" s="136"/>
      <c r="C16" s="155">
        <v>590821</v>
      </c>
      <c r="D16" s="155"/>
      <c r="E16" s="156">
        <v>1062000</v>
      </c>
      <c r="F16" s="60">
        <v>1064000</v>
      </c>
      <c r="G16" s="60">
        <v>15677</v>
      </c>
      <c r="H16" s="60">
        <v>19355</v>
      </c>
      <c r="I16" s="60">
        <v>24015</v>
      </c>
      <c r="J16" s="60">
        <v>59047</v>
      </c>
      <c r="K16" s="60">
        <v>33524</v>
      </c>
      <c r="L16" s="60">
        <v>19252</v>
      </c>
      <c r="M16" s="60">
        <v>2648</v>
      </c>
      <c r="N16" s="60">
        <v>55424</v>
      </c>
      <c r="O16" s="60">
        <v>37098</v>
      </c>
      <c r="P16" s="60">
        <v>23228</v>
      </c>
      <c r="Q16" s="60">
        <v>22886</v>
      </c>
      <c r="R16" s="60">
        <v>83212</v>
      </c>
      <c r="S16" s="60">
        <v>6300</v>
      </c>
      <c r="T16" s="60">
        <v>7684</v>
      </c>
      <c r="U16" s="60">
        <v>56707</v>
      </c>
      <c r="V16" s="60">
        <v>70691</v>
      </c>
      <c r="W16" s="60">
        <v>268374</v>
      </c>
      <c r="X16" s="60">
        <v>1064000</v>
      </c>
      <c r="Y16" s="60">
        <v>-795626</v>
      </c>
      <c r="Z16" s="140">
        <v>-74.78</v>
      </c>
      <c r="AA16" s="155">
        <v>1064000</v>
      </c>
    </row>
    <row r="17" spans="1:27" ht="13.5">
      <c r="A17" s="138" t="s">
        <v>86</v>
      </c>
      <c r="B17" s="136"/>
      <c r="C17" s="155">
        <v>18667170</v>
      </c>
      <c r="D17" s="155"/>
      <c r="E17" s="156">
        <v>17697310</v>
      </c>
      <c r="F17" s="60">
        <v>22994504</v>
      </c>
      <c r="G17" s="60">
        <v>287132</v>
      </c>
      <c r="H17" s="60">
        <v>162538</v>
      </c>
      <c r="I17" s="60">
        <v>-29321</v>
      </c>
      <c r="J17" s="60">
        <v>420349</v>
      </c>
      <c r="K17" s="60">
        <v>100889</v>
      </c>
      <c r="L17" s="60">
        <v>98503</v>
      </c>
      <c r="M17" s="60">
        <v>54053</v>
      </c>
      <c r="N17" s="60">
        <v>253445</v>
      </c>
      <c r="O17" s="60">
        <v>458897</v>
      </c>
      <c r="P17" s="60">
        <v>142651</v>
      </c>
      <c r="Q17" s="60">
        <v>265508</v>
      </c>
      <c r="R17" s="60">
        <v>867056</v>
      </c>
      <c r="S17" s="60">
        <v>53395</v>
      </c>
      <c r="T17" s="60">
        <v>68169</v>
      </c>
      <c r="U17" s="60">
        <v>136863</v>
      </c>
      <c r="V17" s="60">
        <v>258427</v>
      </c>
      <c r="W17" s="60">
        <v>1799277</v>
      </c>
      <c r="X17" s="60">
        <v>22994504</v>
      </c>
      <c r="Y17" s="60">
        <v>-21195227</v>
      </c>
      <c r="Z17" s="140">
        <v>-92.18</v>
      </c>
      <c r="AA17" s="155">
        <v>22994504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97306727</v>
      </c>
      <c r="D19" s="153">
        <f>SUM(D20:D23)</f>
        <v>0</v>
      </c>
      <c r="E19" s="154">
        <f t="shared" si="3"/>
        <v>105811750</v>
      </c>
      <c r="F19" s="100">
        <f t="shared" si="3"/>
        <v>129137359</v>
      </c>
      <c r="G19" s="100">
        <f t="shared" si="3"/>
        <v>5380379</v>
      </c>
      <c r="H19" s="100">
        <f t="shared" si="3"/>
        <v>9585748</v>
      </c>
      <c r="I19" s="100">
        <f t="shared" si="3"/>
        <v>10401144</v>
      </c>
      <c r="J19" s="100">
        <f t="shared" si="3"/>
        <v>25367271</v>
      </c>
      <c r="K19" s="100">
        <f t="shared" si="3"/>
        <v>7193535</v>
      </c>
      <c r="L19" s="100">
        <f t="shared" si="3"/>
        <v>7854790</v>
      </c>
      <c r="M19" s="100">
        <f t="shared" si="3"/>
        <v>7246347</v>
      </c>
      <c r="N19" s="100">
        <f t="shared" si="3"/>
        <v>22294672</v>
      </c>
      <c r="O19" s="100">
        <f t="shared" si="3"/>
        <v>10382245</v>
      </c>
      <c r="P19" s="100">
        <f t="shared" si="3"/>
        <v>6943834</v>
      </c>
      <c r="Q19" s="100">
        <f t="shared" si="3"/>
        <v>8678854</v>
      </c>
      <c r="R19" s="100">
        <f t="shared" si="3"/>
        <v>26004933</v>
      </c>
      <c r="S19" s="100">
        <f t="shared" si="3"/>
        <v>7306582</v>
      </c>
      <c r="T19" s="100">
        <f t="shared" si="3"/>
        <v>6761523</v>
      </c>
      <c r="U19" s="100">
        <f t="shared" si="3"/>
        <v>8536754</v>
      </c>
      <c r="V19" s="100">
        <f t="shared" si="3"/>
        <v>22604859</v>
      </c>
      <c r="W19" s="100">
        <f t="shared" si="3"/>
        <v>96271735</v>
      </c>
      <c r="X19" s="100">
        <f t="shared" si="3"/>
        <v>129137359</v>
      </c>
      <c r="Y19" s="100">
        <f t="shared" si="3"/>
        <v>-32865624</v>
      </c>
      <c r="Z19" s="137">
        <f>+IF(X19&lt;&gt;0,+(Y19/X19)*100,0)</f>
        <v>-25.450128649448377</v>
      </c>
      <c r="AA19" s="153">
        <f>SUM(AA20:AA23)</f>
        <v>129137359</v>
      </c>
    </row>
    <row r="20" spans="1:27" ht="13.5">
      <c r="A20" s="138" t="s">
        <v>89</v>
      </c>
      <c r="B20" s="136"/>
      <c r="C20" s="155">
        <v>69831952</v>
      </c>
      <c r="D20" s="155"/>
      <c r="E20" s="156">
        <v>73764418</v>
      </c>
      <c r="F20" s="60">
        <v>86838601</v>
      </c>
      <c r="G20" s="60">
        <v>2693123</v>
      </c>
      <c r="H20" s="60">
        <v>7318484</v>
      </c>
      <c r="I20" s="60">
        <v>8324158</v>
      </c>
      <c r="J20" s="60">
        <v>18335765</v>
      </c>
      <c r="K20" s="60">
        <v>5111566</v>
      </c>
      <c r="L20" s="60">
        <v>5612665</v>
      </c>
      <c r="M20" s="60">
        <v>4948434</v>
      </c>
      <c r="N20" s="60">
        <v>15672665</v>
      </c>
      <c r="O20" s="60">
        <v>7835219</v>
      </c>
      <c r="P20" s="60">
        <v>4687965</v>
      </c>
      <c r="Q20" s="60">
        <v>6404020</v>
      </c>
      <c r="R20" s="60">
        <v>18927204</v>
      </c>
      <c r="S20" s="60">
        <v>5167914</v>
      </c>
      <c r="T20" s="60">
        <v>4588797</v>
      </c>
      <c r="U20" s="60">
        <v>6364205</v>
      </c>
      <c r="V20" s="60">
        <v>16120916</v>
      </c>
      <c r="W20" s="60">
        <v>69056550</v>
      </c>
      <c r="X20" s="60">
        <v>86838601</v>
      </c>
      <c r="Y20" s="60">
        <v>-17782051</v>
      </c>
      <c r="Z20" s="140">
        <v>-20.48</v>
      </c>
      <c r="AA20" s="155">
        <v>86838601</v>
      </c>
    </row>
    <row r="21" spans="1:27" ht="13.5">
      <c r="A21" s="138" t="s">
        <v>90</v>
      </c>
      <c r="B21" s="136"/>
      <c r="C21" s="155">
        <v>12664683</v>
      </c>
      <c r="D21" s="155"/>
      <c r="E21" s="156">
        <v>15183190</v>
      </c>
      <c r="F21" s="60">
        <v>16949782</v>
      </c>
      <c r="G21" s="60">
        <v>6124</v>
      </c>
      <c r="H21" s="60">
        <v>1099957</v>
      </c>
      <c r="I21" s="60">
        <v>917212</v>
      </c>
      <c r="J21" s="60">
        <v>2023293</v>
      </c>
      <c r="K21" s="60">
        <v>932884</v>
      </c>
      <c r="L21" s="60">
        <v>1021160</v>
      </c>
      <c r="M21" s="60">
        <v>1103127</v>
      </c>
      <c r="N21" s="60">
        <v>3057171</v>
      </c>
      <c r="O21" s="60">
        <v>1204364</v>
      </c>
      <c r="P21" s="60">
        <v>1121599</v>
      </c>
      <c r="Q21" s="60">
        <v>1095529</v>
      </c>
      <c r="R21" s="60">
        <v>3421492</v>
      </c>
      <c r="S21" s="60">
        <v>963230</v>
      </c>
      <c r="T21" s="60">
        <v>990120</v>
      </c>
      <c r="U21" s="60">
        <v>937212</v>
      </c>
      <c r="V21" s="60">
        <v>2890562</v>
      </c>
      <c r="W21" s="60">
        <v>11392518</v>
      </c>
      <c r="X21" s="60">
        <v>16949782</v>
      </c>
      <c r="Y21" s="60">
        <v>-5557264</v>
      </c>
      <c r="Z21" s="140">
        <v>-32.79</v>
      </c>
      <c r="AA21" s="155">
        <v>16949782</v>
      </c>
    </row>
    <row r="22" spans="1:27" ht="13.5">
      <c r="A22" s="138" t="s">
        <v>91</v>
      </c>
      <c r="B22" s="136"/>
      <c r="C22" s="157">
        <v>9035065</v>
      </c>
      <c r="D22" s="157"/>
      <c r="E22" s="158">
        <v>9633750</v>
      </c>
      <c r="F22" s="159">
        <v>17935576</v>
      </c>
      <c r="G22" s="159">
        <v>1927968</v>
      </c>
      <c r="H22" s="159">
        <v>701236</v>
      </c>
      <c r="I22" s="159">
        <v>699444</v>
      </c>
      <c r="J22" s="159">
        <v>3328648</v>
      </c>
      <c r="K22" s="159">
        <v>684465</v>
      </c>
      <c r="L22" s="159">
        <v>685734</v>
      </c>
      <c r="M22" s="159">
        <v>719018</v>
      </c>
      <c r="N22" s="159">
        <v>2089217</v>
      </c>
      <c r="O22" s="159">
        <v>729074</v>
      </c>
      <c r="P22" s="159">
        <v>672693</v>
      </c>
      <c r="Q22" s="159">
        <v>704169</v>
      </c>
      <c r="R22" s="159">
        <v>2105936</v>
      </c>
      <c r="S22" s="159">
        <v>708143</v>
      </c>
      <c r="T22" s="159">
        <v>712936</v>
      </c>
      <c r="U22" s="159">
        <v>737069</v>
      </c>
      <c r="V22" s="159">
        <v>2158148</v>
      </c>
      <c r="W22" s="159">
        <v>9681949</v>
      </c>
      <c r="X22" s="159">
        <v>17935576</v>
      </c>
      <c r="Y22" s="159">
        <v>-8253627</v>
      </c>
      <c r="Z22" s="141">
        <v>-46.02</v>
      </c>
      <c r="AA22" s="157">
        <v>17935576</v>
      </c>
    </row>
    <row r="23" spans="1:27" ht="13.5">
      <c r="A23" s="138" t="s">
        <v>92</v>
      </c>
      <c r="B23" s="136"/>
      <c r="C23" s="155">
        <v>5775027</v>
      </c>
      <c r="D23" s="155"/>
      <c r="E23" s="156">
        <v>7230392</v>
      </c>
      <c r="F23" s="60">
        <v>7413400</v>
      </c>
      <c r="G23" s="60">
        <v>753164</v>
      </c>
      <c r="H23" s="60">
        <v>466071</v>
      </c>
      <c r="I23" s="60">
        <v>460330</v>
      </c>
      <c r="J23" s="60">
        <v>1679565</v>
      </c>
      <c r="K23" s="60">
        <v>464620</v>
      </c>
      <c r="L23" s="60">
        <v>535231</v>
      </c>
      <c r="M23" s="60">
        <v>475768</v>
      </c>
      <c r="N23" s="60">
        <v>1475619</v>
      </c>
      <c r="O23" s="60">
        <v>613588</v>
      </c>
      <c r="P23" s="60">
        <v>461577</v>
      </c>
      <c r="Q23" s="60">
        <v>475136</v>
      </c>
      <c r="R23" s="60">
        <v>1550301</v>
      </c>
      <c r="S23" s="60">
        <v>467295</v>
      </c>
      <c r="T23" s="60">
        <v>469670</v>
      </c>
      <c r="U23" s="60">
        <v>498268</v>
      </c>
      <c r="V23" s="60">
        <v>1435233</v>
      </c>
      <c r="W23" s="60">
        <v>6140718</v>
      </c>
      <c r="X23" s="60">
        <v>7413400</v>
      </c>
      <c r="Y23" s="60">
        <v>-1272682</v>
      </c>
      <c r="Z23" s="140">
        <v>-17.17</v>
      </c>
      <c r="AA23" s="155">
        <v>7413400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238761151</v>
      </c>
      <c r="D25" s="168">
        <f>+D5+D9+D15+D19+D24</f>
        <v>0</v>
      </c>
      <c r="E25" s="169">
        <f t="shared" si="4"/>
        <v>207984012</v>
      </c>
      <c r="F25" s="73">
        <f t="shared" si="4"/>
        <v>253751637</v>
      </c>
      <c r="G25" s="73">
        <f t="shared" si="4"/>
        <v>42403767</v>
      </c>
      <c r="H25" s="73">
        <f t="shared" si="4"/>
        <v>11337017</v>
      </c>
      <c r="I25" s="73">
        <f t="shared" si="4"/>
        <v>13425242</v>
      </c>
      <c r="J25" s="73">
        <f t="shared" si="4"/>
        <v>67166026</v>
      </c>
      <c r="K25" s="73">
        <f t="shared" si="4"/>
        <v>9704681</v>
      </c>
      <c r="L25" s="73">
        <f t="shared" si="4"/>
        <v>22069648</v>
      </c>
      <c r="M25" s="73">
        <f t="shared" si="4"/>
        <v>11793467</v>
      </c>
      <c r="N25" s="73">
        <f t="shared" si="4"/>
        <v>43567796</v>
      </c>
      <c r="O25" s="73">
        <f t="shared" si="4"/>
        <v>12393071</v>
      </c>
      <c r="P25" s="73">
        <f t="shared" si="4"/>
        <v>9082725</v>
      </c>
      <c r="Q25" s="73">
        <f t="shared" si="4"/>
        <v>18874235</v>
      </c>
      <c r="R25" s="73">
        <f t="shared" si="4"/>
        <v>40350031</v>
      </c>
      <c r="S25" s="73">
        <f t="shared" si="4"/>
        <v>9285131</v>
      </c>
      <c r="T25" s="73">
        <f t="shared" si="4"/>
        <v>8445672</v>
      </c>
      <c r="U25" s="73">
        <f t="shared" si="4"/>
        <v>17357639</v>
      </c>
      <c r="V25" s="73">
        <f t="shared" si="4"/>
        <v>35088442</v>
      </c>
      <c r="W25" s="73">
        <f t="shared" si="4"/>
        <v>186172295</v>
      </c>
      <c r="X25" s="73">
        <f t="shared" si="4"/>
        <v>253751637</v>
      </c>
      <c r="Y25" s="73">
        <f t="shared" si="4"/>
        <v>-67579342</v>
      </c>
      <c r="Z25" s="170">
        <f>+IF(X25&lt;&gt;0,+(Y25/X25)*100,0)</f>
        <v>-26.63208119520427</v>
      </c>
      <c r="AA25" s="168">
        <f>+AA5+AA9+AA15+AA19+AA24</f>
        <v>253751637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37334551</v>
      </c>
      <c r="D28" s="153">
        <f>SUM(D29:D31)</f>
        <v>0</v>
      </c>
      <c r="E28" s="154">
        <f t="shared" si="5"/>
        <v>35684670</v>
      </c>
      <c r="F28" s="100">
        <f t="shared" si="5"/>
        <v>36027475</v>
      </c>
      <c r="G28" s="100">
        <f t="shared" si="5"/>
        <v>2301883</v>
      </c>
      <c r="H28" s="100">
        <f t="shared" si="5"/>
        <v>2969260</v>
      </c>
      <c r="I28" s="100">
        <f t="shared" si="5"/>
        <v>2770122</v>
      </c>
      <c r="J28" s="100">
        <f t="shared" si="5"/>
        <v>8041265</v>
      </c>
      <c r="K28" s="100">
        <f t="shared" si="5"/>
        <v>3421706</v>
      </c>
      <c r="L28" s="100">
        <f t="shared" si="5"/>
        <v>3528940</v>
      </c>
      <c r="M28" s="100">
        <f t="shared" si="5"/>
        <v>3311556</v>
      </c>
      <c r="N28" s="100">
        <f t="shared" si="5"/>
        <v>10262202</v>
      </c>
      <c r="O28" s="100">
        <f t="shared" si="5"/>
        <v>2737691</v>
      </c>
      <c r="P28" s="100">
        <f t="shared" si="5"/>
        <v>2534969</v>
      </c>
      <c r="Q28" s="100">
        <f t="shared" si="5"/>
        <v>2454449</v>
      </c>
      <c r="R28" s="100">
        <f t="shared" si="5"/>
        <v>7727109</v>
      </c>
      <c r="S28" s="100">
        <f t="shared" si="5"/>
        <v>3702852</v>
      </c>
      <c r="T28" s="100">
        <f t="shared" si="5"/>
        <v>2873064</v>
      </c>
      <c r="U28" s="100">
        <f t="shared" si="5"/>
        <v>2639956</v>
      </c>
      <c r="V28" s="100">
        <f t="shared" si="5"/>
        <v>9215872</v>
      </c>
      <c r="W28" s="100">
        <f t="shared" si="5"/>
        <v>35246448</v>
      </c>
      <c r="X28" s="100">
        <f t="shared" si="5"/>
        <v>36027475</v>
      </c>
      <c r="Y28" s="100">
        <f t="shared" si="5"/>
        <v>-781027</v>
      </c>
      <c r="Z28" s="137">
        <f>+IF(X28&lt;&gt;0,+(Y28/X28)*100,0)</f>
        <v>-2.1678649419644316</v>
      </c>
      <c r="AA28" s="153">
        <f>SUM(AA29:AA31)</f>
        <v>36027475</v>
      </c>
    </row>
    <row r="29" spans="1:27" ht="13.5">
      <c r="A29" s="138" t="s">
        <v>75</v>
      </c>
      <c r="B29" s="136"/>
      <c r="C29" s="155">
        <v>14839012</v>
      </c>
      <c r="D29" s="155"/>
      <c r="E29" s="156">
        <v>12927911</v>
      </c>
      <c r="F29" s="60">
        <v>13666504</v>
      </c>
      <c r="G29" s="60">
        <v>716269</v>
      </c>
      <c r="H29" s="60">
        <v>1286211</v>
      </c>
      <c r="I29" s="60">
        <v>776733</v>
      </c>
      <c r="J29" s="60">
        <v>2779213</v>
      </c>
      <c r="K29" s="60">
        <v>1602312</v>
      </c>
      <c r="L29" s="60">
        <v>1053194</v>
      </c>
      <c r="M29" s="60">
        <v>1285152</v>
      </c>
      <c r="N29" s="60">
        <v>3940658</v>
      </c>
      <c r="O29" s="60">
        <v>1180912</v>
      </c>
      <c r="P29" s="60">
        <v>876798</v>
      </c>
      <c r="Q29" s="60">
        <v>883557</v>
      </c>
      <c r="R29" s="60">
        <v>2941267</v>
      </c>
      <c r="S29" s="60">
        <v>1383584</v>
      </c>
      <c r="T29" s="60">
        <v>1000177</v>
      </c>
      <c r="U29" s="60">
        <v>897129</v>
      </c>
      <c r="V29" s="60">
        <v>3280890</v>
      </c>
      <c r="W29" s="60">
        <v>12942028</v>
      </c>
      <c r="X29" s="60">
        <v>13666504</v>
      </c>
      <c r="Y29" s="60">
        <v>-724476</v>
      </c>
      <c r="Z29" s="140">
        <v>-5.3</v>
      </c>
      <c r="AA29" s="155">
        <v>13666504</v>
      </c>
    </row>
    <row r="30" spans="1:27" ht="13.5">
      <c r="A30" s="138" t="s">
        <v>76</v>
      </c>
      <c r="B30" s="136"/>
      <c r="C30" s="157">
        <v>12308978</v>
      </c>
      <c r="D30" s="157"/>
      <c r="E30" s="158">
        <v>14463611</v>
      </c>
      <c r="F30" s="159">
        <v>12286497</v>
      </c>
      <c r="G30" s="159">
        <v>760511</v>
      </c>
      <c r="H30" s="159">
        <v>1006455</v>
      </c>
      <c r="I30" s="159">
        <v>1284945</v>
      </c>
      <c r="J30" s="159">
        <v>3051911</v>
      </c>
      <c r="K30" s="159">
        <v>996104</v>
      </c>
      <c r="L30" s="159">
        <v>1454023</v>
      </c>
      <c r="M30" s="159">
        <v>1169684</v>
      </c>
      <c r="N30" s="159">
        <v>3619811</v>
      </c>
      <c r="O30" s="159">
        <v>845774</v>
      </c>
      <c r="P30" s="159">
        <v>856814</v>
      </c>
      <c r="Q30" s="159">
        <v>981465</v>
      </c>
      <c r="R30" s="159">
        <v>2684053</v>
      </c>
      <c r="S30" s="159">
        <v>1111541</v>
      </c>
      <c r="T30" s="159">
        <v>935019</v>
      </c>
      <c r="U30" s="159">
        <v>967314</v>
      </c>
      <c r="V30" s="159">
        <v>3013874</v>
      </c>
      <c r="W30" s="159">
        <v>12369649</v>
      </c>
      <c r="X30" s="159">
        <v>12286497</v>
      </c>
      <c r="Y30" s="159">
        <v>83152</v>
      </c>
      <c r="Z30" s="141">
        <v>0.68</v>
      </c>
      <c r="AA30" s="157">
        <v>12286497</v>
      </c>
    </row>
    <row r="31" spans="1:27" ht="13.5">
      <c r="A31" s="138" t="s">
        <v>77</v>
      </c>
      <c r="B31" s="136"/>
      <c r="C31" s="155">
        <v>10186561</v>
      </c>
      <c r="D31" s="155"/>
      <c r="E31" s="156">
        <v>8293148</v>
      </c>
      <c r="F31" s="60">
        <v>10074474</v>
      </c>
      <c r="G31" s="60">
        <v>825103</v>
      </c>
      <c r="H31" s="60">
        <v>676594</v>
      </c>
      <c r="I31" s="60">
        <v>708444</v>
      </c>
      <c r="J31" s="60">
        <v>2210141</v>
      </c>
      <c r="K31" s="60">
        <v>823290</v>
      </c>
      <c r="L31" s="60">
        <v>1021723</v>
      </c>
      <c r="M31" s="60">
        <v>856720</v>
      </c>
      <c r="N31" s="60">
        <v>2701733</v>
      </c>
      <c r="O31" s="60">
        <v>711005</v>
      </c>
      <c r="P31" s="60">
        <v>801357</v>
      </c>
      <c r="Q31" s="60">
        <v>589427</v>
      </c>
      <c r="R31" s="60">
        <v>2101789</v>
      </c>
      <c r="S31" s="60">
        <v>1207727</v>
      </c>
      <c r="T31" s="60">
        <v>937868</v>
      </c>
      <c r="U31" s="60">
        <v>775513</v>
      </c>
      <c r="V31" s="60">
        <v>2921108</v>
      </c>
      <c r="W31" s="60">
        <v>9934771</v>
      </c>
      <c r="X31" s="60">
        <v>10074474</v>
      </c>
      <c r="Y31" s="60">
        <v>-139703</v>
      </c>
      <c r="Z31" s="140">
        <v>-1.39</v>
      </c>
      <c r="AA31" s="155">
        <v>10074474</v>
      </c>
    </row>
    <row r="32" spans="1:27" ht="13.5">
      <c r="A32" s="135" t="s">
        <v>78</v>
      </c>
      <c r="B32" s="136"/>
      <c r="C32" s="153">
        <f aca="true" t="shared" si="6" ref="C32:Y32">SUM(C33:C37)</f>
        <v>25154447</v>
      </c>
      <c r="D32" s="153">
        <f>SUM(D33:D37)</f>
        <v>0</v>
      </c>
      <c r="E32" s="154">
        <f t="shared" si="6"/>
        <v>30006931</v>
      </c>
      <c r="F32" s="100">
        <f t="shared" si="6"/>
        <v>41734131</v>
      </c>
      <c r="G32" s="100">
        <f t="shared" si="6"/>
        <v>1318296</v>
      </c>
      <c r="H32" s="100">
        <f t="shared" si="6"/>
        <v>2287816</v>
      </c>
      <c r="I32" s="100">
        <f t="shared" si="6"/>
        <v>2900750</v>
      </c>
      <c r="J32" s="100">
        <f t="shared" si="6"/>
        <v>6506862</v>
      </c>
      <c r="K32" s="100">
        <f t="shared" si="6"/>
        <v>3862472</v>
      </c>
      <c r="L32" s="100">
        <f t="shared" si="6"/>
        <v>4406920</v>
      </c>
      <c r="M32" s="100">
        <f t="shared" si="6"/>
        <v>6151769</v>
      </c>
      <c r="N32" s="100">
        <f t="shared" si="6"/>
        <v>14421161</v>
      </c>
      <c r="O32" s="100">
        <f t="shared" si="6"/>
        <v>1972549</v>
      </c>
      <c r="P32" s="100">
        <f t="shared" si="6"/>
        <v>1644286</v>
      </c>
      <c r="Q32" s="100">
        <f t="shared" si="6"/>
        <v>2785307</v>
      </c>
      <c r="R32" s="100">
        <f t="shared" si="6"/>
        <v>6402142</v>
      </c>
      <c r="S32" s="100">
        <f t="shared" si="6"/>
        <v>8989865</v>
      </c>
      <c r="T32" s="100">
        <f t="shared" si="6"/>
        <v>2236356</v>
      </c>
      <c r="U32" s="100">
        <f t="shared" si="6"/>
        <v>2781688</v>
      </c>
      <c r="V32" s="100">
        <f t="shared" si="6"/>
        <v>14007909</v>
      </c>
      <c r="W32" s="100">
        <f t="shared" si="6"/>
        <v>41338074</v>
      </c>
      <c r="X32" s="100">
        <f t="shared" si="6"/>
        <v>41734131</v>
      </c>
      <c r="Y32" s="100">
        <f t="shared" si="6"/>
        <v>-396057</v>
      </c>
      <c r="Z32" s="137">
        <f>+IF(X32&lt;&gt;0,+(Y32/X32)*100,0)</f>
        <v>-0.9490002319684098</v>
      </c>
      <c r="AA32" s="153">
        <f>SUM(AA33:AA37)</f>
        <v>41734131</v>
      </c>
    </row>
    <row r="33" spans="1:27" ht="13.5">
      <c r="A33" s="138" t="s">
        <v>79</v>
      </c>
      <c r="B33" s="136"/>
      <c r="C33" s="155">
        <v>4514123</v>
      </c>
      <c r="D33" s="155"/>
      <c r="E33" s="156">
        <v>5961147</v>
      </c>
      <c r="F33" s="60">
        <v>6440036</v>
      </c>
      <c r="G33" s="60">
        <v>416789</v>
      </c>
      <c r="H33" s="60">
        <v>405593</v>
      </c>
      <c r="I33" s="60">
        <v>415978</v>
      </c>
      <c r="J33" s="60">
        <v>1238360</v>
      </c>
      <c r="K33" s="60">
        <v>479403</v>
      </c>
      <c r="L33" s="60">
        <v>708874</v>
      </c>
      <c r="M33" s="60">
        <v>617296</v>
      </c>
      <c r="N33" s="60">
        <v>1805573</v>
      </c>
      <c r="O33" s="60">
        <v>439593</v>
      </c>
      <c r="P33" s="60">
        <v>538437</v>
      </c>
      <c r="Q33" s="60">
        <v>596159</v>
      </c>
      <c r="R33" s="60">
        <v>1574189</v>
      </c>
      <c r="S33" s="60">
        <v>540950</v>
      </c>
      <c r="T33" s="60">
        <v>651594</v>
      </c>
      <c r="U33" s="60">
        <v>609578</v>
      </c>
      <c r="V33" s="60">
        <v>1802122</v>
      </c>
      <c r="W33" s="60">
        <v>6420244</v>
      </c>
      <c r="X33" s="60">
        <v>6440036</v>
      </c>
      <c r="Y33" s="60">
        <v>-19792</v>
      </c>
      <c r="Z33" s="140">
        <v>-0.31</v>
      </c>
      <c r="AA33" s="155">
        <v>6440036</v>
      </c>
    </row>
    <row r="34" spans="1:27" ht="13.5">
      <c r="A34" s="138" t="s">
        <v>80</v>
      </c>
      <c r="B34" s="136"/>
      <c r="C34" s="155">
        <v>5178983</v>
      </c>
      <c r="D34" s="155"/>
      <c r="E34" s="156">
        <v>5560389</v>
      </c>
      <c r="F34" s="60">
        <v>5673515</v>
      </c>
      <c r="G34" s="60">
        <v>321357</v>
      </c>
      <c r="H34" s="60">
        <v>385032</v>
      </c>
      <c r="I34" s="60">
        <v>419869</v>
      </c>
      <c r="J34" s="60">
        <v>1126258</v>
      </c>
      <c r="K34" s="60">
        <v>1722031</v>
      </c>
      <c r="L34" s="60">
        <v>726888</v>
      </c>
      <c r="M34" s="60">
        <v>471571</v>
      </c>
      <c r="N34" s="60">
        <v>2920490</v>
      </c>
      <c r="O34" s="60">
        <v>574501</v>
      </c>
      <c r="P34" s="60">
        <v>474597</v>
      </c>
      <c r="Q34" s="60">
        <v>416338</v>
      </c>
      <c r="R34" s="60">
        <v>1465436</v>
      </c>
      <c r="S34" s="60">
        <v>757526</v>
      </c>
      <c r="T34" s="60">
        <v>501853</v>
      </c>
      <c r="U34" s="60">
        <v>506457</v>
      </c>
      <c r="V34" s="60">
        <v>1765836</v>
      </c>
      <c r="W34" s="60">
        <v>7278020</v>
      </c>
      <c r="X34" s="60">
        <v>5673515</v>
      </c>
      <c r="Y34" s="60">
        <v>1604505</v>
      </c>
      <c r="Z34" s="140">
        <v>28.28</v>
      </c>
      <c r="AA34" s="155">
        <v>5673515</v>
      </c>
    </row>
    <row r="35" spans="1:27" ht="13.5">
      <c r="A35" s="138" t="s">
        <v>81</v>
      </c>
      <c r="B35" s="136"/>
      <c r="C35" s="155">
        <v>10115921</v>
      </c>
      <c r="D35" s="155"/>
      <c r="E35" s="156">
        <v>11670300</v>
      </c>
      <c r="F35" s="60">
        <v>11539486</v>
      </c>
      <c r="G35" s="60">
        <v>470974</v>
      </c>
      <c r="H35" s="60">
        <v>987041</v>
      </c>
      <c r="I35" s="60">
        <v>938467</v>
      </c>
      <c r="J35" s="60">
        <v>2396482</v>
      </c>
      <c r="K35" s="60">
        <v>1317560</v>
      </c>
      <c r="L35" s="60">
        <v>1147766</v>
      </c>
      <c r="M35" s="60">
        <v>1164566</v>
      </c>
      <c r="N35" s="60">
        <v>3629892</v>
      </c>
      <c r="O35" s="60">
        <v>834576</v>
      </c>
      <c r="P35" s="60">
        <v>556882</v>
      </c>
      <c r="Q35" s="60">
        <v>1694733</v>
      </c>
      <c r="R35" s="60">
        <v>3086191</v>
      </c>
      <c r="S35" s="60">
        <v>1365858</v>
      </c>
      <c r="T35" s="60">
        <v>1012179</v>
      </c>
      <c r="U35" s="60">
        <v>1545569</v>
      </c>
      <c r="V35" s="60">
        <v>3923606</v>
      </c>
      <c r="W35" s="60">
        <v>13036171</v>
      </c>
      <c r="X35" s="60">
        <v>11539486</v>
      </c>
      <c r="Y35" s="60">
        <v>1496685</v>
      </c>
      <c r="Z35" s="140">
        <v>12.97</v>
      </c>
      <c r="AA35" s="155">
        <v>11539486</v>
      </c>
    </row>
    <row r="36" spans="1:27" ht="13.5">
      <c r="A36" s="138" t="s">
        <v>82</v>
      </c>
      <c r="B36" s="136"/>
      <c r="C36" s="155">
        <v>5345420</v>
      </c>
      <c r="D36" s="155"/>
      <c r="E36" s="156">
        <v>6815095</v>
      </c>
      <c r="F36" s="60">
        <v>18081094</v>
      </c>
      <c r="G36" s="60">
        <v>109176</v>
      </c>
      <c r="H36" s="60">
        <v>510150</v>
      </c>
      <c r="I36" s="60">
        <v>1126436</v>
      </c>
      <c r="J36" s="60">
        <v>1745762</v>
      </c>
      <c r="K36" s="60">
        <v>343478</v>
      </c>
      <c r="L36" s="60">
        <v>1823392</v>
      </c>
      <c r="M36" s="60">
        <v>3898336</v>
      </c>
      <c r="N36" s="60">
        <v>6065206</v>
      </c>
      <c r="O36" s="60">
        <v>123879</v>
      </c>
      <c r="P36" s="60">
        <v>74370</v>
      </c>
      <c r="Q36" s="60">
        <v>78077</v>
      </c>
      <c r="R36" s="60">
        <v>276326</v>
      </c>
      <c r="S36" s="60">
        <v>6325531</v>
      </c>
      <c r="T36" s="60">
        <v>70730</v>
      </c>
      <c r="U36" s="60">
        <v>120084</v>
      </c>
      <c r="V36" s="60">
        <v>6516345</v>
      </c>
      <c r="W36" s="60">
        <v>14603639</v>
      </c>
      <c r="X36" s="60">
        <v>18081094</v>
      </c>
      <c r="Y36" s="60">
        <v>-3477455</v>
      </c>
      <c r="Z36" s="140">
        <v>-19.23</v>
      </c>
      <c r="AA36" s="155">
        <v>18081094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21178551</v>
      </c>
      <c r="D38" s="153">
        <f>SUM(D39:D41)</f>
        <v>0</v>
      </c>
      <c r="E38" s="154">
        <f t="shared" si="7"/>
        <v>20791766</v>
      </c>
      <c r="F38" s="100">
        <f t="shared" si="7"/>
        <v>20472396</v>
      </c>
      <c r="G38" s="100">
        <f t="shared" si="7"/>
        <v>1360257</v>
      </c>
      <c r="H38" s="100">
        <f t="shared" si="7"/>
        <v>1479363</v>
      </c>
      <c r="I38" s="100">
        <f t="shared" si="7"/>
        <v>1602436</v>
      </c>
      <c r="J38" s="100">
        <f t="shared" si="7"/>
        <v>4442056</v>
      </c>
      <c r="K38" s="100">
        <f t="shared" si="7"/>
        <v>1573865</v>
      </c>
      <c r="L38" s="100">
        <f t="shared" si="7"/>
        <v>2226814</v>
      </c>
      <c r="M38" s="100">
        <f t="shared" si="7"/>
        <v>1859976</v>
      </c>
      <c r="N38" s="100">
        <f t="shared" si="7"/>
        <v>5660655</v>
      </c>
      <c r="O38" s="100">
        <f t="shared" si="7"/>
        <v>1616300</v>
      </c>
      <c r="P38" s="100">
        <f t="shared" si="7"/>
        <v>1344240</v>
      </c>
      <c r="Q38" s="100">
        <f t="shared" si="7"/>
        <v>1696781</v>
      </c>
      <c r="R38" s="100">
        <f t="shared" si="7"/>
        <v>4657321</v>
      </c>
      <c r="S38" s="100">
        <f t="shared" si="7"/>
        <v>2071916</v>
      </c>
      <c r="T38" s="100">
        <f t="shared" si="7"/>
        <v>1549873</v>
      </c>
      <c r="U38" s="100">
        <f t="shared" si="7"/>
        <v>1598859</v>
      </c>
      <c r="V38" s="100">
        <f t="shared" si="7"/>
        <v>5220648</v>
      </c>
      <c r="W38" s="100">
        <f t="shared" si="7"/>
        <v>19980680</v>
      </c>
      <c r="X38" s="100">
        <f t="shared" si="7"/>
        <v>20472396</v>
      </c>
      <c r="Y38" s="100">
        <f t="shared" si="7"/>
        <v>-491716</v>
      </c>
      <c r="Z38" s="137">
        <f>+IF(X38&lt;&gt;0,+(Y38/X38)*100,0)</f>
        <v>-2.4018488114434673</v>
      </c>
      <c r="AA38" s="153">
        <f>SUM(AA39:AA41)</f>
        <v>20472396</v>
      </c>
    </row>
    <row r="39" spans="1:27" ht="13.5">
      <c r="A39" s="138" t="s">
        <v>85</v>
      </c>
      <c r="B39" s="136"/>
      <c r="C39" s="155">
        <v>3981216</v>
      </c>
      <c r="D39" s="155"/>
      <c r="E39" s="156">
        <v>4910861</v>
      </c>
      <c r="F39" s="60">
        <v>4596420</v>
      </c>
      <c r="G39" s="60">
        <v>252082</v>
      </c>
      <c r="H39" s="60">
        <v>324770</v>
      </c>
      <c r="I39" s="60">
        <v>353937</v>
      </c>
      <c r="J39" s="60">
        <v>930789</v>
      </c>
      <c r="K39" s="60">
        <v>318614</v>
      </c>
      <c r="L39" s="60">
        <v>421857</v>
      </c>
      <c r="M39" s="60">
        <v>373677</v>
      </c>
      <c r="N39" s="60">
        <v>1114148</v>
      </c>
      <c r="O39" s="60">
        <v>300596</v>
      </c>
      <c r="P39" s="60">
        <v>294293</v>
      </c>
      <c r="Q39" s="60">
        <v>465783</v>
      </c>
      <c r="R39" s="60">
        <v>1060672</v>
      </c>
      <c r="S39" s="60">
        <v>411999</v>
      </c>
      <c r="T39" s="60">
        <v>462865</v>
      </c>
      <c r="U39" s="60">
        <v>346789</v>
      </c>
      <c r="V39" s="60">
        <v>1221653</v>
      </c>
      <c r="W39" s="60">
        <v>4327262</v>
      </c>
      <c r="X39" s="60">
        <v>4596420</v>
      </c>
      <c r="Y39" s="60">
        <v>-269158</v>
      </c>
      <c r="Z39" s="140">
        <v>-5.86</v>
      </c>
      <c r="AA39" s="155">
        <v>4596420</v>
      </c>
    </row>
    <row r="40" spans="1:27" ht="13.5">
      <c r="A40" s="138" t="s">
        <v>86</v>
      </c>
      <c r="B40" s="136"/>
      <c r="C40" s="155">
        <v>17197335</v>
      </c>
      <c r="D40" s="155"/>
      <c r="E40" s="156">
        <v>15880905</v>
      </c>
      <c r="F40" s="60">
        <v>15875976</v>
      </c>
      <c r="G40" s="60">
        <v>1108175</v>
      </c>
      <c r="H40" s="60">
        <v>1154593</v>
      </c>
      <c r="I40" s="60">
        <v>1248499</v>
      </c>
      <c r="J40" s="60">
        <v>3511267</v>
      </c>
      <c r="K40" s="60">
        <v>1255251</v>
      </c>
      <c r="L40" s="60">
        <v>1804957</v>
      </c>
      <c r="M40" s="60">
        <v>1486299</v>
      </c>
      <c r="N40" s="60">
        <v>4546507</v>
      </c>
      <c r="O40" s="60">
        <v>1315704</v>
      </c>
      <c r="P40" s="60">
        <v>1049947</v>
      </c>
      <c r="Q40" s="60">
        <v>1230998</v>
      </c>
      <c r="R40" s="60">
        <v>3596649</v>
      </c>
      <c r="S40" s="60">
        <v>1659917</v>
      </c>
      <c r="T40" s="60">
        <v>1087008</v>
      </c>
      <c r="U40" s="60">
        <v>1252070</v>
      </c>
      <c r="V40" s="60">
        <v>3998995</v>
      </c>
      <c r="W40" s="60">
        <v>15653418</v>
      </c>
      <c r="X40" s="60">
        <v>15875976</v>
      </c>
      <c r="Y40" s="60">
        <v>-222558</v>
      </c>
      <c r="Z40" s="140">
        <v>-1.4</v>
      </c>
      <c r="AA40" s="155">
        <v>15875976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87208706</v>
      </c>
      <c r="D42" s="153">
        <f>SUM(D43:D46)</f>
        <v>0</v>
      </c>
      <c r="E42" s="154">
        <f t="shared" si="8"/>
        <v>90504582</v>
      </c>
      <c r="F42" s="100">
        <f t="shared" si="8"/>
        <v>94876111</v>
      </c>
      <c r="G42" s="100">
        <f t="shared" si="8"/>
        <v>2973314</v>
      </c>
      <c r="H42" s="100">
        <f t="shared" si="8"/>
        <v>9924881</v>
      </c>
      <c r="I42" s="100">
        <f t="shared" si="8"/>
        <v>10336842</v>
      </c>
      <c r="J42" s="100">
        <f t="shared" si="8"/>
        <v>23235037</v>
      </c>
      <c r="K42" s="100">
        <f t="shared" si="8"/>
        <v>7052570</v>
      </c>
      <c r="L42" s="100">
        <f t="shared" si="8"/>
        <v>8310482</v>
      </c>
      <c r="M42" s="100">
        <f t="shared" si="8"/>
        <v>9790193</v>
      </c>
      <c r="N42" s="100">
        <f t="shared" si="8"/>
        <v>25153245</v>
      </c>
      <c r="O42" s="100">
        <f t="shared" si="8"/>
        <v>6640885</v>
      </c>
      <c r="P42" s="100">
        <f t="shared" si="8"/>
        <v>5882056</v>
      </c>
      <c r="Q42" s="100">
        <f t="shared" si="8"/>
        <v>8102290</v>
      </c>
      <c r="R42" s="100">
        <f t="shared" si="8"/>
        <v>20625231</v>
      </c>
      <c r="S42" s="100">
        <f t="shared" si="8"/>
        <v>7409084</v>
      </c>
      <c r="T42" s="100">
        <f t="shared" si="8"/>
        <v>6945600</v>
      </c>
      <c r="U42" s="100">
        <f t="shared" si="8"/>
        <v>7830379</v>
      </c>
      <c r="V42" s="100">
        <f t="shared" si="8"/>
        <v>22185063</v>
      </c>
      <c r="W42" s="100">
        <f t="shared" si="8"/>
        <v>91198576</v>
      </c>
      <c r="X42" s="100">
        <f t="shared" si="8"/>
        <v>94876111</v>
      </c>
      <c r="Y42" s="100">
        <f t="shared" si="8"/>
        <v>-3677535</v>
      </c>
      <c r="Z42" s="137">
        <f>+IF(X42&lt;&gt;0,+(Y42/X42)*100,0)</f>
        <v>-3.876144333108257</v>
      </c>
      <c r="AA42" s="153">
        <f>SUM(AA43:AA46)</f>
        <v>94876111</v>
      </c>
    </row>
    <row r="43" spans="1:27" ht="13.5">
      <c r="A43" s="138" t="s">
        <v>89</v>
      </c>
      <c r="B43" s="136"/>
      <c r="C43" s="155">
        <v>57412539</v>
      </c>
      <c r="D43" s="155"/>
      <c r="E43" s="156">
        <v>59389434</v>
      </c>
      <c r="F43" s="60">
        <v>63575073</v>
      </c>
      <c r="G43" s="60">
        <v>1615589</v>
      </c>
      <c r="H43" s="60">
        <v>7629166</v>
      </c>
      <c r="I43" s="60">
        <v>7691877</v>
      </c>
      <c r="J43" s="60">
        <v>16936632</v>
      </c>
      <c r="K43" s="60">
        <v>4569938</v>
      </c>
      <c r="L43" s="60">
        <v>4928070</v>
      </c>
      <c r="M43" s="60">
        <v>7184960</v>
      </c>
      <c r="N43" s="60">
        <v>16682968</v>
      </c>
      <c r="O43" s="60">
        <v>4018910</v>
      </c>
      <c r="P43" s="60">
        <v>3977053</v>
      </c>
      <c r="Q43" s="60">
        <v>5537524</v>
      </c>
      <c r="R43" s="60">
        <v>13533487</v>
      </c>
      <c r="S43" s="60">
        <v>4454562</v>
      </c>
      <c r="T43" s="60">
        <v>4192761</v>
      </c>
      <c r="U43" s="60">
        <v>4743292</v>
      </c>
      <c r="V43" s="60">
        <v>13390615</v>
      </c>
      <c r="W43" s="60">
        <v>60543702</v>
      </c>
      <c r="X43" s="60">
        <v>63575073</v>
      </c>
      <c r="Y43" s="60">
        <v>-3031371</v>
      </c>
      <c r="Z43" s="140">
        <v>-4.77</v>
      </c>
      <c r="AA43" s="155">
        <v>63575073</v>
      </c>
    </row>
    <row r="44" spans="1:27" ht="13.5">
      <c r="A44" s="138" t="s">
        <v>90</v>
      </c>
      <c r="B44" s="136"/>
      <c r="C44" s="155">
        <v>17308954</v>
      </c>
      <c r="D44" s="155"/>
      <c r="E44" s="156">
        <v>17655737</v>
      </c>
      <c r="F44" s="60">
        <v>18106009</v>
      </c>
      <c r="G44" s="60">
        <v>649092</v>
      </c>
      <c r="H44" s="60">
        <v>1434701</v>
      </c>
      <c r="I44" s="60">
        <v>1770744</v>
      </c>
      <c r="J44" s="60">
        <v>3854537</v>
      </c>
      <c r="K44" s="60">
        <v>1546377</v>
      </c>
      <c r="L44" s="60">
        <v>1863582</v>
      </c>
      <c r="M44" s="60">
        <v>1562488</v>
      </c>
      <c r="N44" s="60">
        <v>4972447</v>
      </c>
      <c r="O44" s="60">
        <v>1631277</v>
      </c>
      <c r="P44" s="60">
        <v>1079811</v>
      </c>
      <c r="Q44" s="60">
        <v>1712824</v>
      </c>
      <c r="R44" s="60">
        <v>4423912</v>
      </c>
      <c r="S44" s="60">
        <v>1726382</v>
      </c>
      <c r="T44" s="60">
        <v>1633869</v>
      </c>
      <c r="U44" s="60">
        <v>1836291</v>
      </c>
      <c r="V44" s="60">
        <v>5196542</v>
      </c>
      <c r="W44" s="60">
        <v>18447438</v>
      </c>
      <c r="X44" s="60">
        <v>18106009</v>
      </c>
      <c r="Y44" s="60">
        <v>341429</v>
      </c>
      <c r="Z44" s="140">
        <v>1.89</v>
      </c>
      <c r="AA44" s="155">
        <v>18106009</v>
      </c>
    </row>
    <row r="45" spans="1:27" ht="13.5">
      <c r="A45" s="138" t="s">
        <v>91</v>
      </c>
      <c r="B45" s="136"/>
      <c r="C45" s="157">
        <v>4690977</v>
      </c>
      <c r="D45" s="157"/>
      <c r="E45" s="158">
        <v>4709787</v>
      </c>
      <c r="F45" s="159">
        <v>4548183</v>
      </c>
      <c r="G45" s="159">
        <v>285844</v>
      </c>
      <c r="H45" s="159">
        <v>382372</v>
      </c>
      <c r="I45" s="159">
        <v>400565</v>
      </c>
      <c r="J45" s="159">
        <v>1068781</v>
      </c>
      <c r="K45" s="159">
        <v>356273</v>
      </c>
      <c r="L45" s="159">
        <v>557328</v>
      </c>
      <c r="M45" s="159">
        <v>441762</v>
      </c>
      <c r="N45" s="159">
        <v>1355363</v>
      </c>
      <c r="O45" s="159">
        <v>366598</v>
      </c>
      <c r="P45" s="159">
        <v>370963</v>
      </c>
      <c r="Q45" s="159">
        <v>361637</v>
      </c>
      <c r="R45" s="159">
        <v>1099198</v>
      </c>
      <c r="S45" s="159">
        <v>413594</v>
      </c>
      <c r="T45" s="159">
        <v>455491</v>
      </c>
      <c r="U45" s="159">
        <v>513033</v>
      </c>
      <c r="V45" s="159">
        <v>1382118</v>
      </c>
      <c r="W45" s="159">
        <v>4905460</v>
      </c>
      <c r="X45" s="159">
        <v>4548183</v>
      </c>
      <c r="Y45" s="159">
        <v>357277</v>
      </c>
      <c r="Z45" s="141">
        <v>7.86</v>
      </c>
      <c r="AA45" s="157">
        <v>4548183</v>
      </c>
    </row>
    <row r="46" spans="1:27" ht="13.5">
      <c r="A46" s="138" t="s">
        <v>92</v>
      </c>
      <c r="B46" s="136"/>
      <c r="C46" s="155">
        <v>7796236</v>
      </c>
      <c r="D46" s="155"/>
      <c r="E46" s="156">
        <v>8749624</v>
      </c>
      <c r="F46" s="60">
        <v>8646846</v>
      </c>
      <c r="G46" s="60">
        <v>422789</v>
      </c>
      <c r="H46" s="60">
        <v>478642</v>
      </c>
      <c r="I46" s="60">
        <v>473656</v>
      </c>
      <c r="J46" s="60">
        <v>1375087</v>
      </c>
      <c r="K46" s="60">
        <v>579982</v>
      </c>
      <c r="L46" s="60">
        <v>961502</v>
      </c>
      <c r="M46" s="60">
        <v>600983</v>
      </c>
      <c r="N46" s="60">
        <v>2142467</v>
      </c>
      <c r="O46" s="60">
        <v>624100</v>
      </c>
      <c r="P46" s="60">
        <v>454229</v>
      </c>
      <c r="Q46" s="60">
        <v>490305</v>
      </c>
      <c r="R46" s="60">
        <v>1568634</v>
      </c>
      <c r="S46" s="60">
        <v>814546</v>
      </c>
      <c r="T46" s="60">
        <v>663479</v>
      </c>
      <c r="U46" s="60">
        <v>737763</v>
      </c>
      <c r="V46" s="60">
        <v>2215788</v>
      </c>
      <c r="W46" s="60">
        <v>7301976</v>
      </c>
      <c r="X46" s="60">
        <v>8646846</v>
      </c>
      <c r="Y46" s="60">
        <v>-1344870</v>
      </c>
      <c r="Z46" s="140">
        <v>-15.55</v>
      </c>
      <c r="AA46" s="155">
        <v>8646846</v>
      </c>
    </row>
    <row r="47" spans="1:27" ht="13.5">
      <c r="A47" s="135" t="s">
        <v>93</v>
      </c>
      <c r="B47" s="142" t="s">
        <v>94</v>
      </c>
      <c r="C47" s="153">
        <v>187859</v>
      </c>
      <c r="D47" s="153"/>
      <c r="E47" s="154">
        <v>244755</v>
      </c>
      <c r="F47" s="100">
        <v>259680</v>
      </c>
      <c r="G47" s="100">
        <v>20841</v>
      </c>
      <c r="H47" s="100">
        <v>20127</v>
      </c>
      <c r="I47" s="100">
        <v>14842</v>
      </c>
      <c r="J47" s="100">
        <v>55810</v>
      </c>
      <c r="K47" s="100">
        <v>20751</v>
      </c>
      <c r="L47" s="100">
        <v>20801</v>
      </c>
      <c r="M47" s="100">
        <v>29831</v>
      </c>
      <c r="N47" s="100">
        <v>71383</v>
      </c>
      <c r="O47" s="100">
        <v>15905</v>
      </c>
      <c r="P47" s="100">
        <v>14661</v>
      </c>
      <c r="Q47" s="100">
        <v>24370</v>
      </c>
      <c r="R47" s="100">
        <v>54936</v>
      </c>
      <c r="S47" s="100">
        <v>11516</v>
      </c>
      <c r="T47" s="100">
        <v>22071</v>
      </c>
      <c r="U47" s="100">
        <v>8564</v>
      </c>
      <c r="V47" s="100">
        <v>42151</v>
      </c>
      <c r="W47" s="100">
        <v>224280</v>
      </c>
      <c r="X47" s="100">
        <v>259680</v>
      </c>
      <c r="Y47" s="100">
        <v>-35400</v>
      </c>
      <c r="Z47" s="137">
        <v>-13.63</v>
      </c>
      <c r="AA47" s="153">
        <v>259680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171064114</v>
      </c>
      <c r="D48" s="168">
        <f>+D28+D32+D38+D42+D47</f>
        <v>0</v>
      </c>
      <c r="E48" s="169">
        <f t="shared" si="9"/>
        <v>177232704</v>
      </c>
      <c r="F48" s="73">
        <f t="shared" si="9"/>
        <v>193369793</v>
      </c>
      <c r="G48" s="73">
        <f t="shared" si="9"/>
        <v>7974591</v>
      </c>
      <c r="H48" s="73">
        <f t="shared" si="9"/>
        <v>16681447</v>
      </c>
      <c r="I48" s="73">
        <f t="shared" si="9"/>
        <v>17624992</v>
      </c>
      <c r="J48" s="73">
        <f t="shared" si="9"/>
        <v>42281030</v>
      </c>
      <c r="K48" s="73">
        <f t="shared" si="9"/>
        <v>15931364</v>
      </c>
      <c r="L48" s="73">
        <f t="shared" si="9"/>
        <v>18493957</v>
      </c>
      <c r="M48" s="73">
        <f t="shared" si="9"/>
        <v>21143325</v>
      </c>
      <c r="N48" s="73">
        <f t="shared" si="9"/>
        <v>55568646</v>
      </c>
      <c r="O48" s="73">
        <f t="shared" si="9"/>
        <v>12983330</v>
      </c>
      <c r="P48" s="73">
        <f t="shared" si="9"/>
        <v>11420212</v>
      </c>
      <c r="Q48" s="73">
        <f t="shared" si="9"/>
        <v>15063197</v>
      </c>
      <c r="R48" s="73">
        <f t="shared" si="9"/>
        <v>39466739</v>
      </c>
      <c r="S48" s="73">
        <f t="shared" si="9"/>
        <v>22185233</v>
      </c>
      <c r="T48" s="73">
        <f t="shared" si="9"/>
        <v>13626964</v>
      </c>
      <c r="U48" s="73">
        <f t="shared" si="9"/>
        <v>14859446</v>
      </c>
      <c r="V48" s="73">
        <f t="shared" si="9"/>
        <v>50671643</v>
      </c>
      <c r="W48" s="73">
        <f t="shared" si="9"/>
        <v>187988058</v>
      </c>
      <c r="X48" s="73">
        <f t="shared" si="9"/>
        <v>193369793</v>
      </c>
      <c r="Y48" s="73">
        <f t="shared" si="9"/>
        <v>-5381735</v>
      </c>
      <c r="Z48" s="170">
        <f>+IF(X48&lt;&gt;0,+(Y48/X48)*100,0)</f>
        <v>-2.783131179128893</v>
      </c>
      <c r="AA48" s="168">
        <f>+AA28+AA32+AA38+AA42+AA47</f>
        <v>193369793</v>
      </c>
    </row>
    <row r="49" spans="1:27" ht="13.5">
      <c r="A49" s="148" t="s">
        <v>49</v>
      </c>
      <c r="B49" s="149"/>
      <c r="C49" s="171">
        <f aca="true" t="shared" si="10" ref="C49:Y49">+C25-C48</f>
        <v>67697037</v>
      </c>
      <c r="D49" s="171">
        <f>+D25-D48</f>
        <v>0</v>
      </c>
      <c r="E49" s="172">
        <f t="shared" si="10"/>
        <v>30751308</v>
      </c>
      <c r="F49" s="173">
        <f t="shared" si="10"/>
        <v>60381844</v>
      </c>
      <c r="G49" s="173">
        <f t="shared" si="10"/>
        <v>34429176</v>
      </c>
      <c r="H49" s="173">
        <f t="shared" si="10"/>
        <v>-5344430</v>
      </c>
      <c r="I49" s="173">
        <f t="shared" si="10"/>
        <v>-4199750</v>
      </c>
      <c r="J49" s="173">
        <f t="shared" si="10"/>
        <v>24884996</v>
      </c>
      <c r="K49" s="173">
        <f t="shared" si="10"/>
        <v>-6226683</v>
      </c>
      <c r="L49" s="173">
        <f t="shared" si="10"/>
        <v>3575691</v>
      </c>
      <c r="M49" s="173">
        <f t="shared" si="10"/>
        <v>-9349858</v>
      </c>
      <c r="N49" s="173">
        <f t="shared" si="10"/>
        <v>-12000850</v>
      </c>
      <c r="O49" s="173">
        <f t="shared" si="10"/>
        <v>-590259</v>
      </c>
      <c r="P49" s="173">
        <f t="shared" si="10"/>
        <v>-2337487</v>
      </c>
      <c r="Q49" s="173">
        <f t="shared" si="10"/>
        <v>3811038</v>
      </c>
      <c r="R49" s="173">
        <f t="shared" si="10"/>
        <v>883292</v>
      </c>
      <c r="S49" s="173">
        <f t="shared" si="10"/>
        <v>-12900102</v>
      </c>
      <c r="T49" s="173">
        <f t="shared" si="10"/>
        <v>-5181292</v>
      </c>
      <c r="U49" s="173">
        <f t="shared" si="10"/>
        <v>2498193</v>
      </c>
      <c r="V49" s="173">
        <f t="shared" si="10"/>
        <v>-15583201</v>
      </c>
      <c r="W49" s="173">
        <f t="shared" si="10"/>
        <v>-1815763</v>
      </c>
      <c r="X49" s="173">
        <f>IF(F25=F48,0,X25-X48)</f>
        <v>60381844</v>
      </c>
      <c r="Y49" s="173">
        <f t="shared" si="10"/>
        <v>-62197607</v>
      </c>
      <c r="Z49" s="174">
        <f>+IF(X49&lt;&gt;0,+(Y49/X49)*100,0)</f>
        <v>-103.0071340650014</v>
      </c>
      <c r="AA49" s="171">
        <f>+AA25-AA48</f>
        <v>60381844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19314916</v>
      </c>
      <c r="D5" s="155"/>
      <c r="E5" s="156">
        <v>22665222</v>
      </c>
      <c r="F5" s="60">
        <v>24164457</v>
      </c>
      <c r="G5" s="60">
        <v>24255941</v>
      </c>
      <c r="H5" s="60">
        <v>-3681</v>
      </c>
      <c r="I5" s="60">
        <v>71923</v>
      </c>
      <c r="J5" s="60">
        <v>24324183</v>
      </c>
      <c r="K5" s="60">
        <v>-115705</v>
      </c>
      <c r="L5" s="60">
        <v>-312</v>
      </c>
      <c r="M5" s="60">
        <v>2231</v>
      </c>
      <c r="N5" s="60">
        <v>-113786</v>
      </c>
      <c r="O5" s="60">
        <v>-99272</v>
      </c>
      <c r="P5" s="60">
        <v>-262</v>
      </c>
      <c r="Q5" s="60">
        <v>-6521</v>
      </c>
      <c r="R5" s="60">
        <v>-106055</v>
      </c>
      <c r="S5" s="60">
        <v>0</v>
      </c>
      <c r="T5" s="60">
        <v>84679</v>
      </c>
      <c r="U5" s="60">
        <v>-3039</v>
      </c>
      <c r="V5" s="60">
        <v>81640</v>
      </c>
      <c r="W5" s="60">
        <v>24185982</v>
      </c>
      <c r="X5" s="60">
        <v>24164457</v>
      </c>
      <c r="Y5" s="60">
        <v>21525</v>
      </c>
      <c r="Z5" s="140">
        <v>0.09</v>
      </c>
      <c r="AA5" s="155">
        <v>24164457</v>
      </c>
    </row>
    <row r="6" spans="1:27" ht="13.5">
      <c r="A6" s="181" t="s">
        <v>102</v>
      </c>
      <c r="B6" s="182"/>
      <c r="C6" s="155">
        <v>516940</v>
      </c>
      <c r="D6" s="155"/>
      <c r="E6" s="156">
        <v>525000</v>
      </c>
      <c r="F6" s="60">
        <v>525000</v>
      </c>
      <c r="G6" s="60">
        <v>15979</v>
      </c>
      <c r="H6" s="60">
        <v>37058</v>
      </c>
      <c r="I6" s="60">
        <v>36690</v>
      </c>
      <c r="J6" s="60">
        <v>89727</v>
      </c>
      <c r="K6" s="60">
        <v>71383</v>
      </c>
      <c r="L6" s="60">
        <v>69429</v>
      </c>
      <c r="M6" s="60">
        <v>62858</v>
      </c>
      <c r="N6" s="60">
        <v>203670</v>
      </c>
      <c r="O6" s="60">
        <v>63086</v>
      </c>
      <c r="P6" s="60">
        <v>62475</v>
      </c>
      <c r="Q6" s="60">
        <v>61687</v>
      </c>
      <c r="R6" s="60">
        <v>187248</v>
      </c>
      <c r="S6" s="60">
        <v>52166</v>
      </c>
      <c r="T6" s="60">
        <v>38680</v>
      </c>
      <c r="U6" s="60">
        <v>35806</v>
      </c>
      <c r="V6" s="60">
        <v>126652</v>
      </c>
      <c r="W6" s="60">
        <v>607297</v>
      </c>
      <c r="X6" s="60">
        <v>525000</v>
      </c>
      <c r="Y6" s="60">
        <v>82297</v>
      </c>
      <c r="Z6" s="140">
        <v>15.68</v>
      </c>
      <c r="AA6" s="155">
        <v>525000</v>
      </c>
    </row>
    <row r="7" spans="1:27" ht="13.5">
      <c r="A7" s="183" t="s">
        <v>103</v>
      </c>
      <c r="B7" s="182"/>
      <c r="C7" s="155">
        <v>49774363</v>
      </c>
      <c r="D7" s="155"/>
      <c r="E7" s="156">
        <v>56590418</v>
      </c>
      <c r="F7" s="60">
        <v>54234618</v>
      </c>
      <c r="G7" s="60">
        <v>1941792</v>
      </c>
      <c r="H7" s="60">
        <v>6373302</v>
      </c>
      <c r="I7" s="60">
        <v>6776769</v>
      </c>
      <c r="J7" s="60">
        <v>15091863</v>
      </c>
      <c r="K7" s="60">
        <v>4546525</v>
      </c>
      <c r="L7" s="60">
        <v>4828045</v>
      </c>
      <c r="M7" s="60">
        <v>4837486</v>
      </c>
      <c r="N7" s="60">
        <v>14212056</v>
      </c>
      <c r="O7" s="60">
        <v>4992679</v>
      </c>
      <c r="P7" s="60">
        <v>4661711</v>
      </c>
      <c r="Q7" s="60">
        <v>4560514</v>
      </c>
      <c r="R7" s="60">
        <v>14214904</v>
      </c>
      <c r="S7" s="60">
        <v>5062585</v>
      </c>
      <c r="T7" s="60">
        <v>4495663</v>
      </c>
      <c r="U7" s="60">
        <v>5872695</v>
      </c>
      <c r="V7" s="60">
        <v>15430943</v>
      </c>
      <c r="W7" s="60">
        <v>58949766</v>
      </c>
      <c r="X7" s="60">
        <v>54234618</v>
      </c>
      <c r="Y7" s="60">
        <v>4715148</v>
      </c>
      <c r="Z7" s="140">
        <v>8.69</v>
      </c>
      <c r="AA7" s="155">
        <v>54234618</v>
      </c>
    </row>
    <row r="8" spans="1:27" ht="13.5">
      <c r="A8" s="183" t="s">
        <v>104</v>
      </c>
      <c r="B8" s="182"/>
      <c r="C8" s="155">
        <v>8334126</v>
      </c>
      <c r="D8" s="155"/>
      <c r="E8" s="156">
        <v>10441500</v>
      </c>
      <c r="F8" s="60">
        <v>10850300</v>
      </c>
      <c r="G8" s="60">
        <v>2277</v>
      </c>
      <c r="H8" s="60">
        <v>938567</v>
      </c>
      <c r="I8" s="60">
        <v>913103</v>
      </c>
      <c r="J8" s="60">
        <v>1853947</v>
      </c>
      <c r="K8" s="60">
        <v>1006900</v>
      </c>
      <c r="L8" s="60">
        <v>1018755</v>
      </c>
      <c r="M8" s="60">
        <v>1100799</v>
      </c>
      <c r="N8" s="60">
        <v>3126454</v>
      </c>
      <c r="O8" s="60">
        <v>1201939</v>
      </c>
      <c r="P8" s="60">
        <v>1114412</v>
      </c>
      <c r="Q8" s="60">
        <v>990738</v>
      </c>
      <c r="R8" s="60">
        <v>3307089</v>
      </c>
      <c r="S8" s="60">
        <v>959368</v>
      </c>
      <c r="T8" s="60">
        <v>983357</v>
      </c>
      <c r="U8" s="60">
        <v>925243</v>
      </c>
      <c r="V8" s="60">
        <v>2867968</v>
      </c>
      <c r="W8" s="60">
        <v>11155458</v>
      </c>
      <c r="X8" s="60">
        <v>10850300</v>
      </c>
      <c r="Y8" s="60">
        <v>305158</v>
      </c>
      <c r="Z8" s="140">
        <v>2.81</v>
      </c>
      <c r="AA8" s="155">
        <v>10850300</v>
      </c>
    </row>
    <row r="9" spans="1:27" ht="13.5">
      <c r="A9" s="183" t="s">
        <v>105</v>
      </c>
      <c r="B9" s="182"/>
      <c r="C9" s="155">
        <v>8591774</v>
      </c>
      <c r="D9" s="155"/>
      <c r="E9" s="156">
        <v>9333650</v>
      </c>
      <c r="F9" s="60">
        <v>7831650</v>
      </c>
      <c r="G9" s="60">
        <v>1893894</v>
      </c>
      <c r="H9" s="60">
        <v>669526</v>
      </c>
      <c r="I9" s="60">
        <v>669364</v>
      </c>
      <c r="J9" s="60">
        <v>3232784</v>
      </c>
      <c r="K9" s="60">
        <v>653863</v>
      </c>
      <c r="L9" s="60">
        <v>651406</v>
      </c>
      <c r="M9" s="60">
        <v>685465</v>
      </c>
      <c r="N9" s="60">
        <v>1990734</v>
      </c>
      <c r="O9" s="60">
        <v>693891</v>
      </c>
      <c r="P9" s="60">
        <v>638464</v>
      </c>
      <c r="Q9" s="60">
        <v>666713</v>
      </c>
      <c r="R9" s="60">
        <v>1999068</v>
      </c>
      <c r="S9" s="60">
        <v>671537</v>
      </c>
      <c r="T9" s="60">
        <v>673708</v>
      </c>
      <c r="U9" s="60">
        <v>699679</v>
      </c>
      <c r="V9" s="60">
        <v>2044924</v>
      </c>
      <c r="W9" s="60">
        <v>9267510</v>
      </c>
      <c r="X9" s="60">
        <v>7831650</v>
      </c>
      <c r="Y9" s="60">
        <v>1435860</v>
      </c>
      <c r="Z9" s="140">
        <v>18.33</v>
      </c>
      <c r="AA9" s="155">
        <v>7831650</v>
      </c>
    </row>
    <row r="10" spans="1:27" ht="13.5">
      <c r="A10" s="183" t="s">
        <v>106</v>
      </c>
      <c r="B10" s="182"/>
      <c r="C10" s="155">
        <v>5120795</v>
      </c>
      <c r="D10" s="155"/>
      <c r="E10" s="156">
        <v>5473692</v>
      </c>
      <c r="F10" s="54">
        <v>5626200</v>
      </c>
      <c r="G10" s="54">
        <v>729955</v>
      </c>
      <c r="H10" s="54">
        <v>444270</v>
      </c>
      <c r="I10" s="54">
        <v>439367</v>
      </c>
      <c r="J10" s="54">
        <v>1613592</v>
      </c>
      <c r="K10" s="54">
        <v>443158</v>
      </c>
      <c r="L10" s="54">
        <v>440844</v>
      </c>
      <c r="M10" s="54">
        <v>452295</v>
      </c>
      <c r="N10" s="54">
        <v>1336297</v>
      </c>
      <c r="O10" s="54">
        <v>446513</v>
      </c>
      <c r="P10" s="54">
        <v>437610</v>
      </c>
      <c r="Q10" s="54">
        <v>442780</v>
      </c>
      <c r="R10" s="54">
        <v>1326903</v>
      </c>
      <c r="S10" s="54">
        <v>441870</v>
      </c>
      <c r="T10" s="54">
        <v>443478</v>
      </c>
      <c r="U10" s="54">
        <v>457119</v>
      </c>
      <c r="V10" s="54">
        <v>1342467</v>
      </c>
      <c r="W10" s="54">
        <v>5619259</v>
      </c>
      <c r="X10" s="54">
        <v>5626200</v>
      </c>
      <c r="Y10" s="54">
        <v>-6941</v>
      </c>
      <c r="Z10" s="184">
        <v>-0.12</v>
      </c>
      <c r="AA10" s="130">
        <v>5626200</v>
      </c>
    </row>
    <row r="11" spans="1:27" ht="13.5">
      <c r="A11" s="183" t="s">
        <v>107</v>
      </c>
      <c r="B11" s="185"/>
      <c r="C11" s="155">
        <v>0</v>
      </c>
      <c r="D11" s="155"/>
      <c r="E11" s="156">
        <v>-3808347</v>
      </c>
      <c r="F11" s="60">
        <v>-2486406</v>
      </c>
      <c r="G11" s="60">
        <v>-2482535</v>
      </c>
      <c r="H11" s="60">
        <v>-34</v>
      </c>
      <c r="I11" s="60">
        <v>-2509</v>
      </c>
      <c r="J11" s="60">
        <v>-2485078</v>
      </c>
      <c r="K11" s="60">
        <v>-252</v>
      </c>
      <c r="L11" s="60">
        <v>0</v>
      </c>
      <c r="M11" s="60">
        <v>-1073</v>
      </c>
      <c r="N11" s="60">
        <v>-1325</v>
      </c>
      <c r="O11" s="60">
        <v>0</v>
      </c>
      <c r="P11" s="60">
        <v>-3348</v>
      </c>
      <c r="Q11" s="60">
        <v>-1107</v>
      </c>
      <c r="R11" s="60">
        <v>-4455</v>
      </c>
      <c r="S11" s="60">
        <v>0</v>
      </c>
      <c r="T11" s="60">
        <v>-52987</v>
      </c>
      <c r="U11" s="60">
        <v>-44</v>
      </c>
      <c r="V11" s="60">
        <v>-53031</v>
      </c>
      <c r="W11" s="60">
        <v>-2543889</v>
      </c>
      <c r="X11" s="60">
        <v>-2486406</v>
      </c>
      <c r="Y11" s="60">
        <v>-57483</v>
      </c>
      <c r="Z11" s="140">
        <v>2.31</v>
      </c>
      <c r="AA11" s="155">
        <v>-2486406</v>
      </c>
    </row>
    <row r="12" spans="1:27" ht="13.5">
      <c r="A12" s="183" t="s">
        <v>108</v>
      </c>
      <c r="B12" s="185"/>
      <c r="C12" s="155">
        <v>583341</v>
      </c>
      <c r="D12" s="155"/>
      <c r="E12" s="156">
        <v>745115</v>
      </c>
      <c r="F12" s="60">
        <v>908025</v>
      </c>
      <c r="G12" s="60">
        <v>86254</v>
      </c>
      <c r="H12" s="60">
        <v>48004</v>
      </c>
      <c r="I12" s="60">
        <v>43956</v>
      </c>
      <c r="J12" s="60">
        <v>178214</v>
      </c>
      <c r="K12" s="60">
        <v>79503</v>
      </c>
      <c r="L12" s="60">
        <v>51496</v>
      </c>
      <c r="M12" s="60">
        <v>44256</v>
      </c>
      <c r="N12" s="60">
        <v>175255</v>
      </c>
      <c r="O12" s="60">
        <v>57150</v>
      </c>
      <c r="P12" s="60">
        <v>62377</v>
      </c>
      <c r="Q12" s="60">
        <v>70960</v>
      </c>
      <c r="R12" s="60">
        <v>190487</v>
      </c>
      <c r="S12" s="60">
        <v>53960</v>
      </c>
      <c r="T12" s="60">
        <v>64053</v>
      </c>
      <c r="U12" s="60">
        <v>87211</v>
      </c>
      <c r="V12" s="60">
        <v>205224</v>
      </c>
      <c r="W12" s="60">
        <v>749180</v>
      </c>
      <c r="X12" s="60">
        <v>908025</v>
      </c>
      <c r="Y12" s="60">
        <v>-158845</v>
      </c>
      <c r="Z12" s="140">
        <v>-17.49</v>
      </c>
      <c r="AA12" s="155">
        <v>908025</v>
      </c>
    </row>
    <row r="13" spans="1:27" ht="13.5">
      <c r="A13" s="181" t="s">
        <v>109</v>
      </c>
      <c r="B13" s="185"/>
      <c r="C13" s="155">
        <v>1899389</v>
      </c>
      <c r="D13" s="155"/>
      <c r="E13" s="156">
        <v>1170471</v>
      </c>
      <c r="F13" s="60">
        <v>1170471</v>
      </c>
      <c r="G13" s="60">
        <v>13046</v>
      </c>
      <c r="H13" s="60">
        <v>10030</v>
      </c>
      <c r="I13" s="60">
        <v>12800</v>
      </c>
      <c r="J13" s="60">
        <v>35876</v>
      </c>
      <c r="K13" s="60">
        <v>12763</v>
      </c>
      <c r="L13" s="60">
        <v>17832</v>
      </c>
      <c r="M13" s="60">
        <v>13104</v>
      </c>
      <c r="N13" s="60">
        <v>43699</v>
      </c>
      <c r="O13" s="60">
        <v>23675</v>
      </c>
      <c r="P13" s="60">
        <v>12515</v>
      </c>
      <c r="Q13" s="60">
        <v>-2931</v>
      </c>
      <c r="R13" s="60">
        <v>33259</v>
      </c>
      <c r="S13" s="60">
        <v>626683</v>
      </c>
      <c r="T13" s="60">
        <v>10430</v>
      </c>
      <c r="U13" s="60">
        <v>161604</v>
      </c>
      <c r="V13" s="60">
        <v>798717</v>
      </c>
      <c r="W13" s="60">
        <v>911551</v>
      </c>
      <c r="X13" s="60">
        <v>1170471</v>
      </c>
      <c r="Y13" s="60">
        <v>-258920</v>
      </c>
      <c r="Z13" s="140">
        <v>-22.12</v>
      </c>
      <c r="AA13" s="155">
        <v>1170471</v>
      </c>
    </row>
    <row r="14" spans="1:27" ht="13.5">
      <c r="A14" s="181" t="s">
        <v>110</v>
      </c>
      <c r="B14" s="185"/>
      <c r="C14" s="155">
        <v>619357</v>
      </c>
      <c r="D14" s="155"/>
      <c r="E14" s="156">
        <v>1215000</v>
      </c>
      <c r="F14" s="60">
        <v>1438000</v>
      </c>
      <c r="G14" s="60">
        <v>124508</v>
      </c>
      <c r="H14" s="60">
        <v>104630</v>
      </c>
      <c r="I14" s="60">
        <v>108960</v>
      </c>
      <c r="J14" s="60">
        <v>338098</v>
      </c>
      <c r="K14" s="60">
        <v>110592</v>
      </c>
      <c r="L14" s="60">
        <v>110194</v>
      </c>
      <c r="M14" s="60">
        <v>112238</v>
      </c>
      <c r="N14" s="60">
        <v>333024</v>
      </c>
      <c r="O14" s="60">
        <v>180151</v>
      </c>
      <c r="P14" s="60">
        <v>55608</v>
      </c>
      <c r="Q14" s="60">
        <v>128205</v>
      </c>
      <c r="R14" s="60">
        <v>363964</v>
      </c>
      <c r="S14" s="60">
        <v>124026</v>
      </c>
      <c r="T14" s="60">
        <v>93651</v>
      </c>
      <c r="U14" s="60">
        <v>119109</v>
      </c>
      <c r="V14" s="60">
        <v>336786</v>
      </c>
      <c r="W14" s="60">
        <v>1371872</v>
      </c>
      <c r="X14" s="60">
        <v>1438000</v>
      </c>
      <c r="Y14" s="60">
        <v>-66128</v>
      </c>
      <c r="Z14" s="140">
        <v>-4.6</v>
      </c>
      <c r="AA14" s="155">
        <v>1438000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13298781</v>
      </c>
      <c r="D16" s="155"/>
      <c r="E16" s="156">
        <v>10427050</v>
      </c>
      <c r="F16" s="60">
        <v>10412550</v>
      </c>
      <c r="G16" s="60">
        <v>774754</v>
      </c>
      <c r="H16" s="60">
        <v>646545</v>
      </c>
      <c r="I16" s="60">
        <v>814819</v>
      </c>
      <c r="J16" s="60">
        <v>2236118</v>
      </c>
      <c r="K16" s="60">
        <v>996179</v>
      </c>
      <c r="L16" s="60">
        <v>659044</v>
      </c>
      <c r="M16" s="60">
        <v>505984</v>
      </c>
      <c r="N16" s="60">
        <v>2161207</v>
      </c>
      <c r="O16" s="60">
        <v>369457</v>
      </c>
      <c r="P16" s="60">
        <v>1224278</v>
      </c>
      <c r="Q16" s="60">
        <v>796638</v>
      </c>
      <c r="R16" s="60">
        <v>2390373</v>
      </c>
      <c r="S16" s="60">
        <v>1054424</v>
      </c>
      <c r="T16" s="60">
        <v>1205151</v>
      </c>
      <c r="U16" s="60">
        <v>1065372</v>
      </c>
      <c r="V16" s="60">
        <v>3324947</v>
      </c>
      <c r="W16" s="60">
        <v>10112645</v>
      </c>
      <c r="X16" s="60">
        <v>10412550</v>
      </c>
      <c r="Y16" s="60">
        <v>-299905</v>
      </c>
      <c r="Z16" s="140">
        <v>-2.88</v>
      </c>
      <c r="AA16" s="155">
        <v>10412550</v>
      </c>
    </row>
    <row r="17" spans="1:27" ht="13.5">
      <c r="A17" s="181" t="s">
        <v>113</v>
      </c>
      <c r="B17" s="185"/>
      <c r="C17" s="155">
        <v>619638</v>
      </c>
      <c r="D17" s="155"/>
      <c r="E17" s="156">
        <v>583850</v>
      </c>
      <c r="F17" s="60">
        <v>593350</v>
      </c>
      <c r="G17" s="60">
        <v>43030</v>
      </c>
      <c r="H17" s="60">
        <v>46989</v>
      </c>
      <c r="I17" s="60">
        <v>38229</v>
      </c>
      <c r="J17" s="60">
        <v>128248</v>
      </c>
      <c r="K17" s="60">
        <v>48243</v>
      </c>
      <c r="L17" s="60">
        <v>45011</v>
      </c>
      <c r="M17" s="60">
        <v>31363</v>
      </c>
      <c r="N17" s="60">
        <v>124617</v>
      </c>
      <c r="O17" s="60">
        <v>40962</v>
      </c>
      <c r="P17" s="60">
        <v>51880</v>
      </c>
      <c r="Q17" s="60">
        <v>41774</v>
      </c>
      <c r="R17" s="60">
        <v>134616</v>
      </c>
      <c r="S17" s="60">
        <v>41758</v>
      </c>
      <c r="T17" s="60">
        <v>43743</v>
      </c>
      <c r="U17" s="60">
        <v>39981</v>
      </c>
      <c r="V17" s="60">
        <v>125482</v>
      </c>
      <c r="W17" s="60">
        <v>512963</v>
      </c>
      <c r="X17" s="60">
        <v>593350</v>
      </c>
      <c r="Y17" s="60">
        <v>-80387</v>
      </c>
      <c r="Z17" s="140">
        <v>-13.55</v>
      </c>
      <c r="AA17" s="155">
        <v>593350</v>
      </c>
    </row>
    <row r="18" spans="1:27" ht="13.5">
      <c r="A18" s="183" t="s">
        <v>114</v>
      </c>
      <c r="B18" s="182"/>
      <c r="C18" s="155">
        <v>469217</v>
      </c>
      <c r="D18" s="155"/>
      <c r="E18" s="156">
        <v>530000</v>
      </c>
      <c r="F18" s="60">
        <v>480000</v>
      </c>
      <c r="G18" s="60">
        <v>35371</v>
      </c>
      <c r="H18" s="60">
        <v>43277</v>
      </c>
      <c r="I18" s="60">
        <v>30387</v>
      </c>
      <c r="J18" s="60">
        <v>109035</v>
      </c>
      <c r="K18" s="60">
        <v>43952</v>
      </c>
      <c r="L18" s="60">
        <v>35181</v>
      </c>
      <c r="M18" s="60">
        <v>36467</v>
      </c>
      <c r="N18" s="60">
        <v>115600</v>
      </c>
      <c r="O18" s="60">
        <v>40509</v>
      </c>
      <c r="P18" s="60">
        <v>37653</v>
      </c>
      <c r="Q18" s="60">
        <v>43199</v>
      </c>
      <c r="R18" s="60">
        <v>121361</v>
      </c>
      <c r="S18" s="60">
        <v>34205</v>
      </c>
      <c r="T18" s="60">
        <v>45763</v>
      </c>
      <c r="U18" s="60">
        <v>45627</v>
      </c>
      <c r="V18" s="60">
        <v>125595</v>
      </c>
      <c r="W18" s="60">
        <v>471591</v>
      </c>
      <c r="X18" s="60">
        <v>480000</v>
      </c>
      <c r="Y18" s="60">
        <v>-8409</v>
      </c>
      <c r="Z18" s="140">
        <v>-1.75</v>
      </c>
      <c r="AA18" s="155">
        <v>480000</v>
      </c>
    </row>
    <row r="19" spans="1:27" ht="13.5">
      <c r="A19" s="181" t="s">
        <v>34</v>
      </c>
      <c r="B19" s="185"/>
      <c r="C19" s="155">
        <v>48362618</v>
      </c>
      <c r="D19" s="155"/>
      <c r="E19" s="156">
        <v>50770500</v>
      </c>
      <c r="F19" s="60">
        <v>66852563</v>
      </c>
      <c r="G19" s="60">
        <v>14869528</v>
      </c>
      <c r="H19" s="60">
        <v>1886317</v>
      </c>
      <c r="I19" s="60">
        <v>3441703</v>
      </c>
      <c r="J19" s="60">
        <v>20197548</v>
      </c>
      <c r="K19" s="60">
        <v>1406503</v>
      </c>
      <c r="L19" s="60">
        <v>14080047</v>
      </c>
      <c r="M19" s="60">
        <v>3827545</v>
      </c>
      <c r="N19" s="60">
        <v>19314095</v>
      </c>
      <c r="O19" s="60">
        <v>4255125</v>
      </c>
      <c r="P19" s="60">
        <v>652762</v>
      </c>
      <c r="Q19" s="60">
        <v>10802825</v>
      </c>
      <c r="R19" s="60">
        <v>15710712</v>
      </c>
      <c r="S19" s="60">
        <v>6163</v>
      </c>
      <c r="T19" s="60">
        <v>242961</v>
      </c>
      <c r="U19" s="60">
        <v>7773811</v>
      </c>
      <c r="V19" s="60">
        <v>8022935</v>
      </c>
      <c r="W19" s="60">
        <v>63245290</v>
      </c>
      <c r="X19" s="60">
        <v>66852563</v>
      </c>
      <c r="Y19" s="60">
        <v>-3607273</v>
      </c>
      <c r="Z19" s="140">
        <v>-5.4</v>
      </c>
      <c r="AA19" s="155">
        <v>66852563</v>
      </c>
    </row>
    <row r="20" spans="1:27" ht="13.5">
      <c r="A20" s="181" t="s">
        <v>35</v>
      </c>
      <c r="B20" s="185"/>
      <c r="C20" s="155">
        <v>4415022</v>
      </c>
      <c r="D20" s="155"/>
      <c r="E20" s="156">
        <v>681891</v>
      </c>
      <c r="F20" s="54">
        <v>896691</v>
      </c>
      <c r="G20" s="54">
        <v>95034</v>
      </c>
      <c r="H20" s="54">
        <v>92182</v>
      </c>
      <c r="I20" s="54">
        <v>29181</v>
      </c>
      <c r="J20" s="54">
        <v>216397</v>
      </c>
      <c r="K20" s="54">
        <v>379070</v>
      </c>
      <c r="L20" s="54">
        <v>62426</v>
      </c>
      <c r="M20" s="54">
        <v>92595</v>
      </c>
      <c r="N20" s="54">
        <v>534091</v>
      </c>
      <c r="O20" s="54">
        <v>125460</v>
      </c>
      <c r="P20" s="54">
        <v>74423</v>
      </c>
      <c r="Q20" s="54">
        <v>278761</v>
      </c>
      <c r="R20" s="54">
        <v>478644</v>
      </c>
      <c r="S20" s="54">
        <v>70540</v>
      </c>
      <c r="T20" s="54">
        <v>64570</v>
      </c>
      <c r="U20" s="54">
        <v>61152</v>
      </c>
      <c r="V20" s="54">
        <v>196262</v>
      </c>
      <c r="W20" s="54">
        <v>1425394</v>
      </c>
      <c r="X20" s="54">
        <v>896691</v>
      </c>
      <c r="Y20" s="54">
        <v>528703</v>
      </c>
      <c r="Z20" s="184">
        <v>58.96</v>
      </c>
      <c r="AA20" s="130">
        <v>896691</v>
      </c>
    </row>
    <row r="21" spans="1:27" ht="13.5">
      <c r="A21" s="181" t="s">
        <v>115</v>
      </c>
      <c r="B21" s="185"/>
      <c r="C21" s="155">
        <v>0</v>
      </c>
      <c r="D21" s="155"/>
      <c r="E21" s="156">
        <v>2000</v>
      </c>
      <c r="F21" s="60">
        <v>20000</v>
      </c>
      <c r="G21" s="60">
        <v>4939</v>
      </c>
      <c r="H21" s="60">
        <v>35</v>
      </c>
      <c r="I21" s="82">
        <v>500</v>
      </c>
      <c r="J21" s="60">
        <v>5474</v>
      </c>
      <c r="K21" s="60">
        <v>22004</v>
      </c>
      <c r="L21" s="60">
        <v>250</v>
      </c>
      <c r="M21" s="60">
        <v>-10146</v>
      </c>
      <c r="N21" s="60">
        <v>12108</v>
      </c>
      <c r="O21" s="60">
        <v>1746</v>
      </c>
      <c r="P21" s="82">
        <v>167</v>
      </c>
      <c r="Q21" s="60">
        <v>0</v>
      </c>
      <c r="R21" s="60">
        <v>1913</v>
      </c>
      <c r="S21" s="60">
        <v>85846</v>
      </c>
      <c r="T21" s="60">
        <v>8772</v>
      </c>
      <c r="U21" s="60">
        <v>16313</v>
      </c>
      <c r="V21" s="60">
        <v>110931</v>
      </c>
      <c r="W21" s="82">
        <v>130426</v>
      </c>
      <c r="X21" s="60">
        <v>20000</v>
      </c>
      <c r="Y21" s="60">
        <v>110426</v>
      </c>
      <c r="Z21" s="140">
        <v>552.13</v>
      </c>
      <c r="AA21" s="155">
        <v>20000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161920277</v>
      </c>
      <c r="D22" s="188">
        <f>SUM(D5:D21)</f>
        <v>0</v>
      </c>
      <c r="E22" s="189">
        <f t="shared" si="0"/>
        <v>167347012</v>
      </c>
      <c r="F22" s="190">
        <f t="shared" si="0"/>
        <v>183517469</v>
      </c>
      <c r="G22" s="190">
        <f t="shared" si="0"/>
        <v>42403767</v>
      </c>
      <c r="H22" s="190">
        <f t="shared" si="0"/>
        <v>11337017</v>
      </c>
      <c r="I22" s="190">
        <f t="shared" si="0"/>
        <v>13425242</v>
      </c>
      <c r="J22" s="190">
        <f t="shared" si="0"/>
        <v>67166026</v>
      </c>
      <c r="K22" s="190">
        <f t="shared" si="0"/>
        <v>9704681</v>
      </c>
      <c r="L22" s="190">
        <f t="shared" si="0"/>
        <v>22069648</v>
      </c>
      <c r="M22" s="190">
        <f t="shared" si="0"/>
        <v>11793467</v>
      </c>
      <c r="N22" s="190">
        <f t="shared" si="0"/>
        <v>43567796</v>
      </c>
      <c r="O22" s="190">
        <f t="shared" si="0"/>
        <v>12393071</v>
      </c>
      <c r="P22" s="190">
        <f t="shared" si="0"/>
        <v>9082725</v>
      </c>
      <c r="Q22" s="190">
        <f t="shared" si="0"/>
        <v>18874235</v>
      </c>
      <c r="R22" s="190">
        <f t="shared" si="0"/>
        <v>40350031</v>
      </c>
      <c r="S22" s="190">
        <f t="shared" si="0"/>
        <v>9285131</v>
      </c>
      <c r="T22" s="190">
        <f t="shared" si="0"/>
        <v>8445672</v>
      </c>
      <c r="U22" s="190">
        <f t="shared" si="0"/>
        <v>17357639</v>
      </c>
      <c r="V22" s="190">
        <f t="shared" si="0"/>
        <v>35088442</v>
      </c>
      <c r="W22" s="190">
        <f t="shared" si="0"/>
        <v>186172295</v>
      </c>
      <c r="X22" s="190">
        <f t="shared" si="0"/>
        <v>183517469</v>
      </c>
      <c r="Y22" s="190">
        <f t="shared" si="0"/>
        <v>2654826</v>
      </c>
      <c r="Z22" s="191">
        <f>+IF(X22&lt;&gt;0,+(Y22/X22)*100,0)</f>
        <v>1.4466339441505702</v>
      </c>
      <c r="AA22" s="188">
        <f>SUM(AA5:AA21)</f>
        <v>183517469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53928003</v>
      </c>
      <c r="D25" s="155"/>
      <c r="E25" s="156">
        <v>61059225</v>
      </c>
      <c r="F25" s="60">
        <v>58658893</v>
      </c>
      <c r="G25" s="60">
        <v>4070563</v>
      </c>
      <c r="H25" s="60">
        <v>4575152</v>
      </c>
      <c r="I25" s="60">
        <v>4237424</v>
      </c>
      <c r="J25" s="60">
        <v>12883139</v>
      </c>
      <c r="K25" s="60">
        <v>4441964</v>
      </c>
      <c r="L25" s="60">
        <v>7051373</v>
      </c>
      <c r="M25" s="60">
        <v>5110980</v>
      </c>
      <c r="N25" s="60">
        <v>16604317</v>
      </c>
      <c r="O25" s="60">
        <v>4653756</v>
      </c>
      <c r="P25" s="60">
        <v>4521928</v>
      </c>
      <c r="Q25" s="60">
        <v>4582323</v>
      </c>
      <c r="R25" s="60">
        <v>13758007</v>
      </c>
      <c r="S25" s="60">
        <v>4575360</v>
      </c>
      <c r="T25" s="60">
        <v>4766242</v>
      </c>
      <c r="U25" s="60">
        <v>4497051</v>
      </c>
      <c r="V25" s="60">
        <v>13838653</v>
      </c>
      <c r="W25" s="60">
        <v>57084116</v>
      </c>
      <c r="X25" s="60">
        <v>58658893</v>
      </c>
      <c r="Y25" s="60">
        <v>-1574777</v>
      </c>
      <c r="Z25" s="140">
        <v>-2.68</v>
      </c>
      <c r="AA25" s="155">
        <v>58658893</v>
      </c>
    </row>
    <row r="26" spans="1:27" ht="13.5">
      <c r="A26" s="183" t="s">
        <v>38</v>
      </c>
      <c r="B26" s="182"/>
      <c r="C26" s="155">
        <v>3715493</v>
      </c>
      <c r="D26" s="155"/>
      <c r="E26" s="156">
        <v>3841950</v>
      </c>
      <c r="F26" s="60">
        <v>3894440</v>
      </c>
      <c r="G26" s="60">
        <v>294982</v>
      </c>
      <c r="H26" s="60">
        <v>295283</v>
      </c>
      <c r="I26" s="60">
        <v>315778</v>
      </c>
      <c r="J26" s="60">
        <v>906043</v>
      </c>
      <c r="K26" s="60">
        <v>324225</v>
      </c>
      <c r="L26" s="60">
        <v>289786</v>
      </c>
      <c r="M26" s="60">
        <v>353583</v>
      </c>
      <c r="N26" s="60">
        <v>967594</v>
      </c>
      <c r="O26" s="60">
        <v>444509</v>
      </c>
      <c r="P26" s="60">
        <v>330985</v>
      </c>
      <c r="Q26" s="60">
        <v>313044</v>
      </c>
      <c r="R26" s="60">
        <v>1088538</v>
      </c>
      <c r="S26" s="60">
        <v>339327</v>
      </c>
      <c r="T26" s="60">
        <v>321665</v>
      </c>
      <c r="U26" s="60">
        <v>345756</v>
      </c>
      <c r="V26" s="60">
        <v>1006748</v>
      </c>
      <c r="W26" s="60">
        <v>3968923</v>
      </c>
      <c r="X26" s="60">
        <v>3894440</v>
      </c>
      <c r="Y26" s="60">
        <v>74483</v>
      </c>
      <c r="Z26" s="140">
        <v>1.91</v>
      </c>
      <c r="AA26" s="155">
        <v>3894440</v>
      </c>
    </row>
    <row r="27" spans="1:27" ht="13.5">
      <c r="A27" s="183" t="s">
        <v>118</v>
      </c>
      <c r="B27" s="182"/>
      <c r="C27" s="155">
        <v>7966544</v>
      </c>
      <c r="D27" s="155"/>
      <c r="E27" s="156">
        <v>2410000</v>
      </c>
      <c r="F27" s="60">
        <v>2410000</v>
      </c>
      <c r="G27" s="60">
        <v>170832</v>
      </c>
      <c r="H27" s="60">
        <v>230832</v>
      </c>
      <c r="I27" s="60">
        <v>200834</v>
      </c>
      <c r="J27" s="60">
        <v>602498</v>
      </c>
      <c r="K27" s="60">
        <v>200834</v>
      </c>
      <c r="L27" s="60">
        <v>200834</v>
      </c>
      <c r="M27" s="60">
        <v>200834</v>
      </c>
      <c r="N27" s="60">
        <v>602502</v>
      </c>
      <c r="O27" s="60">
        <v>200834</v>
      </c>
      <c r="P27" s="60">
        <v>200834</v>
      </c>
      <c r="Q27" s="60">
        <v>200834</v>
      </c>
      <c r="R27" s="60">
        <v>602502</v>
      </c>
      <c r="S27" s="60">
        <v>200834</v>
      </c>
      <c r="T27" s="60">
        <v>200834</v>
      </c>
      <c r="U27" s="60">
        <v>200830</v>
      </c>
      <c r="V27" s="60">
        <v>602498</v>
      </c>
      <c r="W27" s="60">
        <v>2410000</v>
      </c>
      <c r="X27" s="60">
        <v>2410000</v>
      </c>
      <c r="Y27" s="60">
        <v>0</v>
      </c>
      <c r="Z27" s="140">
        <v>0</v>
      </c>
      <c r="AA27" s="155">
        <v>2410000</v>
      </c>
    </row>
    <row r="28" spans="1:27" ht="13.5">
      <c r="A28" s="183" t="s">
        <v>39</v>
      </c>
      <c r="B28" s="182"/>
      <c r="C28" s="155">
        <v>13632847</v>
      </c>
      <c r="D28" s="155"/>
      <c r="E28" s="156">
        <v>12346988</v>
      </c>
      <c r="F28" s="60">
        <v>12346988</v>
      </c>
      <c r="G28" s="60">
        <v>1028897</v>
      </c>
      <c r="H28" s="60">
        <v>1028897</v>
      </c>
      <c r="I28" s="60">
        <v>1028931</v>
      </c>
      <c r="J28" s="60">
        <v>3086725</v>
      </c>
      <c r="K28" s="60">
        <v>1028931</v>
      </c>
      <c r="L28" s="60">
        <v>1028931</v>
      </c>
      <c r="M28" s="60">
        <v>1028931</v>
      </c>
      <c r="N28" s="60">
        <v>3086793</v>
      </c>
      <c r="O28" s="60">
        <v>1028931</v>
      </c>
      <c r="P28" s="60">
        <v>1028931</v>
      </c>
      <c r="Q28" s="60">
        <v>1028931</v>
      </c>
      <c r="R28" s="60">
        <v>3086793</v>
      </c>
      <c r="S28" s="60">
        <v>1028931</v>
      </c>
      <c r="T28" s="60">
        <v>1028931</v>
      </c>
      <c r="U28" s="60">
        <v>1028815</v>
      </c>
      <c r="V28" s="60">
        <v>3086677</v>
      </c>
      <c r="W28" s="60">
        <v>12346988</v>
      </c>
      <c r="X28" s="60">
        <v>12346988</v>
      </c>
      <c r="Y28" s="60">
        <v>0</v>
      </c>
      <c r="Z28" s="140">
        <v>0</v>
      </c>
      <c r="AA28" s="155">
        <v>12346988</v>
      </c>
    </row>
    <row r="29" spans="1:27" ht="13.5">
      <c r="A29" s="183" t="s">
        <v>40</v>
      </c>
      <c r="B29" s="182"/>
      <c r="C29" s="155">
        <v>4206166</v>
      </c>
      <c r="D29" s="155"/>
      <c r="E29" s="156">
        <v>1881095</v>
      </c>
      <c r="F29" s="60">
        <v>1881095</v>
      </c>
      <c r="G29" s="60">
        <v>0</v>
      </c>
      <c r="H29" s="60">
        <v>0</v>
      </c>
      <c r="I29" s="60">
        <v>0</v>
      </c>
      <c r="J29" s="60">
        <v>0</v>
      </c>
      <c r="K29" s="60">
        <v>237760</v>
      </c>
      <c r="L29" s="60">
        <v>0</v>
      </c>
      <c r="M29" s="60">
        <v>651782</v>
      </c>
      <c r="N29" s="60">
        <v>889542</v>
      </c>
      <c r="O29" s="60">
        <v>131789</v>
      </c>
      <c r="P29" s="60">
        <v>0</v>
      </c>
      <c r="Q29" s="60">
        <v>162532</v>
      </c>
      <c r="R29" s="60">
        <v>294321</v>
      </c>
      <c r="S29" s="60">
        <v>304049</v>
      </c>
      <c r="T29" s="60">
        <v>80402</v>
      </c>
      <c r="U29" s="60">
        <v>706946</v>
      </c>
      <c r="V29" s="60">
        <v>1091397</v>
      </c>
      <c r="W29" s="60">
        <v>2275260</v>
      </c>
      <c r="X29" s="60">
        <v>1881095</v>
      </c>
      <c r="Y29" s="60">
        <v>394165</v>
      </c>
      <c r="Z29" s="140">
        <v>20.95</v>
      </c>
      <c r="AA29" s="155">
        <v>1881095</v>
      </c>
    </row>
    <row r="30" spans="1:27" ht="13.5">
      <c r="A30" s="183" t="s">
        <v>119</v>
      </c>
      <c r="B30" s="182"/>
      <c r="C30" s="155">
        <v>37961332</v>
      </c>
      <c r="D30" s="155"/>
      <c r="E30" s="156">
        <v>46348500</v>
      </c>
      <c r="F30" s="60">
        <v>46348500</v>
      </c>
      <c r="G30" s="60">
        <v>0</v>
      </c>
      <c r="H30" s="60">
        <v>5177955</v>
      </c>
      <c r="I30" s="60">
        <v>5453802</v>
      </c>
      <c r="J30" s="60">
        <v>10631757</v>
      </c>
      <c r="K30" s="60">
        <v>3195097</v>
      </c>
      <c r="L30" s="60">
        <v>2966102</v>
      </c>
      <c r="M30" s="60">
        <v>2936756</v>
      </c>
      <c r="N30" s="60">
        <v>9097955</v>
      </c>
      <c r="O30" s="60">
        <v>3017903</v>
      </c>
      <c r="P30" s="60">
        <v>2808852</v>
      </c>
      <c r="Q30" s="60">
        <v>3231970</v>
      </c>
      <c r="R30" s="60">
        <v>9058725</v>
      </c>
      <c r="S30" s="60">
        <v>3138201</v>
      </c>
      <c r="T30" s="60">
        <v>2999262</v>
      </c>
      <c r="U30" s="60">
        <v>3155038</v>
      </c>
      <c r="V30" s="60">
        <v>9292501</v>
      </c>
      <c r="W30" s="60">
        <v>38080938</v>
      </c>
      <c r="X30" s="60">
        <v>46348500</v>
      </c>
      <c r="Y30" s="60">
        <v>-8267562</v>
      </c>
      <c r="Z30" s="140">
        <v>-17.84</v>
      </c>
      <c r="AA30" s="155">
        <v>46348500</v>
      </c>
    </row>
    <row r="31" spans="1:27" ht="13.5">
      <c r="A31" s="183" t="s">
        <v>120</v>
      </c>
      <c r="B31" s="182"/>
      <c r="C31" s="155">
        <v>13177824</v>
      </c>
      <c r="D31" s="155"/>
      <c r="E31" s="156">
        <v>14952278</v>
      </c>
      <c r="F31" s="60">
        <v>15649220</v>
      </c>
      <c r="G31" s="60">
        <v>468082</v>
      </c>
      <c r="H31" s="60">
        <v>557344</v>
      </c>
      <c r="I31" s="60">
        <v>771157</v>
      </c>
      <c r="J31" s="60">
        <v>1796583</v>
      </c>
      <c r="K31" s="60">
        <v>1044576</v>
      </c>
      <c r="L31" s="60">
        <v>1668880</v>
      </c>
      <c r="M31" s="60">
        <v>805021</v>
      </c>
      <c r="N31" s="60">
        <v>3518477</v>
      </c>
      <c r="O31" s="60">
        <v>729335</v>
      </c>
      <c r="P31" s="60">
        <v>562311</v>
      </c>
      <c r="Q31" s="60">
        <v>330141</v>
      </c>
      <c r="R31" s="60">
        <v>1621787</v>
      </c>
      <c r="S31" s="60">
        <v>2738232</v>
      </c>
      <c r="T31" s="60">
        <v>1091960</v>
      </c>
      <c r="U31" s="60">
        <v>1970724</v>
      </c>
      <c r="V31" s="60">
        <v>5800916</v>
      </c>
      <c r="W31" s="60">
        <v>12737763</v>
      </c>
      <c r="X31" s="60">
        <v>15649220</v>
      </c>
      <c r="Y31" s="60">
        <v>-2911457</v>
      </c>
      <c r="Z31" s="140">
        <v>-18.6</v>
      </c>
      <c r="AA31" s="155">
        <v>15649220</v>
      </c>
    </row>
    <row r="32" spans="1:27" ht="13.5">
      <c r="A32" s="183" t="s">
        <v>121</v>
      </c>
      <c r="B32" s="182"/>
      <c r="C32" s="155">
        <v>4376588</v>
      </c>
      <c r="D32" s="155"/>
      <c r="E32" s="156">
        <v>3842000</v>
      </c>
      <c r="F32" s="60">
        <v>4835910</v>
      </c>
      <c r="G32" s="60">
        <v>0</v>
      </c>
      <c r="H32" s="60">
        <v>488867</v>
      </c>
      <c r="I32" s="60">
        <v>435287</v>
      </c>
      <c r="J32" s="60">
        <v>924154</v>
      </c>
      <c r="K32" s="60">
        <v>853326</v>
      </c>
      <c r="L32" s="60">
        <v>412368</v>
      </c>
      <c r="M32" s="60">
        <v>766096</v>
      </c>
      <c r="N32" s="60">
        <v>2031790</v>
      </c>
      <c r="O32" s="60">
        <v>266990</v>
      </c>
      <c r="P32" s="60">
        <v>299286</v>
      </c>
      <c r="Q32" s="60">
        <v>1242742</v>
      </c>
      <c r="R32" s="60">
        <v>1809018</v>
      </c>
      <c r="S32" s="60">
        <v>614019</v>
      </c>
      <c r="T32" s="60">
        <v>551975</v>
      </c>
      <c r="U32" s="60">
        <v>987338</v>
      </c>
      <c r="V32" s="60">
        <v>2153332</v>
      </c>
      <c r="W32" s="60">
        <v>6918294</v>
      </c>
      <c r="X32" s="60">
        <v>4835910</v>
      </c>
      <c r="Y32" s="60">
        <v>2082384</v>
      </c>
      <c r="Z32" s="140">
        <v>43.06</v>
      </c>
      <c r="AA32" s="155">
        <v>4835910</v>
      </c>
    </row>
    <row r="33" spans="1:27" ht="13.5">
      <c r="A33" s="183" t="s">
        <v>42</v>
      </c>
      <c r="B33" s="182"/>
      <c r="C33" s="155">
        <v>16183289</v>
      </c>
      <c r="D33" s="155"/>
      <c r="E33" s="156">
        <v>850000</v>
      </c>
      <c r="F33" s="60">
        <v>850000</v>
      </c>
      <c r="G33" s="60">
        <v>57500</v>
      </c>
      <c r="H33" s="60">
        <v>52775</v>
      </c>
      <c r="I33" s="60">
        <v>36866</v>
      </c>
      <c r="J33" s="60">
        <v>147141</v>
      </c>
      <c r="K33" s="60">
        <v>23286</v>
      </c>
      <c r="L33" s="60">
        <v>61210</v>
      </c>
      <c r="M33" s="60">
        <v>65994</v>
      </c>
      <c r="N33" s="60">
        <v>150490</v>
      </c>
      <c r="O33" s="60">
        <v>22837</v>
      </c>
      <c r="P33" s="60">
        <v>55781</v>
      </c>
      <c r="Q33" s="60">
        <v>34025</v>
      </c>
      <c r="R33" s="60">
        <v>112643</v>
      </c>
      <c r="S33" s="60">
        <v>66023</v>
      </c>
      <c r="T33" s="60">
        <v>88819</v>
      </c>
      <c r="U33" s="60">
        <v>65756</v>
      </c>
      <c r="V33" s="60">
        <v>220598</v>
      </c>
      <c r="W33" s="60">
        <v>630872</v>
      </c>
      <c r="X33" s="60">
        <v>850000</v>
      </c>
      <c r="Y33" s="60">
        <v>-219128</v>
      </c>
      <c r="Z33" s="140">
        <v>-25.78</v>
      </c>
      <c r="AA33" s="155">
        <v>850000</v>
      </c>
    </row>
    <row r="34" spans="1:27" ht="13.5">
      <c r="A34" s="183" t="s">
        <v>43</v>
      </c>
      <c r="B34" s="182"/>
      <c r="C34" s="155">
        <v>15846333</v>
      </c>
      <c r="D34" s="155"/>
      <c r="E34" s="156">
        <v>29700668</v>
      </c>
      <c r="F34" s="60">
        <v>46494747</v>
      </c>
      <c r="G34" s="60">
        <v>1883735</v>
      </c>
      <c r="H34" s="60">
        <v>4274342</v>
      </c>
      <c r="I34" s="60">
        <v>5144913</v>
      </c>
      <c r="J34" s="60">
        <v>11302990</v>
      </c>
      <c r="K34" s="60">
        <v>4581365</v>
      </c>
      <c r="L34" s="60">
        <v>4814473</v>
      </c>
      <c r="M34" s="60">
        <v>9223348</v>
      </c>
      <c r="N34" s="60">
        <v>18619186</v>
      </c>
      <c r="O34" s="60">
        <v>2486446</v>
      </c>
      <c r="P34" s="60">
        <v>1611304</v>
      </c>
      <c r="Q34" s="60">
        <v>3936655</v>
      </c>
      <c r="R34" s="60">
        <v>8034405</v>
      </c>
      <c r="S34" s="60">
        <v>9180257</v>
      </c>
      <c r="T34" s="60">
        <v>2496874</v>
      </c>
      <c r="U34" s="60">
        <v>1901192</v>
      </c>
      <c r="V34" s="60">
        <v>13578323</v>
      </c>
      <c r="W34" s="60">
        <v>51534904</v>
      </c>
      <c r="X34" s="60">
        <v>46494747</v>
      </c>
      <c r="Y34" s="60">
        <v>5040157</v>
      </c>
      <c r="Z34" s="140">
        <v>10.84</v>
      </c>
      <c r="AA34" s="155">
        <v>46494747</v>
      </c>
    </row>
    <row r="35" spans="1:27" ht="13.5">
      <c r="A35" s="181" t="s">
        <v>122</v>
      </c>
      <c r="B35" s="185"/>
      <c r="C35" s="155">
        <v>69695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171064114</v>
      </c>
      <c r="D36" s="188">
        <f>SUM(D25:D35)</f>
        <v>0</v>
      </c>
      <c r="E36" s="189">
        <f t="shared" si="1"/>
        <v>177232704</v>
      </c>
      <c r="F36" s="190">
        <f t="shared" si="1"/>
        <v>193369793</v>
      </c>
      <c r="G36" s="190">
        <f t="shared" si="1"/>
        <v>7974591</v>
      </c>
      <c r="H36" s="190">
        <f t="shared" si="1"/>
        <v>16681447</v>
      </c>
      <c r="I36" s="190">
        <f t="shared" si="1"/>
        <v>17624992</v>
      </c>
      <c r="J36" s="190">
        <f t="shared" si="1"/>
        <v>42281030</v>
      </c>
      <c r="K36" s="190">
        <f t="shared" si="1"/>
        <v>15931364</v>
      </c>
      <c r="L36" s="190">
        <f t="shared" si="1"/>
        <v>18493957</v>
      </c>
      <c r="M36" s="190">
        <f t="shared" si="1"/>
        <v>21143325</v>
      </c>
      <c r="N36" s="190">
        <f t="shared" si="1"/>
        <v>55568646</v>
      </c>
      <c r="O36" s="190">
        <f t="shared" si="1"/>
        <v>12983330</v>
      </c>
      <c r="P36" s="190">
        <f t="shared" si="1"/>
        <v>11420212</v>
      </c>
      <c r="Q36" s="190">
        <f t="shared" si="1"/>
        <v>15063197</v>
      </c>
      <c r="R36" s="190">
        <f t="shared" si="1"/>
        <v>39466739</v>
      </c>
      <c r="S36" s="190">
        <f t="shared" si="1"/>
        <v>22185233</v>
      </c>
      <c r="T36" s="190">
        <f t="shared" si="1"/>
        <v>13626964</v>
      </c>
      <c r="U36" s="190">
        <f t="shared" si="1"/>
        <v>14859446</v>
      </c>
      <c r="V36" s="190">
        <f t="shared" si="1"/>
        <v>50671643</v>
      </c>
      <c r="W36" s="190">
        <f t="shared" si="1"/>
        <v>187988058</v>
      </c>
      <c r="X36" s="190">
        <f t="shared" si="1"/>
        <v>193369793</v>
      </c>
      <c r="Y36" s="190">
        <f t="shared" si="1"/>
        <v>-5381735</v>
      </c>
      <c r="Z36" s="191">
        <f>+IF(X36&lt;&gt;0,+(Y36/X36)*100,0)</f>
        <v>-2.783131179128893</v>
      </c>
      <c r="AA36" s="188">
        <f>SUM(AA25:AA35)</f>
        <v>193369793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-9143837</v>
      </c>
      <c r="D38" s="199">
        <f>+D22-D36</f>
        <v>0</v>
      </c>
      <c r="E38" s="200">
        <f t="shared" si="2"/>
        <v>-9885692</v>
      </c>
      <c r="F38" s="106">
        <f t="shared" si="2"/>
        <v>-9852324</v>
      </c>
      <c r="G38" s="106">
        <f t="shared" si="2"/>
        <v>34429176</v>
      </c>
      <c r="H38" s="106">
        <f t="shared" si="2"/>
        <v>-5344430</v>
      </c>
      <c r="I38" s="106">
        <f t="shared" si="2"/>
        <v>-4199750</v>
      </c>
      <c r="J38" s="106">
        <f t="shared" si="2"/>
        <v>24884996</v>
      </c>
      <c r="K38" s="106">
        <f t="shared" si="2"/>
        <v>-6226683</v>
      </c>
      <c r="L38" s="106">
        <f t="shared" si="2"/>
        <v>3575691</v>
      </c>
      <c r="M38" s="106">
        <f t="shared" si="2"/>
        <v>-9349858</v>
      </c>
      <c r="N38" s="106">
        <f t="shared" si="2"/>
        <v>-12000850</v>
      </c>
      <c r="O38" s="106">
        <f t="shared" si="2"/>
        <v>-590259</v>
      </c>
      <c r="P38" s="106">
        <f t="shared" si="2"/>
        <v>-2337487</v>
      </c>
      <c r="Q38" s="106">
        <f t="shared" si="2"/>
        <v>3811038</v>
      </c>
      <c r="R38" s="106">
        <f t="shared" si="2"/>
        <v>883292</v>
      </c>
      <c r="S38" s="106">
        <f t="shared" si="2"/>
        <v>-12900102</v>
      </c>
      <c r="T38" s="106">
        <f t="shared" si="2"/>
        <v>-5181292</v>
      </c>
      <c r="U38" s="106">
        <f t="shared" si="2"/>
        <v>2498193</v>
      </c>
      <c r="V38" s="106">
        <f t="shared" si="2"/>
        <v>-15583201</v>
      </c>
      <c r="W38" s="106">
        <f t="shared" si="2"/>
        <v>-1815763</v>
      </c>
      <c r="X38" s="106">
        <f>IF(F22=F36,0,X22-X36)</f>
        <v>-9852324</v>
      </c>
      <c r="Y38" s="106">
        <f t="shared" si="2"/>
        <v>8036561</v>
      </c>
      <c r="Z38" s="201">
        <f>+IF(X38&lt;&gt;0,+(Y38/X38)*100,0)</f>
        <v>-81.57020617673555</v>
      </c>
      <c r="AA38" s="199">
        <f>+AA22-AA36</f>
        <v>-9852324</v>
      </c>
    </row>
    <row r="39" spans="1:27" ht="13.5">
      <c r="A39" s="181" t="s">
        <v>46</v>
      </c>
      <c r="B39" s="185"/>
      <c r="C39" s="155">
        <v>76840874</v>
      </c>
      <c r="D39" s="155"/>
      <c r="E39" s="156">
        <v>40637000</v>
      </c>
      <c r="F39" s="60">
        <v>70234168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70234168</v>
      </c>
      <c r="Y39" s="60">
        <v>-70234168</v>
      </c>
      <c r="Z39" s="140">
        <v>-100</v>
      </c>
      <c r="AA39" s="155">
        <v>70234168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67697037</v>
      </c>
      <c r="D42" s="206">
        <f>SUM(D38:D41)</f>
        <v>0</v>
      </c>
      <c r="E42" s="207">
        <f t="shared" si="3"/>
        <v>30751308</v>
      </c>
      <c r="F42" s="88">
        <f t="shared" si="3"/>
        <v>60381844</v>
      </c>
      <c r="G42" s="88">
        <f t="shared" si="3"/>
        <v>34429176</v>
      </c>
      <c r="H42" s="88">
        <f t="shared" si="3"/>
        <v>-5344430</v>
      </c>
      <c r="I42" s="88">
        <f t="shared" si="3"/>
        <v>-4199750</v>
      </c>
      <c r="J42" s="88">
        <f t="shared" si="3"/>
        <v>24884996</v>
      </c>
      <c r="K42" s="88">
        <f t="shared" si="3"/>
        <v>-6226683</v>
      </c>
      <c r="L42" s="88">
        <f t="shared" si="3"/>
        <v>3575691</v>
      </c>
      <c r="M42" s="88">
        <f t="shared" si="3"/>
        <v>-9349858</v>
      </c>
      <c r="N42" s="88">
        <f t="shared" si="3"/>
        <v>-12000850</v>
      </c>
      <c r="O42" s="88">
        <f t="shared" si="3"/>
        <v>-590259</v>
      </c>
      <c r="P42" s="88">
        <f t="shared" si="3"/>
        <v>-2337487</v>
      </c>
      <c r="Q42" s="88">
        <f t="shared" si="3"/>
        <v>3811038</v>
      </c>
      <c r="R42" s="88">
        <f t="shared" si="3"/>
        <v>883292</v>
      </c>
      <c r="S42" s="88">
        <f t="shared" si="3"/>
        <v>-12900102</v>
      </c>
      <c r="T42" s="88">
        <f t="shared" si="3"/>
        <v>-5181292</v>
      </c>
      <c r="U42" s="88">
        <f t="shared" si="3"/>
        <v>2498193</v>
      </c>
      <c r="V42" s="88">
        <f t="shared" si="3"/>
        <v>-15583201</v>
      </c>
      <c r="W42" s="88">
        <f t="shared" si="3"/>
        <v>-1815763</v>
      </c>
      <c r="X42" s="88">
        <f t="shared" si="3"/>
        <v>60381844</v>
      </c>
      <c r="Y42" s="88">
        <f t="shared" si="3"/>
        <v>-62197607</v>
      </c>
      <c r="Z42" s="208">
        <f>+IF(X42&lt;&gt;0,+(Y42/X42)*100,0)</f>
        <v>-103.0071340650014</v>
      </c>
      <c r="AA42" s="206">
        <f>SUM(AA38:AA41)</f>
        <v>60381844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67697037</v>
      </c>
      <c r="D44" s="210">
        <f>+D42-D43</f>
        <v>0</v>
      </c>
      <c r="E44" s="211">
        <f t="shared" si="4"/>
        <v>30751308</v>
      </c>
      <c r="F44" s="77">
        <f t="shared" si="4"/>
        <v>60381844</v>
      </c>
      <c r="G44" s="77">
        <f t="shared" si="4"/>
        <v>34429176</v>
      </c>
      <c r="H44" s="77">
        <f t="shared" si="4"/>
        <v>-5344430</v>
      </c>
      <c r="I44" s="77">
        <f t="shared" si="4"/>
        <v>-4199750</v>
      </c>
      <c r="J44" s="77">
        <f t="shared" si="4"/>
        <v>24884996</v>
      </c>
      <c r="K44" s="77">
        <f t="shared" si="4"/>
        <v>-6226683</v>
      </c>
      <c r="L44" s="77">
        <f t="shared" si="4"/>
        <v>3575691</v>
      </c>
      <c r="M44" s="77">
        <f t="shared" si="4"/>
        <v>-9349858</v>
      </c>
      <c r="N44" s="77">
        <f t="shared" si="4"/>
        <v>-12000850</v>
      </c>
      <c r="O44" s="77">
        <f t="shared" si="4"/>
        <v>-590259</v>
      </c>
      <c r="P44" s="77">
        <f t="shared" si="4"/>
        <v>-2337487</v>
      </c>
      <c r="Q44" s="77">
        <f t="shared" si="4"/>
        <v>3811038</v>
      </c>
      <c r="R44" s="77">
        <f t="shared" si="4"/>
        <v>883292</v>
      </c>
      <c r="S44" s="77">
        <f t="shared" si="4"/>
        <v>-12900102</v>
      </c>
      <c r="T44" s="77">
        <f t="shared" si="4"/>
        <v>-5181292</v>
      </c>
      <c r="U44" s="77">
        <f t="shared" si="4"/>
        <v>2498193</v>
      </c>
      <c r="V44" s="77">
        <f t="shared" si="4"/>
        <v>-15583201</v>
      </c>
      <c r="W44" s="77">
        <f t="shared" si="4"/>
        <v>-1815763</v>
      </c>
      <c r="X44" s="77">
        <f t="shared" si="4"/>
        <v>60381844</v>
      </c>
      <c r="Y44" s="77">
        <f t="shared" si="4"/>
        <v>-62197607</v>
      </c>
      <c r="Z44" s="212">
        <f>+IF(X44&lt;&gt;0,+(Y44/X44)*100,0)</f>
        <v>-103.0071340650014</v>
      </c>
      <c r="AA44" s="210">
        <f>+AA42-AA43</f>
        <v>60381844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67697037</v>
      </c>
      <c r="D46" s="206">
        <f>SUM(D44:D45)</f>
        <v>0</v>
      </c>
      <c r="E46" s="207">
        <f t="shared" si="5"/>
        <v>30751308</v>
      </c>
      <c r="F46" s="88">
        <f t="shared" si="5"/>
        <v>60381844</v>
      </c>
      <c r="G46" s="88">
        <f t="shared" si="5"/>
        <v>34429176</v>
      </c>
      <c r="H46" s="88">
        <f t="shared" si="5"/>
        <v>-5344430</v>
      </c>
      <c r="I46" s="88">
        <f t="shared" si="5"/>
        <v>-4199750</v>
      </c>
      <c r="J46" s="88">
        <f t="shared" si="5"/>
        <v>24884996</v>
      </c>
      <c r="K46" s="88">
        <f t="shared" si="5"/>
        <v>-6226683</v>
      </c>
      <c r="L46" s="88">
        <f t="shared" si="5"/>
        <v>3575691</v>
      </c>
      <c r="M46" s="88">
        <f t="shared" si="5"/>
        <v>-9349858</v>
      </c>
      <c r="N46" s="88">
        <f t="shared" si="5"/>
        <v>-12000850</v>
      </c>
      <c r="O46" s="88">
        <f t="shared" si="5"/>
        <v>-590259</v>
      </c>
      <c r="P46" s="88">
        <f t="shared" si="5"/>
        <v>-2337487</v>
      </c>
      <c r="Q46" s="88">
        <f t="shared" si="5"/>
        <v>3811038</v>
      </c>
      <c r="R46" s="88">
        <f t="shared" si="5"/>
        <v>883292</v>
      </c>
      <c r="S46" s="88">
        <f t="shared" si="5"/>
        <v>-12900102</v>
      </c>
      <c r="T46" s="88">
        <f t="shared" si="5"/>
        <v>-5181292</v>
      </c>
      <c r="U46" s="88">
        <f t="shared" si="5"/>
        <v>2498193</v>
      </c>
      <c r="V46" s="88">
        <f t="shared" si="5"/>
        <v>-15583201</v>
      </c>
      <c r="W46" s="88">
        <f t="shared" si="5"/>
        <v>-1815763</v>
      </c>
      <c r="X46" s="88">
        <f t="shared" si="5"/>
        <v>60381844</v>
      </c>
      <c r="Y46" s="88">
        <f t="shared" si="5"/>
        <v>-62197607</v>
      </c>
      <c r="Z46" s="208">
        <f>+IF(X46&lt;&gt;0,+(Y46/X46)*100,0)</f>
        <v>-103.0071340650014</v>
      </c>
      <c r="AA46" s="206">
        <f>SUM(AA44:AA45)</f>
        <v>60381844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67697037</v>
      </c>
      <c r="D48" s="217">
        <f>SUM(D46:D47)</f>
        <v>0</v>
      </c>
      <c r="E48" s="218">
        <f t="shared" si="6"/>
        <v>30751308</v>
      </c>
      <c r="F48" s="219">
        <f t="shared" si="6"/>
        <v>60381844</v>
      </c>
      <c r="G48" s="219">
        <f t="shared" si="6"/>
        <v>34429176</v>
      </c>
      <c r="H48" s="220">
        <f t="shared" si="6"/>
        <v>-5344430</v>
      </c>
      <c r="I48" s="220">
        <f t="shared" si="6"/>
        <v>-4199750</v>
      </c>
      <c r="J48" s="220">
        <f t="shared" si="6"/>
        <v>24884996</v>
      </c>
      <c r="K48" s="220">
        <f t="shared" si="6"/>
        <v>-6226683</v>
      </c>
      <c r="L48" s="220">
        <f t="shared" si="6"/>
        <v>3575691</v>
      </c>
      <c r="M48" s="219">
        <f t="shared" si="6"/>
        <v>-9349858</v>
      </c>
      <c r="N48" s="219">
        <f t="shared" si="6"/>
        <v>-12000850</v>
      </c>
      <c r="O48" s="220">
        <f t="shared" si="6"/>
        <v>-590259</v>
      </c>
      <c r="P48" s="220">
        <f t="shared" si="6"/>
        <v>-2337487</v>
      </c>
      <c r="Q48" s="220">
        <f t="shared" si="6"/>
        <v>3811038</v>
      </c>
      <c r="R48" s="220">
        <f t="shared" si="6"/>
        <v>883292</v>
      </c>
      <c r="S48" s="220">
        <f t="shared" si="6"/>
        <v>-12900102</v>
      </c>
      <c r="T48" s="219">
        <f t="shared" si="6"/>
        <v>-5181292</v>
      </c>
      <c r="U48" s="219">
        <f t="shared" si="6"/>
        <v>2498193</v>
      </c>
      <c r="V48" s="220">
        <f t="shared" si="6"/>
        <v>-15583201</v>
      </c>
      <c r="W48" s="220">
        <f t="shared" si="6"/>
        <v>-1815763</v>
      </c>
      <c r="X48" s="220">
        <f t="shared" si="6"/>
        <v>60381844</v>
      </c>
      <c r="Y48" s="220">
        <f t="shared" si="6"/>
        <v>-62197607</v>
      </c>
      <c r="Z48" s="221">
        <f>+IF(X48&lt;&gt;0,+(Y48/X48)*100,0)</f>
        <v>-103.0071340650014</v>
      </c>
      <c r="AA48" s="222">
        <f>SUM(AA46:AA47)</f>
        <v>60381844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6755110</v>
      </c>
      <c r="D5" s="153">
        <f>SUM(D6:D8)</f>
        <v>0</v>
      </c>
      <c r="E5" s="154">
        <f t="shared" si="0"/>
        <v>6000000</v>
      </c>
      <c r="F5" s="100">
        <f t="shared" si="0"/>
        <v>7877304</v>
      </c>
      <c r="G5" s="100">
        <f t="shared" si="0"/>
        <v>0</v>
      </c>
      <c r="H5" s="100">
        <f t="shared" si="0"/>
        <v>0</v>
      </c>
      <c r="I5" s="100">
        <f t="shared" si="0"/>
        <v>1619</v>
      </c>
      <c r="J5" s="100">
        <f t="shared" si="0"/>
        <v>1619</v>
      </c>
      <c r="K5" s="100">
        <f t="shared" si="0"/>
        <v>0</v>
      </c>
      <c r="L5" s="100">
        <f t="shared" si="0"/>
        <v>329</v>
      </c>
      <c r="M5" s="100">
        <f t="shared" si="0"/>
        <v>3236</v>
      </c>
      <c r="N5" s="100">
        <f t="shared" si="0"/>
        <v>3565</v>
      </c>
      <c r="O5" s="100">
        <f t="shared" si="0"/>
        <v>0</v>
      </c>
      <c r="P5" s="100">
        <f t="shared" si="0"/>
        <v>17237</v>
      </c>
      <c r="Q5" s="100">
        <f t="shared" si="0"/>
        <v>0</v>
      </c>
      <c r="R5" s="100">
        <f t="shared" si="0"/>
        <v>17237</v>
      </c>
      <c r="S5" s="100">
        <f t="shared" si="0"/>
        <v>0</v>
      </c>
      <c r="T5" s="100">
        <f t="shared" si="0"/>
        <v>35656</v>
      </c>
      <c r="U5" s="100">
        <f t="shared" si="0"/>
        <v>5480</v>
      </c>
      <c r="V5" s="100">
        <f t="shared" si="0"/>
        <v>41136</v>
      </c>
      <c r="W5" s="100">
        <f t="shared" si="0"/>
        <v>63557</v>
      </c>
      <c r="X5" s="100">
        <f t="shared" si="0"/>
        <v>7877304</v>
      </c>
      <c r="Y5" s="100">
        <f t="shared" si="0"/>
        <v>-7813747</v>
      </c>
      <c r="Z5" s="137">
        <f>+IF(X5&lt;&gt;0,+(Y5/X5)*100,0)</f>
        <v>-99.19316304156854</v>
      </c>
      <c r="AA5" s="153">
        <f>SUM(AA6:AA8)</f>
        <v>7877304</v>
      </c>
    </row>
    <row r="6" spans="1:27" ht="13.5">
      <c r="A6" s="138" t="s">
        <v>75</v>
      </c>
      <c r="B6" s="136"/>
      <c r="C6" s="155">
        <v>188560</v>
      </c>
      <c r="D6" s="155"/>
      <c r="E6" s="156"/>
      <c r="F6" s="60">
        <v>2100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2100</v>
      </c>
      <c r="Y6" s="60">
        <v>-2100</v>
      </c>
      <c r="Z6" s="140">
        <v>-100</v>
      </c>
      <c r="AA6" s="62">
        <v>2100</v>
      </c>
    </row>
    <row r="7" spans="1:27" ht="13.5">
      <c r="A7" s="138" t="s">
        <v>76</v>
      </c>
      <c r="B7" s="136"/>
      <c r="C7" s="157">
        <v>5199494</v>
      </c>
      <c r="D7" s="157"/>
      <c r="E7" s="158"/>
      <c r="F7" s="159">
        <v>55200</v>
      </c>
      <c r="G7" s="159"/>
      <c r="H7" s="159"/>
      <c r="I7" s="159">
        <v>1619</v>
      </c>
      <c r="J7" s="159">
        <v>1619</v>
      </c>
      <c r="K7" s="159"/>
      <c r="L7" s="159">
        <v>329</v>
      </c>
      <c r="M7" s="159">
        <v>3236</v>
      </c>
      <c r="N7" s="159">
        <v>3565</v>
      </c>
      <c r="O7" s="159"/>
      <c r="P7" s="159"/>
      <c r="Q7" s="159"/>
      <c r="R7" s="159"/>
      <c r="S7" s="159"/>
      <c r="T7" s="159">
        <v>1744</v>
      </c>
      <c r="U7" s="159">
        <v>5480</v>
      </c>
      <c r="V7" s="159">
        <v>7224</v>
      </c>
      <c r="W7" s="159">
        <v>12408</v>
      </c>
      <c r="X7" s="159">
        <v>55200</v>
      </c>
      <c r="Y7" s="159">
        <v>-42792</v>
      </c>
      <c r="Z7" s="141">
        <v>-77.52</v>
      </c>
      <c r="AA7" s="225">
        <v>55200</v>
      </c>
    </row>
    <row r="8" spans="1:27" ht="13.5">
      <c r="A8" s="138" t="s">
        <v>77</v>
      </c>
      <c r="B8" s="136"/>
      <c r="C8" s="155">
        <v>1367056</v>
      </c>
      <c r="D8" s="155"/>
      <c r="E8" s="156">
        <v>6000000</v>
      </c>
      <c r="F8" s="60">
        <v>7820004</v>
      </c>
      <c r="G8" s="60"/>
      <c r="H8" s="60"/>
      <c r="I8" s="60"/>
      <c r="J8" s="60"/>
      <c r="K8" s="60"/>
      <c r="L8" s="60"/>
      <c r="M8" s="60"/>
      <c r="N8" s="60"/>
      <c r="O8" s="60"/>
      <c r="P8" s="60">
        <v>17237</v>
      </c>
      <c r="Q8" s="60"/>
      <c r="R8" s="60">
        <v>17237</v>
      </c>
      <c r="S8" s="60"/>
      <c r="T8" s="60">
        <v>33912</v>
      </c>
      <c r="U8" s="60"/>
      <c r="V8" s="60">
        <v>33912</v>
      </c>
      <c r="W8" s="60">
        <v>51149</v>
      </c>
      <c r="X8" s="60">
        <v>7820004</v>
      </c>
      <c r="Y8" s="60">
        <v>-7768855</v>
      </c>
      <c r="Z8" s="140">
        <v>-99.35</v>
      </c>
      <c r="AA8" s="62">
        <v>7820004</v>
      </c>
    </row>
    <row r="9" spans="1:27" ht="13.5">
      <c r="A9" s="135" t="s">
        <v>78</v>
      </c>
      <c r="B9" s="136"/>
      <c r="C9" s="153">
        <f aca="true" t="shared" si="1" ref="C9:Y9">SUM(C10:C14)</f>
        <v>3439865</v>
      </c>
      <c r="D9" s="153">
        <f>SUM(D10:D14)</f>
        <v>0</v>
      </c>
      <c r="E9" s="154">
        <f t="shared" si="1"/>
        <v>950000</v>
      </c>
      <c r="F9" s="100">
        <f t="shared" si="1"/>
        <v>1210526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18083</v>
      </c>
      <c r="Q9" s="100">
        <f t="shared" si="1"/>
        <v>32035</v>
      </c>
      <c r="R9" s="100">
        <f t="shared" si="1"/>
        <v>50118</v>
      </c>
      <c r="S9" s="100">
        <f t="shared" si="1"/>
        <v>95752</v>
      </c>
      <c r="T9" s="100">
        <f t="shared" si="1"/>
        <v>34140</v>
      </c>
      <c r="U9" s="100">
        <f t="shared" si="1"/>
        <v>66713</v>
      </c>
      <c r="V9" s="100">
        <f t="shared" si="1"/>
        <v>196605</v>
      </c>
      <c r="W9" s="100">
        <f t="shared" si="1"/>
        <v>246723</v>
      </c>
      <c r="X9" s="100">
        <f t="shared" si="1"/>
        <v>1210526</v>
      </c>
      <c r="Y9" s="100">
        <f t="shared" si="1"/>
        <v>-963803</v>
      </c>
      <c r="Z9" s="137">
        <f>+IF(X9&lt;&gt;0,+(Y9/X9)*100,0)</f>
        <v>-79.61852946570333</v>
      </c>
      <c r="AA9" s="102">
        <f>SUM(AA10:AA14)</f>
        <v>1210526</v>
      </c>
    </row>
    <row r="10" spans="1:27" ht="13.5">
      <c r="A10" s="138" t="s">
        <v>79</v>
      </c>
      <c r="B10" s="136"/>
      <c r="C10" s="155">
        <v>269267</v>
      </c>
      <c r="D10" s="155"/>
      <c r="E10" s="156"/>
      <c r="F10" s="60">
        <v>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9025</v>
      </c>
      <c r="R10" s="60">
        <v>9025</v>
      </c>
      <c r="S10" s="60">
        <v>2923</v>
      </c>
      <c r="T10" s="60">
        <v>9255</v>
      </c>
      <c r="U10" s="60">
        <v>16531</v>
      </c>
      <c r="V10" s="60">
        <v>28709</v>
      </c>
      <c r="W10" s="60">
        <v>37734</v>
      </c>
      <c r="X10" s="60">
        <v>200000</v>
      </c>
      <c r="Y10" s="60">
        <v>-162266</v>
      </c>
      <c r="Z10" s="140">
        <v>-81.13</v>
      </c>
      <c r="AA10" s="62">
        <v>200000</v>
      </c>
    </row>
    <row r="11" spans="1:27" ht="13.5">
      <c r="A11" s="138" t="s">
        <v>80</v>
      </c>
      <c r="B11" s="136"/>
      <c r="C11" s="155">
        <v>3034296</v>
      </c>
      <c r="D11" s="155"/>
      <c r="E11" s="156">
        <v>950000</v>
      </c>
      <c r="F11" s="60">
        <v>1010526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18083</v>
      </c>
      <c r="Q11" s="60">
        <v>23010</v>
      </c>
      <c r="R11" s="60">
        <v>41093</v>
      </c>
      <c r="S11" s="60">
        <v>92829</v>
      </c>
      <c r="T11" s="60">
        <v>24885</v>
      </c>
      <c r="U11" s="60">
        <v>50182</v>
      </c>
      <c r="V11" s="60">
        <v>167896</v>
      </c>
      <c r="W11" s="60">
        <v>208989</v>
      </c>
      <c r="X11" s="60">
        <v>1010526</v>
      </c>
      <c r="Y11" s="60">
        <v>-801537</v>
      </c>
      <c r="Z11" s="140">
        <v>-79.32</v>
      </c>
      <c r="AA11" s="62">
        <v>1010526</v>
      </c>
    </row>
    <row r="12" spans="1:27" ht="13.5">
      <c r="A12" s="138" t="s">
        <v>81</v>
      </c>
      <c r="B12" s="136"/>
      <c r="C12" s="155">
        <v>136302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41932023</v>
      </c>
      <c r="D15" s="153">
        <f>SUM(D16:D18)</f>
        <v>0</v>
      </c>
      <c r="E15" s="154">
        <f t="shared" si="2"/>
        <v>15364532</v>
      </c>
      <c r="F15" s="100">
        <f t="shared" si="2"/>
        <v>22363764</v>
      </c>
      <c r="G15" s="100">
        <f t="shared" si="2"/>
        <v>842482</v>
      </c>
      <c r="H15" s="100">
        <f t="shared" si="2"/>
        <v>5887705</v>
      </c>
      <c r="I15" s="100">
        <f t="shared" si="2"/>
        <v>3790033</v>
      </c>
      <c r="J15" s="100">
        <f t="shared" si="2"/>
        <v>10520220</v>
      </c>
      <c r="K15" s="100">
        <f t="shared" si="2"/>
        <v>2935585</v>
      </c>
      <c r="L15" s="100">
        <f t="shared" si="2"/>
        <v>3743162</v>
      </c>
      <c r="M15" s="100">
        <f t="shared" si="2"/>
        <v>2453908</v>
      </c>
      <c r="N15" s="100">
        <f t="shared" si="2"/>
        <v>9132655</v>
      </c>
      <c r="O15" s="100">
        <f t="shared" si="2"/>
        <v>490206</v>
      </c>
      <c r="P15" s="100">
        <f t="shared" si="2"/>
        <v>2109730</v>
      </c>
      <c r="Q15" s="100">
        <f t="shared" si="2"/>
        <v>823844</v>
      </c>
      <c r="R15" s="100">
        <f t="shared" si="2"/>
        <v>3423780</v>
      </c>
      <c r="S15" s="100">
        <f t="shared" si="2"/>
        <v>1707007</v>
      </c>
      <c r="T15" s="100">
        <f t="shared" si="2"/>
        <v>1405700</v>
      </c>
      <c r="U15" s="100">
        <f t="shared" si="2"/>
        <v>992071</v>
      </c>
      <c r="V15" s="100">
        <f t="shared" si="2"/>
        <v>4104778</v>
      </c>
      <c r="W15" s="100">
        <f t="shared" si="2"/>
        <v>27181433</v>
      </c>
      <c r="X15" s="100">
        <f t="shared" si="2"/>
        <v>22363764</v>
      </c>
      <c r="Y15" s="100">
        <f t="shared" si="2"/>
        <v>4817669</v>
      </c>
      <c r="Z15" s="137">
        <f>+IF(X15&lt;&gt;0,+(Y15/X15)*100,0)</f>
        <v>21.542299408990363</v>
      </c>
      <c r="AA15" s="102">
        <f>SUM(AA16:AA18)</f>
        <v>22363764</v>
      </c>
    </row>
    <row r="16" spans="1:27" ht="13.5">
      <c r="A16" s="138" t="s">
        <v>85</v>
      </c>
      <c r="B16" s="136"/>
      <c r="C16" s="155">
        <v>69478</v>
      </c>
      <c r="D16" s="155"/>
      <c r="E16" s="156"/>
      <c r="F16" s="60"/>
      <c r="G16" s="60"/>
      <c r="H16" s="60"/>
      <c r="I16" s="60"/>
      <c r="J16" s="60"/>
      <c r="K16" s="60">
        <v>10065</v>
      </c>
      <c r="L16" s="60"/>
      <c r="M16" s="60"/>
      <c r="N16" s="60">
        <v>10065</v>
      </c>
      <c r="O16" s="60"/>
      <c r="P16" s="60"/>
      <c r="Q16" s="60"/>
      <c r="R16" s="60"/>
      <c r="S16" s="60"/>
      <c r="T16" s="60">
        <v>3903</v>
      </c>
      <c r="U16" s="60"/>
      <c r="V16" s="60">
        <v>3903</v>
      </c>
      <c r="W16" s="60">
        <v>13968</v>
      </c>
      <c r="X16" s="60"/>
      <c r="Y16" s="60">
        <v>13968</v>
      </c>
      <c r="Z16" s="140"/>
      <c r="AA16" s="62"/>
    </row>
    <row r="17" spans="1:27" ht="13.5">
      <c r="A17" s="138" t="s">
        <v>86</v>
      </c>
      <c r="B17" s="136"/>
      <c r="C17" s="155">
        <v>41862545</v>
      </c>
      <c r="D17" s="155"/>
      <c r="E17" s="156">
        <v>15364532</v>
      </c>
      <c r="F17" s="60">
        <v>22363764</v>
      </c>
      <c r="G17" s="60">
        <v>842482</v>
      </c>
      <c r="H17" s="60">
        <v>5887705</v>
      </c>
      <c r="I17" s="60">
        <v>3790033</v>
      </c>
      <c r="J17" s="60">
        <v>10520220</v>
      </c>
      <c r="K17" s="60">
        <v>2925520</v>
      </c>
      <c r="L17" s="60">
        <v>3743162</v>
      </c>
      <c r="M17" s="60">
        <v>2453908</v>
      </c>
      <c r="N17" s="60">
        <v>9122590</v>
      </c>
      <c r="O17" s="60">
        <v>490206</v>
      </c>
      <c r="P17" s="60">
        <v>2109730</v>
      </c>
      <c r="Q17" s="60">
        <v>823844</v>
      </c>
      <c r="R17" s="60">
        <v>3423780</v>
      </c>
      <c r="S17" s="60">
        <v>1707007</v>
      </c>
      <c r="T17" s="60">
        <v>1401797</v>
      </c>
      <c r="U17" s="60">
        <v>992071</v>
      </c>
      <c r="V17" s="60">
        <v>4100875</v>
      </c>
      <c r="W17" s="60">
        <v>27167465</v>
      </c>
      <c r="X17" s="60">
        <v>22363764</v>
      </c>
      <c r="Y17" s="60">
        <v>4803701</v>
      </c>
      <c r="Z17" s="140">
        <v>21.48</v>
      </c>
      <c r="AA17" s="62">
        <v>22363764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30236075</v>
      </c>
      <c r="D19" s="153">
        <f>SUM(D20:D23)</f>
        <v>0</v>
      </c>
      <c r="E19" s="154">
        <f t="shared" si="3"/>
        <v>18472468</v>
      </c>
      <c r="F19" s="100">
        <f t="shared" si="3"/>
        <v>41384397</v>
      </c>
      <c r="G19" s="100">
        <f t="shared" si="3"/>
        <v>8895001</v>
      </c>
      <c r="H19" s="100">
        <f t="shared" si="3"/>
        <v>350581</v>
      </c>
      <c r="I19" s="100">
        <f t="shared" si="3"/>
        <v>539999</v>
      </c>
      <c r="J19" s="100">
        <f t="shared" si="3"/>
        <v>9785581</v>
      </c>
      <c r="K19" s="100">
        <f t="shared" si="3"/>
        <v>324599</v>
      </c>
      <c r="L19" s="100">
        <f t="shared" si="3"/>
        <v>1414335</v>
      </c>
      <c r="M19" s="100">
        <f t="shared" si="3"/>
        <v>3500</v>
      </c>
      <c r="N19" s="100">
        <f t="shared" si="3"/>
        <v>1742434</v>
      </c>
      <c r="O19" s="100">
        <f t="shared" si="3"/>
        <v>322975</v>
      </c>
      <c r="P19" s="100">
        <f t="shared" si="3"/>
        <v>4762157</v>
      </c>
      <c r="Q19" s="100">
        <f t="shared" si="3"/>
        <v>457038</v>
      </c>
      <c r="R19" s="100">
        <f t="shared" si="3"/>
        <v>5542170</v>
      </c>
      <c r="S19" s="100">
        <f t="shared" si="3"/>
        <v>3895544</v>
      </c>
      <c r="T19" s="100">
        <f t="shared" si="3"/>
        <v>1589433</v>
      </c>
      <c r="U19" s="100">
        <f t="shared" si="3"/>
        <v>1438305</v>
      </c>
      <c r="V19" s="100">
        <f t="shared" si="3"/>
        <v>6923282</v>
      </c>
      <c r="W19" s="100">
        <f t="shared" si="3"/>
        <v>23993467</v>
      </c>
      <c r="X19" s="100">
        <f t="shared" si="3"/>
        <v>41384397</v>
      </c>
      <c r="Y19" s="100">
        <f t="shared" si="3"/>
        <v>-17390930</v>
      </c>
      <c r="Z19" s="137">
        <f>+IF(X19&lt;&gt;0,+(Y19/X19)*100,0)</f>
        <v>-42.02291506144212</v>
      </c>
      <c r="AA19" s="102">
        <f>SUM(AA20:AA23)</f>
        <v>41384397</v>
      </c>
    </row>
    <row r="20" spans="1:27" ht="13.5">
      <c r="A20" s="138" t="s">
        <v>89</v>
      </c>
      <c r="B20" s="136"/>
      <c r="C20" s="155">
        <v>14406733</v>
      </c>
      <c r="D20" s="155"/>
      <c r="E20" s="156">
        <v>8961778</v>
      </c>
      <c r="F20" s="60">
        <v>24206256</v>
      </c>
      <c r="G20" s="60">
        <v>8874606</v>
      </c>
      <c r="H20" s="60"/>
      <c r="I20" s="60">
        <v>111736</v>
      </c>
      <c r="J20" s="60">
        <v>8986342</v>
      </c>
      <c r="K20" s="60">
        <v>228123</v>
      </c>
      <c r="L20" s="60">
        <v>888756</v>
      </c>
      <c r="M20" s="60"/>
      <c r="N20" s="60">
        <v>1116879</v>
      </c>
      <c r="O20" s="60">
        <v>249444</v>
      </c>
      <c r="P20" s="60"/>
      <c r="Q20" s="60">
        <v>183713</v>
      </c>
      <c r="R20" s="60">
        <v>433157</v>
      </c>
      <c r="S20" s="60">
        <v>332637</v>
      </c>
      <c r="T20" s="60">
        <v>1576488</v>
      </c>
      <c r="U20" s="60">
        <v>314634</v>
      </c>
      <c r="V20" s="60">
        <v>2223759</v>
      </c>
      <c r="W20" s="60">
        <v>12760137</v>
      </c>
      <c r="X20" s="60">
        <v>24206256</v>
      </c>
      <c r="Y20" s="60">
        <v>-11446119</v>
      </c>
      <c r="Z20" s="140">
        <v>-47.29</v>
      </c>
      <c r="AA20" s="62">
        <v>24206256</v>
      </c>
    </row>
    <row r="21" spans="1:27" ht="13.5">
      <c r="A21" s="138" t="s">
        <v>90</v>
      </c>
      <c r="B21" s="136"/>
      <c r="C21" s="155">
        <v>9823372</v>
      </c>
      <c r="D21" s="155"/>
      <c r="E21" s="156">
        <v>8710690</v>
      </c>
      <c r="F21" s="60">
        <v>6167402</v>
      </c>
      <c r="G21" s="60">
        <v>20395</v>
      </c>
      <c r="H21" s="60">
        <v>350581</v>
      </c>
      <c r="I21" s="60">
        <v>62396</v>
      </c>
      <c r="J21" s="60">
        <v>433372</v>
      </c>
      <c r="K21" s="60">
        <v>59363</v>
      </c>
      <c r="L21" s="60">
        <v>364385</v>
      </c>
      <c r="M21" s="60">
        <v>3500</v>
      </c>
      <c r="N21" s="60">
        <v>427248</v>
      </c>
      <c r="O21" s="60">
        <v>45053</v>
      </c>
      <c r="P21" s="60">
        <v>662950</v>
      </c>
      <c r="Q21" s="60">
        <v>257791</v>
      </c>
      <c r="R21" s="60">
        <v>965794</v>
      </c>
      <c r="S21" s="60">
        <v>1727752</v>
      </c>
      <c r="T21" s="60"/>
      <c r="U21" s="60">
        <v>188148</v>
      </c>
      <c r="V21" s="60">
        <v>1915900</v>
      </c>
      <c r="W21" s="60">
        <v>3742314</v>
      </c>
      <c r="X21" s="60">
        <v>6167402</v>
      </c>
      <c r="Y21" s="60">
        <v>-2425088</v>
      </c>
      <c r="Z21" s="140">
        <v>-39.32</v>
      </c>
      <c r="AA21" s="62">
        <v>6167402</v>
      </c>
    </row>
    <row r="22" spans="1:27" ht="13.5">
      <c r="A22" s="138" t="s">
        <v>91</v>
      </c>
      <c r="B22" s="136"/>
      <c r="C22" s="157">
        <v>258590</v>
      </c>
      <c r="D22" s="157"/>
      <c r="E22" s="158"/>
      <c r="F22" s="159">
        <v>10210739</v>
      </c>
      <c r="G22" s="159"/>
      <c r="H22" s="159"/>
      <c r="I22" s="159">
        <v>334800</v>
      </c>
      <c r="J22" s="159">
        <v>334800</v>
      </c>
      <c r="K22" s="159">
        <v>37113</v>
      </c>
      <c r="L22" s="159">
        <v>65404</v>
      </c>
      <c r="M22" s="159"/>
      <c r="N22" s="159">
        <v>102517</v>
      </c>
      <c r="O22" s="159"/>
      <c r="P22" s="159">
        <v>4099207</v>
      </c>
      <c r="Q22" s="159"/>
      <c r="R22" s="159">
        <v>4099207</v>
      </c>
      <c r="S22" s="159">
        <v>1780599</v>
      </c>
      <c r="T22" s="159"/>
      <c r="U22" s="159">
        <v>800000</v>
      </c>
      <c r="V22" s="159">
        <v>2580599</v>
      </c>
      <c r="W22" s="159">
        <v>7117123</v>
      </c>
      <c r="X22" s="159">
        <v>10210739</v>
      </c>
      <c r="Y22" s="159">
        <v>-3093616</v>
      </c>
      <c r="Z22" s="141">
        <v>-30.3</v>
      </c>
      <c r="AA22" s="225">
        <v>10210739</v>
      </c>
    </row>
    <row r="23" spans="1:27" ht="13.5">
      <c r="A23" s="138" t="s">
        <v>92</v>
      </c>
      <c r="B23" s="136"/>
      <c r="C23" s="155">
        <v>5747380</v>
      </c>
      <c r="D23" s="155"/>
      <c r="E23" s="156">
        <v>800000</v>
      </c>
      <c r="F23" s="60">
        <v>800000</v>
      </c>
      <c r="G23" s="60"/>
      <c r="H23" s="60"/>
      <c r="I23" s="60">
        <v>31067</v>
      </c>
      <c r="J23" s="60">
        <v>31067</v>
      </c>
      <c r="K23" s="60"/>
      <c r="L23" s="60">
        <v>95790</v>
      </c>
      <c r="M23" s="60"/>
      <c r="N23" s="60">
        <v>95790</v>
      </c>
      <c r="O23" s="60">
        <v>28478</v>
      </c>
      <c r="P23" s="60"/>
      <c r="Q23" s="60">
        <v>15534</v>
      </c>
      <c r="R23" s="60">
        <v>44012</v>
      </c>
      <c r="S23" s="60">
        <v>54556</v>
      </c>
      <c r="T23" s="60">
        <v>12945</v>
      </c>
      <c r="U23" s="60">
        <v>135523</v>
      </c>
      <c r="V23" s="60">
        <v>203024</v>
      </c>
      <c r="W23" s="60">
        <v>373893</v>
      </c>
      <c r="X23" s="60">
        <v>800000</v>
      </c>
      <c r="Y23" s="60">
        <v>-426107</v>
      </c>
      <c r="Z23" s="140">
        <v>-53.26</v>
      </c>
      <c r="AA23" s="62">
        <v>800000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82363073</v>
      </c>
      <c r="D25" s="217">
        <f>+D5+D9+D15+D19+D24</f>
        <v>0</v>
      </c>
      <c r="E25" s="230">
        <f t="shared" si="4"/>
        <v>40787000</v>
      </c>
      <c r="F25" s="219">
        <f t="shared" si="4"/>
        <v>72835991</v>
      </c>
      <c r="G25" s="219">
        <f t="shared" si="4"/>
        <v>9737483</v>
      </c>
      <c r="H25" s="219">
        <f t="shared" si="4"/>
        <v>6238286</v>
      </c>
      <c r="I25" s="219">
        <f t="shared" si="4"/>
        <v>4331651</v>
      </c>
      <c r="J25" s="219">
        <f t="shared" si="4"/>
        <v>20307420</v>
      </c>
      <c r="K25" s="219">
        <f t="shared" si="4"/>
        <v>3260184</v>
      </c>
      <c r="L25" s="219">
        <f t="shared" si="4"/>
        <v>5157826</v>
      </c>
      <c r="M25" s="219">
        <f t="shared" si="4"/>
        <v>2460644</v>
      </c>
      <c r="N25" s="219">
        <f t="shared" si="4"/>
        <v>10878654</v>
      </c>
      <c r="O25" s="219">
        <f t="shared" si="4"/>
        <v>813181</v>
      </c>
      <c r="P25" s="219">
        <f t="shared" si="4"/>
        <v>6907207</v>
      </c>
      <c r="Q25" s="219">
        <f t="shared" si="4"/>
        <v>1312917</v>
      </c>
      <c r="R25" s="219">
        <f t="shared" si="4"/>
        <v>9033305</v>
      </c>
      <c r="S25" s="219">
        <f t="shared" si="4"/>
        <v>5698303</v>
      </c>
      <c r="T25" s="219">
        <f t="shared" si="4"/>
        <v>3064929</v>
      </c>
      <c r="U25" s="219">
        <f t="shared" si="4"/>
        <v>2502569</v>
      </c>
      <c r="V25" s="219">
        <f t="shared" si="4"/>
        <v>11265801</v>
      </c>
      <c r="W25" s="219">
        <f t="shared" si="4"/>
        <v>51485180</v>
      </c>
      <c r="X25" s="219">
        <f t="shared" si="4"/>
        <v>72835991</v>
      </c>
      <c r="Y25" s="219">
        <f t="shared" si="4"/>
        <v>-21350811</v>
      </c>
      <c r="Z25" s="231">
        <f>+IF(X25&lt;&gt;0,+(Y25/X25)*100,0)</f>
        <v>-29.313545002772052</v>
      </c>
      <c r="AA25" s="232">
        <f>+AA5+AA9+AA15+AA19+AA24</f>
        <v>72835991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10978578</v>
      </c>
      <c r="D28" s="155"/>
      <c r="E28" s="156">
        <v>39725222</v>
      </c>
      <c r="F28" s="60">
        <v>53215096</v>
      </c>
      <c r="G28" s="60">
        <v>9737483</v>
      </c>
      <c r="H28" s="60">
        <v>5492249</v>
      </c>
      <c r="I28" s="60">
        <v>3373849</v>
      </c>
      <c r="J28" s="60">
        <v>18603581</v>
      </c>
      <c r="K28" s="60">
        <v>2928792</v>
      </c>
      <c r="L28" s="60">
        <v>4372559</v>
      </c>
      <c r="M28" s="60">
        <v>2311862</v>
      </c>
      <c r="N28" s="60">
        <v>9613213</v>
      </c>
      <c r="O28" s="60">
        <v>735392</v>
      </c>
      <c r="P28" s="60">
        <v>917725</v>
      </c>
      <c r="Q28" s="60">
        <v>1074718</v>
      </c>
      <c r="R28" s="60">
        <v>2727835</v>
      </c>
      <c r="S28" s="60">
        <v>2878446</v>
      </c>
      <c r="T28" s="60">
        <v>3016115</v>
      </c>
      <c r="U28" s="60">
        <v>1555437</v>
      </c>
      <c r="V28" s="60">
        <v>7449998</v>
      </c>
      <c r="W28" s="60">
        <v>38394627</v>
      </c>
      <c r="X28" s="60">
        <v>53215096</v>
      </c>
      <c r="Y28" s="60">
        <v>-14820469</v>
      </c>
      <c r="Z28" s="140">
        <v>-27.85</v>
      </c>
      <c r="AA28" s="155">
        <v>53215096</v>
      </c>
    </row>
    <row r="29" spans="1:27" ht="13.5">
      <c r="A29" s="234" t="s">
        <v>134</v>
      </c>
      <c r="B29" s="136"/>
      <c r="C29" s="155">
        <v>20586989</v>
      </c>
      <c r="D29" s="155"/>
      <c r="E29" s="156"/>
      <c r="F29" s="60">
        <v>17219072</v>
      </c>
      <c r="G29" s="60"/>
      <c r="H29" s="60">
        <v>732125</v>
      </c>
      <c r="I29" s="60">
        <v>562020</v>
      </c>
      <c r="J29" s="60">
        <v>1294145</v>
      </c>
      <c r="K29" s="60">
        <v>234916</v>
      </c>
      <c r="L29" s="60">
        <v>755256</v>
      </c>
      <c r="M29" s="60">
        <v>145546</v>
      </c>
      <c r="N29" s="60">
        <v>1135718</v>
      </c>
      <c r="O29" s="60">
        <v>77789</v>
      </c>
      <c r="P29" s="60">
        <v>5853245</v>
      </c>
      <c r="Q29" s="60">
        <v>238199</v>
      </c>
      <c r="R29" s="60">
        <v>6169233</v>
      </c>
      <c r="S29" s="60">
        <v>2819857</v>
      </c>
      <c r="T29" s="60">
        <v>9255</v>
      </c>
      <c r="U29" s="60">
        <v>941652</v>
      </c>
      <c r="V29" s="60">
        <v>3770764</v>
      </c>
      <c r="W29" s="60">
        <v>12369860</v>
      </c>
      <c r="X29" s="60">
        <v>17219072</v>
      </c>
      <c r="Y29" s="60">
        <v>-4849212</v>
      </c>
      <c r="Z29" s="140">
        <v>-28.16</v>
      </c>
      <c r="AA29" s="62">
        <v>17219072</v>
      </c>
    </row>
    <row r="30" spans="1:27" ht="13.5">
      <c r="A30" s="234" t="s">
        <v>135</v>
      </c>
      <c r="B30" s="136"/>
      <c r="C30" s="157">
        <v>44142862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299420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76007849</v>
      </c>
      <c r="D32" s="210">
        <f>SUM(D28:D31)</f>
        <v>0</v>
      </c>
      <c r="E32" s="211">
        <f t="shared" si="5"/>
        <v>39725222</v>
      </c>
      <c r="F32" s="77">
        <f t="shared" si="5"/>
        <v>70434168</v>
      </c>
      <c r="G32" s="77">
        <f t="shared" si="5"/>
        <v>9737483</v>
      </c>
      <c r="H32" s="77">
        <f t="shared" si="5"/>
        <v>6224374</v>
      </c>
      <c r="I32" s="77">
        <f t="shared" si="5"/>
        <v>3935869</v>
      </c>
      <c r="J32" s="77">
        <f t="shared" si="5"/>
        <v>19897726</v>
      </c>
      <c r="K32" s="77">
        <f t="shared" si="5"/>
        <v>3163708</v>
      </c>
      <c r="L32" s="77">
        <f t="shared" si="5"/>
        <v>5127815</v>
      </c>
      <c r="M32" s="77">
        <f t="shared" si="5"/>
        <v>2457408</v>
      </c>
      <c r="N32" s="77">
        <f t="shared" si="5"/>
        <v>10748931</v>
      </c>
      <c r="O32" s="77">
        <f t="shared" si="5"/>
        <v>813181</v>
      </c>
      <c r="P32" s="77">
        <f t="shared" si="5"/>
        <v>6770970</v>
      </c>
      <c r="Q32" s="77">
        <f t="shared" si="5"/>
        <v>1312917</v>
      </c>
      <c r="R32" s="77">
        <f t="shared" si="5"/>
        <v>8897068</v>
      </c>
      <c r="S32" s="77">
        <f t="shared" si="5"/>
        <v>5698303</v>
      </c>
      <c r="T32" s="77">
        <f t="shared" si="5"/>
        <v>3025370</v>
      </c>
      <c r="U32" s="77">
        <f t="shared" si="5"/>
        <v>2497089</v>
      </c>
      <c r="V32" s="77">
        <f t="shared" si="5"/>
        <v>11220762</v>
      </c>
      <c r="W32" s="77">
        <f t="shared" si="5"/>
        <v>50764487</v>
      </c>
      <c r="X32" s="77">
        <f t="shared" si="5"/>
        <v>70434168</v>
      </c>
      <c r="Y32" s="77">
        <f t="shared" si="5"/>
        <v>-19669681</v>
      </c>
      <c r="Z32" s="212">
        <f>+IF(X32&lt;&gt;0,+(Y32/X32)*100,0)</f>
        <v>-27.92633399176377</v>
      </c>
      <c r="AA32" s="79">
        <f>SUM(AA28:AA31)</f>
        <v>70434168</v>
      </c>
    </row>
    <row r="33" spans="1:27" ht="13.5">
      <c r="A33" s="237" t="s">
        <v>51</v>
      </c>
      <c r="B33" s="136" t="s">
        <v>137</v>
      </c>
      <c r="C33" s="155">
        <v>324000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2282519</v>
      </c>
      <c r="D34" s="155"/>
      <c r="E34" s="156"/>
      <c r="F34" s="60">
        <v>534233</v>
      </c>
      <c r="G34" s="60"/>
      <c r="H34" s="60">
        <v>13912</v>
      </c>
      <c r="I34" s="60">
        <v>394163</v>
      </c>
      <c r="J34" s="60">
        <v>408075</v>
      </c>
      <c r="K34" s="60">
        <v>96476</v>
      </c>
      <c r="L34" s="60">
        <v>29682</v>
      </c>
      <c r="M34" s="60"/>
      <c r="N34" s="60">
        <v>126158</v>
      </c>
      <c r="O34" s="60"/>
      <c r="P34" s="60">
        <v>119000</v>
      </c>
      <c r="Q34" s="60"/>
      <c r="R34" s="60">
        <v>119000</v>
      </c>
      <c r="S34" s="60"/>
      <c r="T34" s="60"/>
      <c r="U34" s="60"/>
      <c r="V34" s="60"/>
      <c r="W34" s="60">
        <v>653233</v>
      </c>
      <c r="X34" s="60">
        <v>534233</v>
      </c>
      <c r="Y34" s="60">
        <v>119000</v>
      </c>
      <c r="Z34" s="140">
        <v>22.27</v>
      </c>
      <c r="AA34" s="62">
        <v>534233</v>
      </c>
    </row>
    <row r="35" spans="1:27" ht="13.5">
      <c r="A35" s="237" t="s">
        <v>53</v>
      </c>
      <c r="B35" s="136"/>
      <c r="C35" s="155">
        <v>3748705</v>
      </c>
      <c r="D35" s="155"/>
      <c r="E35" s="156">
        <v>1061778</v>
      </c>
      <c r="F35" s="60">
        <v>1867590</v>
      </c>
      <c r="G35" s="60"/>
      <c r="H35" s="60"/>
      <c r="I35" s="60">
        <v>1619</v>
      </c>
      <c r="J35" s="60">
        <v>1619</v>
      </c>
      <c r="K35" s="60"/>
      <c r="L35" s="60">
        <v>329</v>
      </c>
      <c r="M35" s="60">
        <v>3236</v>
      </c>
      <c r="N35" s="60">
        <v>3565</v>
      </c>
      <c r="O35" s="60"/>
      <c r="P35" s="60">
        <v>17237</v>
      </c>
      <c r="Q35" s="60"/>
      <c r="R35" s="60">
        <v>17237</v>
      </c>
      <c r="S35" s="60"/>
      <c r="T35" s="60">
        <v>39559</v>
      </c>
      <c r="U35" s="60">
        <v>5480</v>
      </c>
      <c r="V35" s="60">
        <v>45039</v>
      </c>
      <c r="W35" s="60">
        <v>67460</v>
      </c>
      <c r="X35" s="60">
        <v>1867590</v>
      </c>
      <c r="Y35" s="60">
        <v>-1800130</v>
      </c>
      <c r="Z35" s="140">
        <v>-96.39</v>
      </c>
      <c r="AA35" s="62">
        <v>1867590</v>
      </c>
    </row>
    <row r="36" spans="1:27" ht="13.5">
      <c r="A36" s="238" t="s">
        <v>139</v>
      </c>
      <c r="B36" s="149"/>
      <c r="C36" s="222">
        <f aca="true" t="shared" si="6" ref="C36:Y36">SUM(C32:C35)</f>
        <v>82363073</v>
      </c>
      <c r="D36" s="222">
        <f>SUM(D32:D35)</f>
        <v>0</v>
      </c>
      <c r="E36" s="218">
        <f t="shared" si="6"/>
        <v>40787000</v>
      </c>
      <c r="F36" s="220">
        <f t="shared" si="6"/>
        <v>72835991</v>
      </c>
      <c r="G36" s="220">
        <f t="shared" si="6"/>
        <v>9737483</v>
      </c>
      <c r="H36" s="220">
        <f t="shared" si="6"/>
        <v>6238286</v>
      </c>
      <c r="I36" s="220">
        <f t="shared" si="6"/>
        <v>4331651</v>
      </c>
      <c r="J36" s="220">
        <f t="shared" si="6"/>
        <v>20307420</v>
      </c>
      <c r="K36" s="220">
        <f t="shared" si="6"/>
        <v>3260184</v>
      </c>
      <c r="L36" s="220">
        <f t="shared" si="6"/>
        <v>5157826</v>
      </c>
      <c r="M36" s="220">
        <f t="shared" si="6"/>
        <v>2460644</v>
      </c>
      <c r="N36" s="220">
        <f t="shared" si="6"/>
        <v>10878654</v>
      </c>
      <c r="O36" s="220">
        <f t="shared" si="6"/>
        <v>813181</v>
      </c>
      <c r="P36" s="220">
        <f t="shared" si="6"/>
        <v>6907207</v>
      </c>
      <c r="Q36" s="220">
        <f t="shared" si="6"/>
        <v>1312917</v>
      </c>
      <c r="R36" s="220">
        <f t="shared" si="6"/>
        <v>9033305</v>
      </c>
      <c r="S36" s="220">
        <f t="shared" si="6"/>
        <v>5698303</v>
      </c>
      <c r="T36" s="220">
        <f t="shared" si="6"/>
        <v>3064929</v>
      </c>
      <c r="U36" s="220">
        <f t="shared" si="6"/>
        <v>2502569</v>
      </c>
      <c r="V36" s="220">
        <f t="shared" si="6"/>
        <v>11265801</v>
      </c>
      <c r="W36" s="220">
        <f t="shared" si="6"/>
        <v>51485180</v>
      </c>
      <c r="X36" s="220">
        <f t="shared" si="6"/>
        <v>72835991</v>
      </c>
      <c r="Y36" s="220">
        <f t="shared" si="6"/>
        <v>-21350811</v>
      </c>
      <c r="Z36" s="221">
        <f>+IF(X36&lt;&gt;0,+(Y36/X36)*100,0)</f>
        <v>-29.313545002772052</v>
      </c>
      <c r="AA36" s="239">
        <f>SUM(AA32:AA35)</f>
        <v>72835991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12170</v>
      </c>
      <c r="D6" s="155"/>
      <c r="E6" s="59">
        <v>11950</v>
      </c>
      <c r="F6" s="60">
        <v>11950</v>
      </c>
      <c r="G6" s="60">
        <v>12170</v>
      </c>
      <c r="H6" s="60">
        <v>12170</v>
      </c>
      <c r="I6" s="60">
        <v>12170</v>
      </c>
      <c r="J6" s="60">
        <v>12170</v>
      </c>
      <c r="K6" s="60">
        <v>12170</v>
      </c>
      <c r="L6" s="60">
        <v>1920718</v>
      </c>
      <c r="M6" s="60">
        <v>12370</v>
      </c>
      <c r="N6" s="60">
        <v>12370</v>
      </c>
      <c r="O6" s="60">
        <v>12370</v>
      </c>
      <c r="P6" s="60">
        <v>12370</v>
      </c>
      <c r="Q6" s="60">
        <v>3580031</v>
      </c>
      <c r="R6" s="60">
        <v>3580031</v>
      </c>
      <c r="S6" s="60">
        <v>2435819</v>
      </c>
      <c r="T6" s="60">
        <v>12330</v>
      </c>
      <c r="U6" s="60">
        <v>3158511</v>
      </c>
      <c r="V6" s="60">
        <v>3158511</v>
      </c>
      <c r="W6" s="60">
        <v>3158511</v>
      </c>
      <c r="X6" s="60">
        <v>11950</v>
      </c>
      <c r="Y6" s="60">
        <v>3146561</v>
      </c>
      <c r="Z6" s="140">
        <v>26331.05</v>
      </c>
      <c r="AA6" s="62">
        <v>11950</v>
      </c>
    </row>
    <row r="7" spans="1:27" ht="13.5">
      <c r="A7" s="249" t="s">
        <v>144</v>
      </c>
      <c r="B7" s="182"/>
      <c r="C7" s="155">
        <v>14190860</v>
      </c>
      <c r="D7" s="155"/>
      <c r="E7" s="59">
        <v>13138520</v>
      </c>
      <c r="F7" s="60">
        <v>13138520</v>
      </c>
      <c r="G7" s="60">
        <v>38396203</v>
      </c>
      <c r="H7" s="60">
        <v>32022439</v>
      </c>
      <c r="I7" s="60">
        <v>24003031</v>
      </c>
      <c r="J7" s="60">
        <v>24003031</v>
      </c>
      <c r="K7" s="60">
        <v>21115142</v>
      </c>
      <c r="L7" s="60">
        <v>20906611</v>
      </c>
      <c r="M7" s="60">
        <v>19136138</v>
      </c>
      <c r="N7" s="60">
        <v>19136138</v>
      </c>
      <c r="O7" s="60">
        <v>17399344</v>
      </c>
      <c r="P7" s="60">
        <v>28630676</v>
      </c>
      <c r="Q7" s="60">
        <v>24969416</v>
      </c>
      <c r="R7" s="60">
        <v>24969416</v>
      </c>
      <c r="S7" s="60">
        <v>28932238</v>
      </c>
      <c r="T7" s="60">
        <v>26269047</v>
      </c>
      <c r="U7" s="60">
        <v>16811766</v>
      </c>
      <c r="V7" s="60">
        <v>16811766</v>
      </c>
      <c r="W7" s="60">
        <v>16811766</v>
      </c>
      <c r="X7" s="60">
        <v>13138520</v>
      </c>
      <c r="Y7" s="60">
        <v>3673246</v>
      </c>
      <c r="Z7" s="140">
        <v>27.96</v>
      </c>
      <c r="AA7" s="62">
        <v>13138520</v>
      </c>
    </row>
    <row r="8" spans="1:27" ht="13.5">
      <c r="A8" s="249" t="s">
        <v>145</v>
      </c>
      <c r="B8" s="182"/>
      <c r="C8" s="155">
        <v>31170246</v>
      </c>
      <c r="D8" s="155"/>
      <c r="E8" s="59">
        <v>9352208</v>
      </c>
      <c r="F8" s="60">
        <v>9352208</v>
      </c>
      <c r="G8" s="60">
        <v>50186335</v>
      </c>
      <c r="H8" s="60">
        <v>50795651</v>
      </c>
      <c r="I8" s="60">
        <v>50600524</v>
      </c>
      <c r="J8" s="60">
        <v>50600524</v>
      </c>
      <c r="K8" s="60">
        <v>46909416</v>
      </c>
      <c r="L8" s="60">
        <v>59746323</v>
      </c>
      <c r="M8" s="60">
        <v>58869499</v>
      </c>
      <c r="N8" s="60">
        <v>58869499</v>
      </c>
      <c r="O8" s="60">
        <v>58021017</v>
      </c>
      <c r="P8" s="60">
        <v>56077638</v>
      </c>
      <c r="Q8" s="60">
        <v>52933546</v>
      </c>
      <c r="R8" s="60">
        <v>52933546</v>
      </c>
      <c r="S8" s="60">
        <v>50379548</v>
      </c>
      <c r="T8" s="60">
        <v>49030775</v>
      </c>
      <c r="U8" s="60">
        <v>43526053</v>
      </c>
      <c r="V8" s="60">
        <v>43526053</v>
      </c>
      <c r="W8" s="60">
        <v>43526053</v>
      </c>
      <c r="X8" s="60">
        <v>9352208</v>
      </c>
      <c r="Y8" s="60">
        <v>34173845</v>
      </c>
      <c r="Z8" s="140">
        <v>365.41</v>
      </c>
      <c r="AA8" s="62">
        <v>9352208</v>
      </c>
    </row>
    <row r="9" spans="1:27" ht="13.5">
      <c r="A9" s="249" t="s">
        <v>146</v>
      </c>
      <c r="B9" s="182"/>
      <c r="C9" s="155">
        <v>5527400</v>
      </c>
      <c r="D9" s="155"/>
      <c r="E9" s="59">
        <v>7802583</v>
      </c>
      <c r="F9" s="60">
        <v>7802583</v>
      </c>
      <c r="G9" s="60">
        <v>1677588</v>
      </c>
      <c r="H9" s="60">
        <v>5527400</v>
      </c>
      <c r="I9" s="60">
        <v>5418819</v>
      </c>
      <c r="J9" s="60">
        <v>5418819</v>
      </c>
      <c r="K9" s="60">
        <v>3579602</v>
      </c>
      <c r="L9" s="60">
        <v>17576069</v>
      </c>
      <c r="M9" s="60">
        <v>17631122</v>
      </c>
      <c r="N9" s="60">
        <v>17631122</v>
      </c>
      <c r="O9" s="60">
        <v>17854467</v>
      </c>
      <c r="P9" s="60">
        <v>17606982</v>
      </c>
      <c r="Q9" s="60">
        <v>11503910</v>
      </c>
      <c r="R9" s="60">
        <v>11503910</v>
      </c>
      <c r="S9" s="60">
        <v>9219125</v>
      </c>
      <c r="T9" s="60">
        <v>9333037</v>
      </c>
      <c r="U9" s="60">
        <v>10313962</v>
      </c>
      <c r="V9" s="60">
        <v>10313962</v>
      </c>
      <c r="W9" s="60">
        <v>10313962</v>
      </c>
      <c r="X9" s="60">
        <v>7802583</v>
      </c>
      <c r="Y9" s="60">
        <v>2511379</v>
      </c>
      <c r="Z9" s="140">
        <v>32.19</v>
      </c>
      <c r="AA9" s="62">
        <v>7802583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3080493</v>
      </c>
      <c r="D11" s="155"/>
      <c r="E11" s="59">
        <v>2935810</v>
      </c>
      <c r="F11" s="60">
        <v>2935810</v>
      </c>
      <c r="G11" s="60">
        <v>3320522</v>
      </c>
      <c r="H11" s="60">
        <v>3080493</v>
      </c>
      <c r="I11" s="60">
        <v>3622496</v>
      </c>
      <c r="J11" s="60">
        <v>3622496</v>
      </c>
      <c r="K11" s="60">
        <v>3893742</v>
      </c>
      <c r="L11" s="60">
        <v>3165648</v>
      </c>
      <c r="M11" s="60">
        <v>3050315</v>
      </c>
      <c r="N11" s="60">
        <v>3050315</v>
      </c>
      <c r="O11" s="60">
        <v>3207474</v>
      </c>
      <c r="P11" s="60">
        <v>3018619</v>
      </c>
      <c r="Q11" s="60">
        <v>3103239</v>
      </c>
      <c r="R11" s="60">
        <v>3103239</v>
      </c>
      <c r="S11" s="60">
        <v>3071804</v>
      </c>
      <c r="T11" s="60">
        <v>3213233</v>
      </c>
      <c r="U11" s="60">
        <v>3142869</v>
      </c>
      <c r="V11" s="60">
        <v>3142869</v>
      </c>
      <c r="W11" s="60">
        <v>3142869</v>
      </c>
      <c r="X11" s="60">
        <v>2935810</v>
      </c>
      <c r="Y11" s="60">
        <v>207059</v>
      </c>
      <c r="Z11" s="140">
        <v>7.05</v>
      </c>
      <c r="AA11" s="62">
        <v>2935810</v>
      </c>
    </row>
    <row r="12" spans="1:27" ht="13.5">
      <c r="A12" s="250" t="s">
        <v>56</v>
      </c>
      <c r="B12" s="251"/>
      <c r="C12" s="168">
        <f aca="true" t="shared" si="0" ref="C12:Y12">SUM(C6:C11)</f>
        <v>53981169</v>
      </c>
      <c r="D12" s="168">
        <f>SUM(D6:D11)</f>
        <v>0</v>
      </c>
      <c r="E12" s="72">
        <f t="shared" si="0"/>
        <v>33241071</v>
      </c>
      <c r="F12" s="73">
        <f t="shared" si="0"/>
        <v>33241071</v>
      </c>
      <c r="G12" s="73">
        <f t="shared" si="0"/>
        <v>93592818</v>
      </c>
      <c r="H12" s="73">
        <f t="shared" si="0"/>
        <v>91438153</v>
      </c>
      <c r="I12" s="73">
        <f t="shared" si="0"/>
        <v>83657040</v>
      </c>
      <c r="J12" s="73">
        <f t="shared" si="0"/>
        <v>83657040</v>
      </c>
      <c r="K12" s="73">
        <f t="shared" si="0"/>
        <v>75510072</v>
      </c>
      <c r="L12" s="73">
        <f t="shared" si="0"/>
        <v>103315369</v>
      </c>
      <c r="M12" s="73">
        <f t="shared" si="0"/>
        <v>98699444</v>
      </c>
      <c r="N12" s="73">
        <f t="shared" si="0"/>
        <v>98699444</v>
      </c>
      <c r="O12" s="73">
        <f t="shared" si="0"/>
        <v>96494672</v>
      </c>
      <c r="P12" s="73">
        <f t="shared" si="0"/>
        <v>105346285</v>
      </c>
      <c r="Q12" s="73">
        <f t="shared" si="0"/>
        <v>96090142</v>
      </c>
      <c r="R12" s="73">
        <f t="shared" si="0"/>
        <v>96090142</v>
      </c>
      <c r="S12" s="73">
        <f t="shared" si="0"/>
        <v>94038534</v>
      </c>
      <c r="T12" s="73">
        <f t="shared" si="0"/>
        <v>87858422</v>
      </c>
      <c r="U12" s="73">
        <f t="shared" si="0"/>
        <v>76953161</v>
      </c>
      <c r="V12" s="73">
        <f t="shared" si="0"/>
        <v>76953161</v>
      </c>
      <c r="W12" s="73">
        <f t="shared" si="0"/>
        <v>76953161</v>
      </c>
      <c r="X12" s="73">
        <f t="shared" si="0"/>
        <v>33241071</v>
      </c>
      <c r="Y12" s="73">
        <f t="shared" si="0"/>
        <v>43712090</v>
      </c>
      <c r="Z12" s="170">
        <f>+IF(X12&lt;&gt;0,+(Y12/X12)*100,0)</f>
        <v>131.50024558474664</v>
      </c>
      <c r="AA12" s="74">
        <f>SUM(AA6:AA11)</f>
        <v>33241071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1333123</v>
      </c>
      <c r="D15" s="155"/>
      <c r="E15" s="59">
        <v>1934184</v>
      </c>
      <c r="F15" s="60">
        <v>1934184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1934184</v>
      </c>
      <c r="Y15" s="60">
        <v>-1934184</v>
      </c>
      <c r="Z15" s="140">
        <v>-100</v>
      </c>
      <c r="AA15" s="62">
        <v>1934184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9969740</v>
      </c>
      <c r="D17" s="155"/>
      <c r="E17" s="59">
        <v>9970505</v>
      </c>
      <c r="F17" s="60">
        <v>9970505</v>
      </c>
      <c r="G17" s="60">
        <v>10249777</v>
      </c>
      <c r="H17" s="60">
        <v>9969740</v>
      </c>
      <c r="I17" s="60">
        <v>9969740</v>
      </c>
      <c r="J17" s="60">
        <v>9969740</v>
      </c>
      <c r="K17" s="60">
        <v>9969740</v>
      </c>
      <c r="L17" s="60">
        <v>9969740</v>
      </c>
      <c r="M17" s="60">
        <v>9969740</v>
      </c>
      <c r="N17" s="60">
        <v>9969740</v>
      </c>
      <c r="O17" s="60">
        <v>9969740</v>
      </c>
      <c r="P17" s="60">
        <v>9969740</v>
      </c>
      <c r="Q17" s="60">
        <v>9969740</v>
      </c>
      <c r="R17" s="60">
        <v>9969740</v>
      </c>
      <c r="S17" s="60">
        <v>9969740</v>
      </c>
      <c r="T17" s="60">
        <v>9969740</v>
      </c>
      <c r="U17" s="60">
        <v>9969740</v>
      </c>
      <c r="V17" s="60">
        <v>9969740</v>
      </c>
      <c r="W17" s="60">
        <v>9969740</v>
      </c>
      <c r="X17" s="60">
        <v>9970505</v>
      </c>
      <c r="Y17" s="60">
        <v>-765</v>
      </c>
      <c r="Z17" s="140">
        <v>-0.01</v>
      </c>
      <c r="AA17" s="62">
        <v>9970505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325657039</v>
      </c>
      <c r="D19" s="155"/>
      <c r="E19" s="59">
        <v>325822392</v>
      </c>
      <c r="F19" s="60">
        <v>357871383</v>
      </c>
      <c r="G19" s="60">
        <v>294663008</v>
      </c>
      <c r="H19" s="60">
        <v>324290779</v>
      </c>
      <c r="I19" s="60">
        <v>344598199</v>
      </c>
      <c r="J19" s="60">
        <v>344598199</v>
      </c>
      <c r="K19" s="60">
        <v>347880428</v>
      </c>
      <c r="L19" s="60">
        <v>353038254</v>
      </c>
      <c r="M19" s="60">
        <v>348721907</v>
      </c>
      <c r="N19" s="60">
        <v>348721907</v>
      </c>
      <c r="O19" s="60">
        <v>348511712</v>
      </c>
      <c r="P19" s="60">
        <v>354387775</v>
      </c>
      <c r="Q19" s="60">
        <v>354662373</v>
      </c>
      <c r="R19" s="60">
        <v>354662373</v>
      </c>
      <c r="S19" s="60">
        <v>360389751</v>
      </c>
      <c r="T19" s="60">
        <v>361316382</v>
      </c>
      <c r="U19" s="60">
        <v>362773605</v>
      </c>
      <c r="V19" s="60">
        <v>362773605</v>
      </c>
      <c r="W19" s="60">
        <v>362773605</v>
      </c>
      <c r="X19" s="60">
        <v>357871383</v>
      </c>
      <c r="Y19" s="60">
        <v>4902222</v>
      </c>
      <c r="Z19" s="140">
        <v>1.37</v>
      </c>
      <c r="AA19" s="62">
        <v>357871383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433721</v>
      </c>
      <c r="D22" s="155"/>
      <c r="E22" s="59">
        <v>433493</v>
      </c>
      <c r="F22" s="60">
        <v>433493</v>
      </c>
      <c r="G22" s="60">
        <v>541079</v>
      </c>
      <c r="H22" s="60">
        <v>433721</v>
      </c>
      <c r="I22" s="60">
        <v>433721</v>
      </c>
      <c r="J22" s="60">
        <v>433721</v>
      </c>
      <c r="K22" s="60">
        <v>433721</v>
      </c>
      <c r="L22" s="60">
        <v>433721</v>
      </c>
      <c r="M22" s="60">
        <v>433721</v>
      </c>
      <c r="N22" s="60">
        <v>433721</v>
      </c>
      <c r="O22" s="60">
        <v>433721</v>
      </c>
      <c r="P22" s="60">
        <v>433721</v>
      </c>
      <c r="Q22" s="60">
        <v>433721</v>
      </c>
      <c r="R22" s="60">
        <v>433721</v>
      </c>
      <c r="S22" s="60">
        <v>433721</v>
      </c>
      <c r="T22" s="60">
        <v>433721</v>
      </c>
      <c r="U22" s="60">
        <v>433721</v>
      </c>
      <c r="V22" s="60">
        <v>433721</v>
      </c>
      <c r="W22" s="60">
        <v>433721</v>
      </c>
      <c r="X22" s="60">
        <v>433493</v>
      </c>
      <c r="Y22" s="60">
        <v>228</v>
      </c>
      <c r="Z22" s="140">
        <v>0.05</v>
      </c>
      <c r="AA22" s="62">
        <v>433493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1318840</v>
      </c>
      <c r="H23" s="159">
        <v>2678340</v>
      </c>
      <c r="I23" s="159">
        <v>2678340</v>
      </c>
      <c r="J23" s="60">
        <v>2678340</v>
      </c>
      <c r="K23" s="159">
        <v>2678340</v>
      </c>
      <c r="L23" s="159">
        <v>2678340</v>
      </c>
      <c r="M23" s="60">
        <v>2678340</v>
      </c>
      <c r="N23" s="159">
        <v>2678340</v>
      </c>
      <c r="O23" s="159">
        <v>2678340</v>
      </c>
      <c r="P23" s="159">
        <v>2678340</v>
      </c>
      <c r="Q23" s="60">
        <v>2678340</v>
      </c>
      <c r="R23" s="159">
        <v>2678340</v>
      </c>
      <c r="S23" s="159">
        <v>2678340</v>
      </c>
      <c r="T23" s="60">
        <v>2678340</v>
      </c>
      <c r="U23" s="159">
        <v>2678340</v>
      </c>
      <c r="V23" s="159">
        <v>2678340</v>
      </c>
      <c r="W23" s="159">
        <v>2678340</v>
      </c>
      <c r="X23" s="60"/>
      <c r="Y23" s="159">
        <v>2678340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337393623</v>
      </c>
      <c r="D24" s="168">
        <f>SUM(D15:D23)</f>
        <v>0</v>
      </c>
      <c r="E24" s="76">
        <f t="shared" si="1"/>
        <v>338160574</v>
      </c>
      <c r="F24" s="77">
        <f t="shared" si="1"/>
        <v>370209565</v>
      </c>
      <c r="G24" s="77">
        <f t="shared" si="1"/>
        <v>306772704</v>
      </c>
      <c r="H24" s="77">
        <f t="shared" si="1"/>
        <v>337372580</v>
      </c>
      <c r="I24" s="77">
        <f t="shared" si="1"/>
        <v>357680000</v>
      </c>
      <c r="J24" s="77">
        <f t="shared" si="1"/>
        <v>357680000</v>
      </c>
      <c r="K24" s="77">
        <f t="shared" si="1"/>
        <v>360962229</v>
      </c>
      <c r="L24" s="77">
        <f t="shared" si="1"/>
        <v>366120055</v>
      </c>
      <c r="M24" s="77">
        <f t="shared" si="1"/>
        <v>361803708</v>
      </c>
      <c r="N24" s="77">
        <f t="shared" si="1"/>
        <v>361803708</v>
      </c>
      <c r="O24" s="77">
        <f t="shared" si="1"/>
        <v>361593513</v>
      </c>
      <c r="P24" s="77">
        <f t="shared" si="1"/>
        <v>367469576</v>
      </c>
      <c r="Q24" s="77">
        <f t="shared" si="1"/>
        <v>367744174</v>
      </c>
      <c r="R24" s="77">
        <f t="shared" si="1"/>
        <v>367744174</v>
      </c>
      <c r="S24" s="77">
        <f t="shared" si="1"/>
        <v>373471552</v>
      </c>
      <c r="T24" s="77">
        <f t="shared" si="1"/>
        <v>374398183</v>
      </c>
      <c r="U24" s="77">
        <f t="shared" si="1"/>
        <v>375855406</v>
      </c>
      <c r="V24" s="77">
        <f t="shared" si="1"/>
        <v>375855406</v>
      </c>
      <c r="W24" s="77">
        <f t="shared" si="1"/>
        <v>375855406</v>
      </c>
      <c r="X24" s="77">
        <f t="shared" si="1"/>
        <v>370209565</v>
      </c>
      <c r="Y24" s="77">
        <f t="shared" si="1"/>
        <v>5645841</v>
      </c>
      <c r="Z24" s="212">
        <f>+IF(X24&lt;&gt;0,+(Y24/X24)*100,0)</f>
        <v>1.525039203133501</v>
      </c>
      <c r="AA24" s="79">
        <f>SUM(AA15:AA23)</f>
        <v>370209565</v>
      </c>
    </row>
    <row r="25" spans="1:27" ht="13.5">
      <c r="A25" s="250" t="s">
        <v>159</v>
      </c>
      <c r="B25" s="251"/>
      <c r="C25" s="168">
        <f aca="true" t="shared" si="2" ref="C25:Y25">+C12+C24</f>
        <v>391374792</v>
      </c>
      <c r="D25" s="168">
        <f>+D12+D24</f>
        <v>0</v>
      </c>
      <c r="E25" s="72">
        <f t="shared" si="2"/>
        <v>371401645</v>
      </c>
      <c r="F25" s="73">
        <f t="shared" si="2"/>
        <v>403450636</v>
      </c>
      <c r="G25" s="73">
        <f t="shared" si="2"/>
        <v>400365522</v>
      </c>
      <c r="H25" s="73">
        <f t="shared" si="2"/>
        <v>428810733</v>
      </c>
      <c r="I25" s="73">
        <f t="shared" si="2"/>
        <v>441337040</v>
      </c>
      <c r="J25" s="73">
        <f t="shared" si="2"/>
        <v>441337040</v>
      </c>
      <c r="K25" s="73">
        <f t="shared" si="2"/>
        <v>436472301</v>
      </c>
      <c r="L25" s="73">
        <f t="shared" si="2"/>
        <v>469435424</v>
      </c>
      <c r="M25" s="73">
        <f t="shared" si="2"/>
        <v>460503152</v>
      </c>
      <c r="N25" s="73">
        <f t="shared" si="2"/>
        <v>460503152</v>
      </c>
      <c r="O25" s="73">
        <f t="shared" si="2"/>
        <v>458088185</v>
      </c>
      <c r="P25" s="73">
        <f t="shared" si="2"/>
        <v>472815861</v>
      </c>
      <c r="Q25" s="73">
        <f t="shared" si="2"/>
        <v>463834316</v>
      </c>
      <c r="R25" s="73">
        <f t="shared" si="2"/>
        <v>463834316</v>
      </c>
      <c r="S25" s="73">
        <f t="shared" si="2"/>
        <v>467510086</v>
      </c>
      <c r="T25" s="73">
        <f t="shared" si="2"/>
        <v>462256605</v>
      </c>
      <c r="U25" s="73">
        <f t="shared" si="2"/>
        <v>452808567</v>
      </c>
      <c r="V25" s="73">
        <f t="shared" si="2"/>
        <v>452808567</v>
      </c>
      <c r="W25" s="73">
        <f t="shared" si="2"/>
        <v>452808567</v>
      </c>
      <c r="X25" s="73">
        <f t="shared" si="2"/>
        <v>403450636</v>
      </c>
      <c r="Y25" s="73">
        <f t="shared" si="2"/>
        <v>49357931</v>
      </c>
      <c r="Z25" s="170">
        <f>+IF(X25&lt;&gt;0,+(Y25/X25)*100,0)</f>
        <v>12.23394551793444</v>
      </c>
      <c r="AA25" s="74">
        <f>+AA12+AA24</f>
        <v>403450636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3660114</v>
      </c>
      <c r="D29" s="155"/>
      <c r="E29" s="59">
        <v>3617970</v>
      </c>
      <c r="F29" s="60">
        <v>3617970</v>
      </c>
      <c r="G29" s="60">
        <v>3970784</v>
      </c>
      <c r="H29" s="60">
        <v>1126541</v>
      </c>
      <c r="I29" s="60">
        <v>6045816</v>
      </c>
      <c r="J29" s="60">
        <v>6045816</v>
      </c>
      <c r="K29" s="60">
        <v>5474521</v>
      </c>
      <c r="L29" s="60"/>
      <c r="M29" s="60">
        <v>4440722</v>
      </c>
      <c r="N29" s="60">
        <v>4440722</v>
      </c>
      <c r="O29" s="60">
        <v>7005600</v>
      </c>
      <c r="P29" s="60">
        <v>5584892</v>
      </c>
      <c r="Q29" s="60"/>
      <c r="R29" s="60"/>
      <c r="S29" s="60"/>
      <c r="T29" s="60">
        <v>4839439</v>
      </c>
      <c r="U29" s="60"/>
      <c r="V29" s="60"/>
      <c r="W29" s="60"/>
      <c r="X29" s="60">
        <v>3617970</v>
      </c>
      <c r="Y29" s="60">
        <v>-3617970</v>
      </c>
      <c r="Z29" s="140">
        <v>-100</v>
      </c>
      <c r="AA29" s="62">
        <v>3617970</v>
      </c>
    </row>
    <row r="30" spans="1:27" ht="13.5">
      <c r="A30" s="249" t="s">
        <v>52</v>
      </c>
      <c r="B30" s="182"/>
      <c r="C30" s="155">
        <v>3518447</v>
      </c>
      <c r="D30" s="155"/>
      <c r="E30" s="59">
        <v>3852610</v>
      </c>
      <c r="F30" s="60">
        <v>3852610</v>
      </c>
      <c r="G30" s="60">
        <v>3272142</v>
      </c>
      <c r="H30" s="60">
        <v>3518447</v>
      </c>
      <c r="I30" s="60">
        <v>3518447</v>
      </c>
      <c r="J30" s="60">
        <v>3518447</v>
      </c>
      <c r="K30" s="60">
        <v>3517900</v>
      </c>
      <c r="L30" s="60">
        <v>3517900</v>
      </c>
      <c r="M30" s="60">
        <v>3517900</v>
      </c>
      <c r="N30" s="60">
        <v>3517900</v>
      </c>
      <c r="O30" s="60">
        <v>3517900</v>
      </c>
      <c r="P30" s="60">
        <v>3517900</v>
      </c>
      <c r="Q30" s="60"/>
      <c r="R30" s="60"/>
      <c r="S30" s="60">
        <v>3517900</v>
      </c>
      <c r="T30" s="60">
        <v>3517902</v>
      </c>
      <c r="U30" s="60">
        <v>3517902</v>
      </c>
      <c r="V30" s="60">
        <v>3517902</v>
      </c>
      <c r="W30" s="60">
        <v>3517902</v>
      </c>
      <c r="X30" s="60">
        <v>3852610</v>
      </c>
      <c r="Y30" s="60">
        <v>-334708</v>
      </c>
      <c r="Z30" s="140">
        <v>-8.69</v>
      </c>
      <c r="AA30" s="62">
        <v>3852610</v>
      </c>
    </row>
    <row r="31" spans="1:27" ht="13.5">
      <c r="A31" s="249" t="s">
        <v>163</v>
      </c>
      <c r="B31" s="182"/>
      <c r="C31" s="155">
        <v>1059679</v>
      </c>
      <c r="D31" s="155"/>
      <c r="E31" s="59">
        <v>1152630</v>
      </c>
      <c r="F31" s="60">
        <v>1152630</v>
      </c>
      <c r="G31" s="60">
        <v>1081072</v>
      </c>
      <c r="H31" s="60">
        <v>1059679</v>
      </c>
      <c r="I31" s="60">
        <v>1091432</v>
      </c>
      <c r="J31" s="60">
        <v>1091432</v>
      </c>
      <c r="K31" s="60">
        <v>1117269</v>
      </c>
      <c r="L31" s="60">
        <v>1128549</v>
      </c>
      <c r="M31" s="60">
        <v>1126796</v>
      </c>
      <c r="N31" s="60">
        <v>1126796</v>
      </c>
      <c r="O31" s="60">
        <v>1144923</v>
      </c>
      <c r="P31" s="60">
        <v>1146790</v>
      </c>
      <c r="Q31" s="60">
        <v>1178181</v>
      </c>
      <c r="R31" s="60">
        <v>1178181</v>
      </c>
      <c r="S31" s="60">
        <v>1185449</v>
      </c>
      <c r="T31" s="60">
        <v>1166853</v>
      </c>
      <c r="U31" s="60">
        <v>1167651</v>
      </c>
      <c r="V31" s="60">
        <v>1167651</v>
      </c>
      <c r="W31" s="60">
        <v>1167651</v>
      </c>
      <c r="X31" s="60">
        <v>1152630</v>
      </c>
      <c r="Y31" s="60">
        <v>15021</v>
      </c>
      <c r="Z31" s="140">
        <v>1.3</v>
      </c>
      <c r="AA31" s="62">
        <v>1152630</v>
      </c>
    </row>
    <row r="32" spans="1:27" ht="13.5">
      <c r="A32" s="249" t="s">
        <v>164</v>
      </c>
      <c r="B32" s="182"/>
      <c r="C32" s="155">
        <v>35724604</v>
      </c>
      <c r="D32" s="155"/>
      <c r="E32" s="59">
        <v>21773350</v>
      </c>
      <c r="F32" s="60">
        <v>21740201</v>
      </c>
      <c r="G32" s="60">
        <v>42234946</v>
      </c>
      <c r="H32" s="60">
        <v>44254605</v>
      </c>
      <c r="I32" s="60">
        <v>51837524</v>
      </c>
      <c r="J32" s="60">
        <v>51837524</v>
      </c>
      <c r="K32" s="60">
        <v>57136694</v>
      </c>
      <c r="L32" s="60">
        <v>58552833</v>
      </c>
      <c r="M32" s="60">
        <v>59189063</v>
      </c>
      <c r="N32" s="60">
        <v>59189063</v>
      </c>
      <c r="O32" s="60">
        <v>55461468</v>
      </c>
      <c r="P32" s="60">
        <v>73825915</v>
      </c>
      <c r="Q32" s="60">
        <v>66909056</v>
      </c>
      <c r="R32" s="60">
        <v>66909056</v>
      </c>
      <c r="S32" s="60">
        <v>77146541</v>
      </c>
      <c r="T32" s="60">
        <v>77220481</v>
      </c>
      <c r="U32" s="60">
        <v>77210280</v>
      </c>
      <c r="V32" s="60">
        <v>77210280</v>
      </c>
      <c r="W32" s="60">
        <v>77210280</v>
      </c>
      <c r="X32" s="60">
        <v>21740201</v>
      </c>
      <c r="Y32" s="60">
        <v>55470079</v>
      </c>
      <c r="Z32" s="140">
        <v>255.15</v>
      </c>
      <c r="AA32" s="62">
        <v>21740201</v>
      </c>
    </row>
    <row r="33" spans="1:27" ht="13.5">
      <c r="A33" s="249" t="s">
        <v>165</v>
      </c>
      <c r="B33" s="182"/>
      <c r="C33" s="155">
        <v>6555479</v>
      </c>
      <c r="D33" s="155"/>
      <c r="E33" s="59">
        <v>4536200</v>
      </c>
      <c r="F33" s="60">
        <v>4536200</v>
      </c>
      <c r="G33" s="60">
        <v>5532890</v>
      </c>
      <c r="H33" s="60">
        <v>4744493</v>
      </c>
      <c r="I33" s="60">
        <v>4744493</v>
      </c>
      <c r="J33" s="60">
        <v>4744493</v>
      </c>
      <c r="K33" s="60">
        <v>6555479</v>
      </c>
      <c r="L33" s="60">
        <v>6555479</v>
      </c>
      <c r="M33" s="60">
        <v>6555479</v>
      </c>
      <c r="N33" s="60">
        <v>6555479</v>
      </c>
      <c r="O33" s="60">
        <v>6022370</v>
      </c>
      <c r="P33" s="60">
        <v>6022370</v>
      </c>
      <c r="Q33" s="60">
        <v>6216013</v>
      </c>
      <c r="R33" s="60">
        <v>6216013</v>
      </c>
      <c r="S33" s="60">
        <v>6216013</v>
      </c>
      <c r="T33" s="60">
        <v>65116530</v>
      </c>
      <c r="U33" s="60">
        <v>63850258</v>
      </c>
      <c r="V33" s="60">
        <v>63850258</v>
      </c>
      <c r="W33" s="60">
        <v>63850258</v>
      </c>
      <c r="X33" s="60">
        <v>4536200</v>
      </c>
      <c r="Y33" s="60">
        <v>59314058</v>
      </c>
      <c r="Z33" s="140">
        <v>1307.57</v>
      </c>
      <c r="AA33" s="62">
        <v>4536200</v>
      </c>
    </row>
    <row r="34" spans="1:27" ht="13.5">
      <c r="A34" s="250" t="s">
        <v>58</v>
      </c>
      <c r="B34" s="251"/>
      <c r="C34" s="168">
        <f aca="true" t="shared" si="3" ref="C34:Y34">SUM(C29:C33)</f>
        <v>50518323</v>
      </c>
      <c r="D34" s="168">
        <f>SUM(D29:D33)</f>
        <v>0</v>
      </c>
      <c r="E34" s="72">
        <f t="shared" si="3"/>
        <v>34932760</v>
      </c>
      <c r="F34" s="73">
        <f t="shared" si="3"/>
        <v>34899611</v>
      </c>
      <c r="G34" s="73">
        <f t="shared" si="3"/>
        <v>56091834</v>
      </c>
      <c r="H34" s="73">
        <f t="shared" si="3"/>
        <v>54703765</v>
      </c>
      <c r="I34" s="73">
        <f t="shared" si="3"/>
        <v>67237712</v>
      </c>
      <c r="J34" s="73">
        <f t="shared" si="3"/>
        <v>67237712</v>
      </c>
      <c r="K34" s="73">
        <f t="shared" si="3"/>
        <v>73801863</v>
      </c>
      <c r="L34" s="73">
        <f t="shared" si="3"/>
        <v>69754761</v>
      </c>
      <c r="M34" s="73">
        <f t="shared" si="3"/>
        <v>74829960</v>
      </c>
      <c r="N34" s="73">
        <f t="shared" si="3"/>
        <v>74829960</v>
      </c>
      <c r="O34" s="73">
        <f t="shared" si="3"/>
        <v>73152261</v>
      </c>
      <c r="P34" s="73">
        <f t="shared" si="3"/>
        <v>90097867</v>
      </c>
      <c r="Q34" s="73">
        <f t="shared" si="3"/>
        <v>74303250</v>
      </c>
      <c r="R34" s="73">
        <f t="shared" si="3"/>
        <v>74303250</v>
      </c>
      <c r="S34" s="73">
        <f t="shared" si="3"/>
        <v>88065903</v>
      </c>
      <c r="T34" s="73">
        <f t="shared" si="3"/>
        <v>151861205</v>
      </c>
      <c r="U34" s="73">
        <f t="shared" si="3"/>
        <v>145746091</v>
      </c>
      <c r="V34" s="73">
        <f t="shared" si="3"/>
        <v>145746091</v>
      </c>
      <c r="W34" s="73">
        <f t="shared" si="3"/>
        <v>145746091</v>
      </c>
      <c r="X34" s="73">
        <f t="shared" si="3"/>
        <v>34899611</v>
      </c>
      <c r="Y34" s="73">
        <f t="shared" si="3"/>
        <v>110846480</v>
      </c>
      <c r="Z34" s="170">
        <f>+IF(X34&lt;&gt;0,+(Y34/X34)*100,0)</f>
        <v>317.6152307256376</v>
      </c>
      <c r="AA34" s="74">
        <f>SUM(AA29:AA33)</f>
        <v>34899611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15417492</v>
      </c>
      <c r="D37" s="155"/>
      <c r="E37" s="59">
        <v>18702840</v>
      </c>
      <c r="F37" s="60">
        <v>18702840</v>
      </c>
      <c r="G37" s="60">
        <v>18406889</v>
      </c>
      <c r="H37" s="60">
        <v>15410151</v>
      </c>
      <c r="I37" s="60">
        <v>13174958</v>
      </c>
      <c r="J37" s="60">
        <v>13174958</v>
      </c>
      <c r="K37" s="60">
        <v>14929672</v>
      </c>
      <c r="L37" s="60">
        <v>14930197</v>
      </c>
      <c r="M37" s="60">
        <v>14637034</v>
      </c>
      <c r="N37" s="60">
        <v>14637034</v>
      </c>
      <c r="O37" s="60">
        <v>14484119</v>
      </c>
      <c r="P37" s="60">
        <v>14484119</v>
      </c>
      <c r="Q37" s="60">
        <v>17483010</v>
      </c>
      <c r="R37" s="60">
        <v>17483010</v>
      </c>
      <c r="S37" s="60">
        <v>13965110</v>
      </c>
      <c r="T37" s="60">
        <v>13965110</v>
      </c>
      <c r="U37" s="60">
        <v>13588224</v>
      </c>
      <c r="V37" s="60">
        <v>13588224</v>
      </c>
      <c r="W37" s="60">
        <v>13588224</v>
      </c>
      <c r="X37" s="60">
        <v>18702840</v>
      </c>
      <c r="Y37" s="60">
        <v>-5114616</v>
      </c>
      <c r="Z37" s="140">
        <v>-27.35</v>
      </c>
      <c r="AA37" s="62">
        <v>18702840</v>
      </c>
    </row>
    <row r="38" spans="1:27" ht="13.5">
      <c r="A38" s="249" t="s">
        <v>165</v>
      </c>
      <c r="B38" s="182"/>
      <c r="C38" s="155">
        <v>29045605</v>
      </c>
      <c r="D38" s="155"/>
      <c r="E38" s="59">
        <v>23969870</v>
      </c>
      <c r="F38" s="60">
        <v>23969870</v>
      </c>
      <c r="G38" s="60">
        <v>28047188</v>
      </c>
      <c r="H38" s="60">
        <v>30856591</v>
      </c>
      <c r="I38" s="60">
        <v>31427837</v>
      </c>
      <c r="J38" s="60">
        <v>31427837</v>
      </c>
      <c r="K38" s="60">
        <v>29145605</v>
      </c>
      <c r="L38" s="60">
        <v>62579644</v>
      </c>
      <c r="M38" s="60">
        <v>62923748</v>
      </c>
      <c r="N38" s="60">
        <v>62923748</v>
      </c>
      <c r="O38" s="60">
        <v>62923748</v>
      </c>
      <c r="P38" s="60">
        <v>63034583</v>
      </c>
      <c r="Q38" s="60">
        <v>63034583</v>
      </c>
      <c r="R38" s="60">
        <v>63034583</v>
      </c>
      <c r="S38" s="60">
        <v>63646188</v>
      </c>
      <c r="T38" s="60"/>
      <c r="U38" s="60"/>
      <c r="V38" s="60"/>
      <c r="W38" s="60"/>
      <c r="X38" s="60">
        <v>23969870</v>
      </c>
      <c r="Y38" s="60">
        <v>-23969870</v>
      </c>
      <c r="Z38" s="140">
        <v>-100</v>
      </c>
      <c r="AA38" s="62">
        <v>23969870</v>
      </c>
    </row>
    <row r="39" spans="1:27" ht="13.5">
      <c r="A39" s="250" t="s">
        <v>59</v>
      </c>
      <c r="B39" s="253"/>
      <c r="C39" s="168">
        <f aca="true" t="shared" si="4" ref="C39:Y39">SUM(C37:C38)</f>
        <v>44463097</v>
      </c>
      <c r="D39" s="168">
        <f>SUM(D37:D38)</f>
        <v>0</v>
      </c>
      <c r="E39" s="76">
        <f t="shared" si="4"/>
        <v>42672710</v>
      </c>
      <c r="F39" s="77">
        <f t="shared" si="4"/>
        <v>42672710</v>
      </c>
      <c r="G39" s="77">
        <f t="shared" si="4"/>
        <v>46454077</v>
      </c>
      <c r="H39" s="77">
        <f t="shared" si="4"/>
        <v>46266742</v>
      </c>
      <c r="I39" s="77">
        <f t="shared" si="4"/>
        <v>44602795</v>
      </c>
      <c r="J39" s="77">
        <f t="shared" si="4"/>
        <v>44602795</v>
      </c>
      <c r="K39" s="77">
        <f t="shared" si="4"/>
        <v>44075277</v>
      </c>
      <c r="L39" s="77">
        <f t="shared" si="4"/>
        <v>77509841</v>
      </c>
      <c r="M39" s="77">
        <f t="shared" si="4"/>
        <v>77560782</v>
      </c>
      <c r="N39" s="77">
        <f t="shared" si="4"/>
        <v>77560782</v>
      </c>
      <c r="O39" s="77">
        <f t="shared" si="4"/>
        <v>77407867</v>
      </c>
      <c r="P39" s="77">
        <f t="shared" si="4"/>
        <v>77518702</v>
      </c>
      <c r="Q39" s="77">
        <f t="shared" si="4"/>
        <v>80517593</v>
      </c>
      <c r="R39" s="77">
        <f t="shared" si="4"/>
        <v>80517593</v>
      </c>
      <c r="S39" s="77">
        <f t="shared" si="4"/>
        <v>77611298</v>
      </c>
      <c r="T39" s="77">
        <f t="shared" si="4"/>
        <v>13965110</v>
      </c>
      <c r="U39" s="77">
        <f t="shared" si="4"/>
        <v>13588224</v>
      </c>
      <c r="V39" s="77">
        <f t="shared" si="4"/>
        <v>13588224</v>
      </c>
      <c r="W39" s="77">
        <f t="shared" si="4"/>
        <v>13588224</v>
      </c>
      <c r="X39" s="77">
        <f t="shared" si="4"/>
        <v>42672710</v>
      </c>
      <c r="Y39" s="77">
        <f t="shared" si="4"/>
        <v>-29084486</v>
      </c>
      <c r="Z39" s="212">
        <f>+IF(X39&lt;&gt;0,+(Y39/X39)*100,0)</f>
        <v>-68.15711024680645</v>
      </c>
      <c r="AA39" s="79">
        <f>SUM(AA37:AA38)</f>
        <v>42672710</v>
      </c>
    </row>
    <row r="40" spans="1:27" ht="13.5">
      <c r="A40" s="250" t="s">
        <v>167</v>
      </c>
      <c r="B40" s="251"/>
      <c r="C40" s="168">
        <f aca="true" t="shared" si="5" ref="C40:Y40">+C34+C39</f>
        <v>94981420</v>
      </c>
      <c r="D40" s="168">
        <f>+D34+D39</f>
        <v>0</v>
      </c>
      <c r="E40" s="72">
        <f t="shared" si="5"/>
        <v>77605470</v>
      </c>
      <c r="F40" s="73">
        <f t="shared" si="5"/>
        <v>77572321</v>
      </c>
      <c r="G40" s="73">
        <f t="shared" si="5"/>
        <v>102545911</v>
      </c>
      <c r="H40" s="73">
        <f t="shared" si="5"/>
        <v>100970507</v>
      </c>
      <c r="I40" s="73">
        <f t="shared" si="5"/>
        <v>111840507</v>
      </c>
      <c r="J40" s="73">
        <f t="shared" si="5"/>
        <v>111840507</v>
      </c>
      <c r="K40" s="73">
        <f t="shared" si="5"/>
        <v>117877140</v>
      </c>
      <c r="L40" s="73">
        <f t="shared" si="5"/>
        <v>147264602</v>
      </c>
      <c r="M40" s="73">
        <f t="shared" si="5"/>
        <v>152390742</v>
      </c>
      <c r="N40" s="73">
        <f t="shared" si="5"/>
        <v>152390742</v>
      </c>
      <c r="O40" s="73">
        <f t="shared" si="5"/>
        <v>150560128</v>
      </c>
      <c r="P40" s="73">
        <f t="shared" si="5"/>
        <v>167616569</v>
      </c>
      <c r="Q40" s="73">
        <f t="shared" si="5"/>
        <v>154820843</v>
      </c>
      <c r="R40" s="73">
        <f t="shared" si="5"/>
        <v>154820843</v>
      </c>
      <c r="S40" s="73">
        <f t="shared" si="5"/>
        <v>165677201</v>
      </c>
      <c r="T40" s="73">
        <f t="shared" si="5"/>
        <v>165826315</v>
      </c>
      <c r="U40" s="73">
        <f t="shared" si="5"/>
        <v>159334315</v>
      </c>
      <c r="V40" s="73">
        <f t="shared" si="5"/>
        <v>159334315</v>
      </c>
      <c r="W40" s="73">
        <f t="shared" si="5"/>
        <v>159334315</v>
      </c>
      <c r="X40" s="73">
        <f t="shared" si="5"/>
        <v>77572321</v>
      </c>
      <c r="Y40" s="73">
        <f t="shared" si="5"/>
        <v>81761994</v>
      </c>
      <c r="Z40" s="170">
        <f>+IF(X40&lt;&gt;0,+(Y40/X40)*100,0)</f>
        <v>105.40098961329261</v>
      </c>
      <c r="AA40" s="74">
        <f>+AA34+AA39</f>
        <v>77572321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296393372</v>
      </c>
      <c r="D42" s="257">
        <f>+D25-D40</f>
        <v>0</v>
      </c>
      <c r="E42" s="258">
        <f t="shared" si="6"/>
        <v>293796175</v>
      </c>
      <c r="F42" s="259">
        <f t="shared" si="6"/>
        <v>325878315</v>
      </c>
      <c r="G42" s="259">
        <f t="shared" si="6"/>
        <v>297819611</v>
      </c>
      <c r="H42" s="259">
        <f t="shared" si="6"/>
        <v>327840226</v>
      </c>
      <c r="I42" s="259">
        <f t="shared" si="6"/>
        <v>329496533</v>
      </c>
      <c r="J42" s="259">
        <f t="shared" si="6"/>
        <v>329496533</v>
      </c>
      <c r="K42" s="259">
        <f t="shared" si="6"/>
        <v>318595161</v>
      </c>
      <c r="L42" s="259">
        <f t="shared" si="6"/>
        <v>322170822</v>
      </c>
      <c r="M42" s="259">
        <f t="shared" si="6"/>
        <v>308112410</v>
      </c>
      <c r="N42" s="259">
        <f t="shared" si="6"/>
        <v>308112410</v>
      </c>
      <c r="O42" s="259">
        <f t="shared" si="6"/>
        <v>307528057</v>
      </c>
      <c r="P42" s="259">
        <f t="shared" si="6"/>
        <v>305199292</v>
      </c>
      <c r="Q42" s="259">
        <f t="shared" si="6"/>
        <v>309013473</v>
      </c>
      <c r="R42" s="259">
        <f t="shared" si="6"/>
        <v>309013473</v>
      </c>
      <c r="S42" s="259">
        <f t="shared" si="6"/>
        <v>301832885</v>
      </c>
      <c r="T42" s="259">
        <f t="shared" si="6"/>
        <v>296430290</v>
      </c>
      <c r="U42" s="259">
        <f t="shared" si="6"/>
        <v>293474252</v>
      </c>
      <c r="V42" s="259">
        <f t="shared" si="6"/>
        <v>293474252</v>
      </c>
      <c r="W42" s="259">
        <f t="shared" si="6"/>
        <v>293474252</v>
      </c>
      <c r="X42" s="259">
        <f t="shared" si="6"/>
        <v>325878315</v>
      </c>
      <c r="Y42" s="259">
        <f t="shared" si="6"/>
        <v>-32404063</v>
      </c>
      <c r="Z42" s="260">
        <f>+IF(X42&lt;&gt;0,+(Y42/X42)*100,0)</f>
        <v>-9.943608245304693</v>
      </c>
      <c r="AA42" s="261">
        <f>+AA25-AA40</f>
        <v>325878315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289603485</v>
      </c>
      <c r="D45" s="155"/>
      <c r="E45" s="59">
        <v>287792248</v>
      </c>
      <c r="F45" s="60">
        <v>317422784</v>
      </c>
      <c r="G45" s="60">
        <v>292522817</v>
      </c>
      <c r="H45" s="60">
        <v>321050339</v>
      </c>
      <c r="I45" s="60">
        <v>322706646</v>
      </c>
      <c r="J45" s="60">
        <v>322706646</v>
      </c>
      <c r="K45" s="60">
        <v>311805274</v>
      </c>
      <c r="L45" s="60">
        <v>315380935</v>
      </c>
      <c r="M45" s="60">
        <v>301293918</v>
      </c>
      <c r="N45" s="60">
        <v>301293918</v>
      </c>
      <c r="O45" s="60">
        <v>300709565</v>
      </c>
      <c r="P45" s="60">
        <v>298380799</v>
      </c>
      <c r="Q45" s="60">
        <v>302194980</v>
      </c>
      <c r="R45" s="60">
        <v>302194980</v>
      </c>
      <c r="S45" s="60">
        <v>295006098</v>
      </c>
      <c r="T45" s="60">
        <v>289603503</v>
      </c>
      <c r="U45" s="60">
        <v>286594463</v>
      </c>
      <c r="V45" s="60">
        <v>286594463</v>
      </c>
      <c r="W45" s="60">
        <v>286594463</v>
      </c>
      <c r="X45" s="60">
        <v>317422784</v>
      </c>
      <c r="Y45" s="60">
        <v>-30828321</v>
      </c>
      <c r="Z45" s="139">
        <v>-9.71</v>
      </c>
      <c r="AA45" s="62">
        <v>317422784</v>
      </c>
    </row>
    <row r="46" spans="1:27" ht="13.5">
      <c r="A46" s="249" t="s">
        <v>171</v>
      </c>
      <c r="B46" s="182"/>
      <c r="C46" s="155">
        <v>6789887</v>
      </c>
      <c r="D46" s="155"/>
      <c r="E46" s="59">
        <v>6003927</v>
      </c>
      <c r="F46" s="60">
        <v>8455531</v>
      </c>
      <c r="G46" s="60">
        <v>5296794</v>
      </c>
      <c r="H46" s="60">
        <v>6789887</v>
      </c>
      <c r="I46" s="60">
        <v>6789887</v>
      </c>
      <c r="J46" s="60">
        <v>6789887</v>
      </c>
      <c r="K46" s="60">
        <v>6789887</v>
      </c>
      <c r="L46" s="60">
        <v>6789887</v>
      </c>
      <c r="M46" s="60">
        <v>6818492</v>
      </c>
      <c r="N46" s="60">
        <v>6818492</v>
      </c>
      <c r="O46" s="60">
        <v>6818492</v>
      </c>
      <c r="P46" s="60">
        <v>6818493</v>
      </c>
      <c r="Q46" s="60">
        <v>6818493</v>
      </c>
      <c r="R46" s="60">
        <v>6818493</v>
      </c>
      <c r="S46" s="60">
        <v>6826787</v>
      </c>
      <c r="T46" s="60">
        <v>6826787</v>
      </c>
      <c r="U46" s="60">
        <v>6879789</v>
      </c>
      <c r="V46" s="60">
        <v>6879789</v>
      </c>
      <c r="W46" s="60">
        <v>6879789</v>
      </c>
      <c r="X46" s="60">
        <v>8455531</v>
      </c>
      <c r="Y46" s="60">
        <v>-1575742</v>
      </c>
      <c r="Z46" s="139">
        <v>-18.64</v>
      </c>
      <c r="AA46" s="62">
        <v>8455531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296393372</v>
      </c>
      <c r="D48" s="217">
        <f>SUM(D45:D47)</f>
        <v>0</v>
      </c>
      <c r="E48" s="264">
        <f t="shared" si="7"/>
        <v>293796175</v>
      </c>
      <c r="F48" s="219">
        <f t="shared" si="7"/>
        <v>325878315</v>
      </c>
      <c r="G48" s="219">
        <f t="shared" si="7"/>
        <v>297819611</v>
      </c>
      <c r="H48" s="219">
        <f t="shared" si="7"/>
        <v>327840226</v>
      </c>
      <c r="I48" s="219">
        <f t="shared" si="7"/>
        <v>329496533</v>
      </c>
      <c r="J48" s="219">
        <f t="shared" si="7"/>
        <v>329496533</v>
      </c>
      <c r="K48" s="219">
        <f t="shared" si="7"/>
        <v>318595161</v>
      </c>
      <c r="L48" s="219">
        <f t="shared" si="7"/>
        <v>322170822</v>
      </c>
      <c r="M48" s="219">
        <f t="shared" si="7"/>
        <v>308112410</v>
      </c>
      <c r="N48" s="219">
        <f t="shared" si="7"/>
        <v>308112410</v>
      </c>
      <c r="O48" s="219">
        <f t="shared" si="7"/>
        <v>307528057</v>
      </c>
      <c r="P48" s="219">
        <f t="shared" si="7"/>
        <v>305199292</v>
      </c>
      <c r="Q48" s="219">
        <f t="shared" si="7"/>
        <v>309013473</v>
      </c>
      <c r="R48" s="219">
        <f t="shared" si="7"/>
        <v>309013473</v>
      </c>
      <c r="S48" s="219">
        <f t="shared" si="7"/>
        <v>301832885</v>
      </c>
      <c r="T48" s="219">
        <f t="shared" si="7"/>
        <v>296430290</v>
      </c>
      <c r="U48" s="219">
        <f t="shared" si="7"/>
        <v>293474252</v>
      </c>
      <c r="V48" s="219">
        <f t="shared" si="7"/>
        <v>293474252</v>
      </c>
      <c r="W48" s="219">
        <f t="shared" si="7"/>
        <v>293474252</v>
      </c>
      <c r="X48" s="219">
        <f t="shared" si="7"/>
        <v>325878315</v>
      </c>
      <c r="Y48" s="219">
        <f t="shared" si="7"/>
        <v>-32404063</v>
      </c>
      <c r="Z48" s="265">
        <f>+IF(X48&lt;&gt;0,+(Y48/X48)*100,0)</f>
        <v>-9.943608245304693</v>
      </c>
      <c r="AA48" s="232">
        <f>SUM(AA45:AA47)</f>
        <v>325878315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110851354</v>
      </c>
      <c r="D6" s="155"/>
      <c r="E6" s="59">
        <v>104121439</v>
      </c>
      <c r="F6" s="60">
        <v>106420426</v>
      </c>
      <c r="G6" s="60">
        <v>8066115</v>
      </c>
      <c r="H6" s="60">
        <v>10179248</v>
      </c>
      <c r="I6" s="60">
        <v>15187020</v>
      </c>
      <c r="J6" s="60">
        <v>33432383</v>
      </c>
      <c r="K6" s="60">
        <v>13880460</v>
      </c>
      <c r="L6" s="60">
        <v>9448529</v>
      </c>
      <c r="M6" s="60">
        <v>9743857</v>
      </c>
      <c r="N6" s="60">
        <v>33072846</v>
      </c>
      <c r="O6" s="60">
        <v>8977777</v>
      </c>
      <c r="P6" s="60">
        <v>10463969</v>
      </c>
      <c r="Q6" s="60">
        <v>9347739</v>
      </c>
      <c r="R6" s="60">
        <v>28789485</v>
      </c>
      <c r="S6" s="60">
        <v>10178733</v>
      </c>
      <c r="T6" s="60">
        <v>8423613</v>
      </c>
      <c r="U6" s="60">
        <v>14540383</v>
      </c>
      <c r="V6" s="60">
        <v>33142729</v>
      </c>
      <c r="W6" s="60">
        <v>128437443</v>
      </c>
      <c r="X6" s="60">
        <v>106420426</v>
      </c>
      <c r="Y6" s="60">
        <v>22017017</v>
      </c>
      <c r="Z6" s="140">
        <v>20.69</v>
      </c>
      <c r="AA6" s="62">
        <v>106420426</v>
      </c>
    </row>
    <row r="7" spans="1:27" ht="13.5">
      <c r="A7" s="249" t="s">
        <v>178</v>
      </c>
      <c r="B7" s="182"/>
      <c r="C7" s="155">
        <v>57414115</v>
      </c>
      <c r="D7" s="155"/>
      <c r="E7" s="59">
        <v>50770500</v>
      </c>
      <c r="F7" s="60">
        <v>66852563</v>
      </c>
      <c r="G7" s="60">
        <v>24130239</v>
      </c>
      <c r="H7" s="60"/>
      <c r="I7" s="60"/>
      <c r="J7" s="60">
        <v>24130239</v>
      </c>
      <c r="K7" s="60"/>
      <c r="L7" s="60">
        <v>10832000</v>
      </c>
      <c r="M7" s="60"/>
      <c r="N7" s="60">
        <v>10832000</v>
      </c>
      <c r="O7" s="60">
        <v>3827545</v>
      </c>
      <c r="P7" s="60"/>
      <c r="Q7" s="60">
        <v>9117000</v>
      </c>
      <c r="R7" s="60">
        <v>12944545</v>
      </c>
      <c r="S7" s="60">
        <v>58848</v>
      </c>
      <c r="T7" s="60">
        <v>242959</v>
      </c>
      <c r="U7" s="60">
        <v>617535</v>
      </c>
      <c r="V7" s="60">
        <v>919342</v>
      </c>
      <c r="W7" s="60">
        <v>48826126</v>
      </c>
      <c r="X7" s="60">
        <v>66852563</v>
      </c>
      <c r="Y7" s="60">
        <v>-18026437</v>
      </c>
      <c r="Z7" s="140">
        <v>-26.96</v>
      </c>
      <c r="AA7" s="62">
        <v>66852563</v>
      </c>
    </row>
    <row r="8" spans="1:27" ht="13.5">
      <c r="A8" s="249" t="s">
        <v>179</v>
      </c>
      <c r="B8" s="182"/>
      <c r="C8" s="155">
        <v>31864995</v>
      </c>
      <c r="D8" s="155"/>
      <c r="E8" s="59">
        <v>40637000</v>
      </c>
      <c r="F8" s="60">
        <v>70234168</v>
      </c>
      <c r="G8" s="60">
        <v>9408205</v>
      </c>
      <c r="H8" s="60">
        <v>6351767</v>
      </c>
      <c r="I8" s="60">
        <v>9841293</v>
      </c>
      <c r="J8" s="60">
        <v>25601265</v>
      </c>
      <c r="K8" s="60">
        <v>4894739</v>
      </c>
      <c r="L8" s="60">
        <v>1973758</v>
      </c>
      <c r="M8" s="60">
        <v>6002234</v>
      </c>
      <c r="N8" s="60">
        <v>12870731</v>
      </c>
      <c r="O8" s="60">
        <v>1898604</v>
      </c>
      <c r="P8" s="60">
        <v>6244929</v>
      </c>
      <c r="Q8" s="60">
        <v>3430871</v>
      </c>
      <c r="R8" s="60">
        <v>11574404</v>
      </c>
      <c r="S8" s="60">
        <v>5695380</v>
      </c>
      <c r="T8" s="60">
        <v>3198296</v>
      </c>
      <c r="U8" s="60">
        <v>2497089</v>
      </c>
      <c r="V8" s="60">
        <v>11390765</v>
      </c>
      <c r="W8" s="60">
        <v>61437165</v>
      </c>
      <c r="X8" s="60">
        <v>70234168</v>
      </c>
      <c r="Y8" s="60">
        <v>-8797003</v>
      </c>
      <c r="Z8" s="140">
        <v>-12.53</v>
      </c>
      <c r="AA8" s="62">
        <v>70234168</v>
      </c>
    </row>
    <row r="9" spans="1:27" ht="13.5">
      <c r="A9" s="249" t="s">
        <v>180</v>
      </c>
      <c r="B9" s="182"/>
      <c r="C9" s="155">
        <v>2518746</v>
      </c>
      <c r="D9" s="155"/>
      <c r="E9" s="59">
        <v>2385468</v>
      </c>
      <c r="F9" s="60">
        <v>2608471</v>
      </c>
      <c r="G9" s="60"/>
      <c r="H9" s="60"/>
      <c r="I9" s="60"/>
      <c r="J9" s="60"/>
      <c r="K9" s="60"/>
      <c r="L9" s="60"/>
      <c r="M9" s="60">
        <v>117596</v>
      </c>
      <c r="N9" s="60">
        <v>117596</v>
      </c>
      <c r="O9" s="60">
        <v>180151</v>
      </c>
      <c r="P9" s="60">
        <v>11037</v>
      </c>
      <c r="Q9" s="60"/>
      <c r="R9" s="60">
        <v>191188</v>
      </c>
      <c r="S9" s="60"/>
      <c r="T9" s="60">
        <v>613791</v>
      </c>
      <c r="U9" s="60">
        <v>251746</v>
      </c>
      <c r="V9" s="60">
        <v>865537</v>
      </c>
      <c r="W9" s="60">
        <v>1174321</v>
      </c>
      <c r="X9" s="60">
        <v>2608471</v>
      </c>
      <c r="Y9" s="60">
        <v>-1434150</v>
      </c>
      <c r="Z9" s="140">
        <v>-54.98</v>
      </c>
      <c r="AA9" s="62">
        <v>2608471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-147970244</v>
      </c>
      <c r="D12" s="155"/>
      <c r="E12" s="59">
        <v>-159744633</v>
      </c>
      <c r="F12" s="60">
        <v>-175881710</v>
      </c>
      <c r="G12" s="60">
        <v>-6885213</v>
      </c>
      <c r="H12" s="60">
        <v>-15214212</v>
      </c>
      <c r="I12" s="60">
        <v>-16436685</v>
      </c>
      <c r="J12" s="60">
        <v>-38536110</v>
      </c>
      <c r="K12" s="60">
        <v>-13518488</v>
      </c>
      <c r="L12" s="60">
        <v>-17236218</v>
      </c>
      <c r="M12" s="60">
        <v>-19234206</v>
      </c>
      <c r="N12" s="60">
        <v>-49988912</v>
      </c>
      <c r="O12" s="60">
        <v>-11612079</v>
      </c>
      <c r="P12" s="60">
        <v>-10168222</v>
      </c>
      <c r="Q12" s="60">
        <v>-13486434</v>
      </c>
      <c r="R12" s="60">
        <v>-35266735</v>
      </c>
      <c r="S12" s="60">
        <v>-20594421</v>
      </c>
      <c r="T12" s="60">
        <v>-12227978</v>
      </c>
      <c r="U12" s="60">
        <v>-12857299</v>
      </c>
      <c r="V12" s="60">
        <v>-45679698</v>
      </c>
      <c r="W12" s="60">
        <v>-169471455</v>
      </c>
      <c r="X12" s="60">
        <v>-175881710</v>
      </c>
      <c r="Y12" s="60">
        <v>6410255</v>
      </c>
      <c r="Z12" s="140">
        <v>-3.64</v>
      </c>
      <c r="AA12" s="62">
        <v>-175881710</v>
      </c>
    </row>
    <row r="13" spans="1:27" ht="13.5">
      <c r="A13" s="249" t="s">
        <v>40</v>
      </c>
      <c r="B13" s="182"/>
      <c r="C13" s="155">
        <v>-4218822</v>
      </c>
      <c r="D13" s="155"/>
      <c r="E13" s="59">
        <v>-1881096</v>
      </c>
      <c r="F13" s="60">
        <v>-1881095</v>
      </c>
      <c r="G13" s="60"/>
      <c r="H13" s="60"/>
      <c r="I13" s="60">
        <v>-20853</v>
      </c>
      <c r="J13" s="60">
        <v>-20853</v>
      </c>
      <c r="K13" s="60">
        <v>-232980</v>
      </c>
      <c r="L13" s="60"/>
      <c r="M13" s="60">
        <v>-651782</v>
      </c>
      <c r="N13" s="60">
        <v>-884762</v>
      </c>
      <c r="O13" s="60">
        <v>-131789</v>
      </c>
      <c r="P13" s="60"/>
      <c r="Q13" s="60">
        <v>-162532</v>
      </c>
      <c r="R13" s="60">
        <v>-294321</v>
      </c>
      <c r="S13" s="60">
        <v>-304049</v>
      </c>
      <c r="T13" s="60">
        <v>-80402</v>
      </c>
      <c r="U13" s="60">
        <v>-706946</v>
      </c>
      <c r="V13" s="60">
        <v>-1091397</v>
      </c>
      <c r="W13" s="60">
        <v>-2291333</v>
      </c>
      <c r="X13" s="60">
        <v>-1881095</v>
      </c>
      <c r="Y13" s="60">
        <v>-410238</v>
      </c>
      <c r="Z13" s="140">
        <v>21.81</v>
      </c>
      <c r="AA13" s="62">
        <v>-1881095</v>
      </c>
    </row>
    <row r="14" spans="1:27" ht="13.5">
      <c r="A14" s="249" t="s">
        <v>42</v>
      </c>
      <c r="B14" s="182"/>
      <c r="C14" s="155">
        <v>-16183289</v>
      </c>
      <c r="D14" s="155"/>
      <c r="E14" s="59">
        <v>-849996</v>
      </c>
      <c r="F14" s="60">
        <v>-850000</v>
      </c>
      <c r="G14" s="60">
        <v>-1101602</v>
      </c>
      <c r="H14" s="60">
        <v>-1290096</v>
      </c>
      <c r="I14" s="60">
        <v>-36866</v>
      </c>
      <c r="J14" s="60">
        <v>-2428564</v>
      </c>
      <c r="K14" s="60">
        <v>-23286</v>
      </c>
      <c r="L14" s="60">
        <v>-61210</v>
      </c>
      <c r="M14" s="60">
        <v>-65994</v>
      </c>
      <c r="N14" s="60">
        <v>-150490</v>
      </c>
      <c r="O14" s="60">
        <v>-22837</v>
      </c>
      <c r="P14" s="60">
        <v>-55781</v>
      </c>
      <c r="Q14" s="60">
        <v>-43095</v>
      </c>
      <c r="R14" s="60">
        <v>-121713</v>
      </c>
      <c r="S14" s="60">
        <v>-66023</v>
      </c>
      <c r="T14" s="60">
        <v>-88819</v>
      </c>
      <c r="U14" s="60">
        <v>-65756</v>
      </c>
      <c r="V14" s="60">
        <v>-220598</v>
      </c>
      <c r="W14" s="60">
        <v>-2921365</v>
      </c>
      <c r="X14" s="60">
        <v>-850000</v>
      </c>
      <c r="Y14" s="60">
        <v>-2071365</v>
      </c>
      <c r="Z14" s="140">
        <v>243.69</v>
      </c>
      <c r="AA14" s="62">
        <v>-850000</v>
      </c>
    </row>
    <row r="15" spans="1:27" ht="13.5">
      <c r="A15" s="250" t="s">
        <v>184</v>
      </c>
      <c r="B15" s="251"/>
      <c r="C15" s="168">
        <f aca="true" t="shared" si="0" ref="C15:Y15">SUM(C6:C14)</f>
        <v>34276855</v>
      </c>
      <c r="D15" s="168">
        <f>SUM(D6:D14)</f>
        <v>0</v>
      </c>
      <c r="E15" s="72">
        <f t="shared" si="0"/>
        <v>35438682</v>
      </c>
      <c r="F15" s="73">
        <f t="shared" si="0"/>
        <v>67502823</v>
      </c>
      <c r="G15" s="73">
        <f t="shared" si="0"/>
        <v>33617744</v>
      </c>
      <c r="H15" s="73">
        <f t="shared" si="0"/>
        <v>26707</v>
      </c>
      <c r="I15" s="73">
        <f t="shared" si="0"/>
        <v>8533909</v>
      </c>
      <c r="J15" s="73">
        <f t="shared" si="0"/>
        <v>42178360</v>
      </c>
      <c r="K15" s="73">
        <f t="shared" si="0"/>
        <v>5000445</v>
      </c>
      <c r="L15" s="73">
        <f t="shared" si="0"/>
        <v>4956859</v>
      </c>
      <c r="M15" s="73">
        <f t="shared" si="0"/>
        <v>-4088295</v>
      </c>
      <c r="N15" s="73">
        <f t="shared" si="0"/>
        <v>5869009</v>
      </c>
      <c r="O15" s="73">
        <f t="shared" si="0"/>
        <v>3117372</v>
      </c>
      <c r="P15" s="73">
        <f t="shared" si="0"/>
        <v>6495932</v>
      </c>
      <c r="Q15" s="73">
        <f t="shared" si="0"/>
        <v>8203549</v>
      </c>
      <c r="R15" s="73">
        <f t="shared" si="0"/>
        <v>17816853</v>
      </c>
      <c r="S15" s="73">
        <f t="shared" si="0"/>
        <v>-5031532</v>
      </c>
      <c r="T15" s="73">
        <f t="shared" si="0"/>
        <v>81460</v>
      </c>
      <c r="U15" s="73">
        <f t="shared" si="0"/>
        <v>4276752</v>
      </c>
      <c r="V15" s="73">
        <f t="shared" si="0"/>
        <v>-673320</v>
      </c>
      <c r="W15" s="73">
        <f t="shared" si="0"/>
        <v>65190902</v>
      </c>
      <c r="X15" s="73">
        <f t="shared" si="0"/>
        <v>67502823</v>
      </c>
      <c r="Y15" s="73">
        <f t="shared" si="0"/>
        <v>-2311921</v>
      </c>
      <c r="Z15" s="170">
        <f>+IF(X15&lt;&gt;0,+(Y15/X15)*100,0)</f>
        <v>-3.4249249101774604</v>
      </c>
      <c r="AA15" s="74">
        <f>SUM(AA6:AA14)</f>
        <v>67502823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43696</v>
      </c>
      <c r="D19" s="155"/>
      <c r="E19" s="59">
        <v>2000</v>
      </c>
      <c r="F19" s="60">
        <v>20000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20000</v>
      </c>
      <c r="Y19" s="159">
        <v>-20000</v>
      </c>
      <c r="Z19" s="141">
        <v>-100</v>
      </c>
      <c r="AA19" s="225">
        <v>20000</v>
      </c>
    </row>
    <row r="20" spans="1:27" ht="13.5">
      <c r="A20" s="249" t="s">
        <v>187</v>
      </c>
      <c r="B20" s="182"/>
      <c r="C20" s="155"/>
      <c r="D20" s="155"/>
      <c r="E20" s="268">
        <v>2052066</v>
      </c>
      <c r="F20" s="159">
        <v>2052066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2052066</v>
      </c>
      <c r="Y20" s="60">
        <v>-2052066</v>
      </c>
      <c r="Z20" s="140">
        <v>-100</v>
      </c>
      <c r="AA20" s="62">
        <v>2052066</v>
      </c>
    </row>
    <row r="21" spans="1:27" ht="13.5">
      <c r="A21" s="249" t="s">
        <v>188</v>
      </c>
      <c r="B21" s="182"/>
      <c r="C21" s="157">
        <v>1001061</v>
      </c>
      <c r="D21" s="157"/>
      <c r="E21" s="59">
        <v>9337758</v>
      </c>
      <c r="F21" s="60">
        <v>9337758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9337758</v>
      </c>
      <c r="Y21" s="159">
        <v>-9337758</v>
      </c>
      <c r="Z21" s="141">
        <v>-100</v>
      </c>
      <c r="AA21" s="225">
        <v>9337758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-36690435</v>
      </c>
      <c r="D24" s="155"/>
      <c r="E24" s="59">
        <v>-40787000</v>
      </c>
      <c r="F24" s="60">
        <v>-72835991</v>
      </c>
      <c r="G24" s="60">
        <v>-9737483</v>
      </c>
      <c r="H24" s="60">
        <v>-6236288</v>
      </c>
      <c r="I24" s="60">
        <v>-4334651</v>
      </c>
      <c r="J24" s="60">
        <v>-20308422</v>
      </c>
      <c r="K24" s="60">
        <v>-3260184</v>
      </c>
      <c r="L24" s="60">
        <v>-5162259</v>
      </c>
      <c r="M24" s="60">
        <v>-2460644</v>
      </c>
      <c r="N24" s="60">
        <v>-10883087</v>
      </c>
      <c r="O24" s="60">
        <v>-813181</v>
      </c>
      <c r="P24" s="60">
        <v>-6907207</v>
      </c>
      <c r="Q24" s="60">
        <v>-1312917</v>
      </c>
      <c r="R24" s="60">
        <v>-9033305</v>
      </c>
      <c r="S24" s="60">
        <v>-5698308</v>
      </c>
      <c r="T24" s="60">
        <v>-3064929</v>
      </c>
      <c r="U24" s="60">
        <v>-2502569</v>
      </c>
      <c r="V24" s="60">
        <v>-11265806</v>
      </c>
      <c r="W24" s="60">
        <v>-51490620</v>
      </c>
      <c r="X24" s="60">
        <v>-72835991</v>
      </c>
      <c r="Y24" s="60">
        <v>21345371</v>
      </c>
      <c r="Z24" s="140">
        <v>-29.31</v>
      </c>
      <c r="AA24" s="62">
        <v>-72835991</v>
      </c>
    </row>
    <row r="25" spans="1:27" ht="13.5">
      <c r="A25" s="250" t="s">
        <v>191</v>
      </c>
      <c r="B25" s="251"/>
      <c r="C25" s="168">
        <f aca="true" t="shared" si="1" ref="C25:Y25">SUM(C19:C24)</f>
        <v>-35645678</v>
      </c>
      <c r="D25" s="168">
        <f>SUM(D19:D24)</f>
        <v>0</v>
      </c>
      <c r="E25" s="72">
        <f t="shared" si="1"/>
        <v>-29395176</v>
      </c>
      <c r="F25" s="73">
        <f t="shared" si="1"/>
        <v>-61426167</v>
      </c>
      <c r="G25" s="73">
        <f t="shared" si="1"/>
        <v>-9737483</v>
      </c>
      <c r="H25" s="73">
        <f t="shared" si="1"/>
        <v>-6236288</v>
      </c>
      <c r="I25" s="73">
        <f t="shared" si="1"/>
        <v>-4334651</v>
      </c>
      <c r="J25" s="73">
        <f t="shared" si="1"/>
        <v>-20308422</v>
      </c>
      <c r="K25" s="73">
        <f t="shared" si="1"/>
        <v>-3260184</v>
      </c>
      <c r="L25" s="73">
        <f t="shared" si="1"/>
        <v>-5162259</v>
      </c>
      <c r="M25" s="73">
        <f t="shared" si="1"/>
        <v>-2460644</v>
      </c>
      <c r="N25" s="73">
        <f t="shared" si="1"/>
        <v>-10883087</v>
      </c>
      <c r="O25" s="73">
        <f t="shared" si="1"/>
        <v>-813181</v>
      </c>
      <c r="P25" s="73">
        <f t="shared" si="1"/>
        <v>-6907207</v>
      </c>
      <c r="Q25" s="73">
        <f t="shared" si="1"/>
        <v>-1312917</v>
      </c>
      <c r="R25" s="73">
        <f t="shared" si="1"/>
        <v>-9033305</v>
      </c>
      <c r="S25" s="73">
        <f t="shared" si="1"/>
        <v>-5698308</v>
      </c>
      <c r="T25" s="73">
        <f t="shared" si="1"/>
        <v>-3064929</v>
      </c>
      <c r="U25" s="73">
        <f t="shared" si="1"/>
        <v>-2502569</v>
      </c>
      <c r="V25" s="73">
        <f t="shared" si="1"/>
        <v>-11265806</v>
      </c>
      <c r="W25" s="73">
        <f t="shared" si="1"/>
        <v>-51490620</v>
      </c>
      <c r="X25" s="73">
        <f t="shared" si="1"/>
        <v>-61426167</v>
      </c>
      <c r="Y25" s="73">
        <f t="shared" si="1"/>
        <v>9935547</v>
      </c>
      <c r="Z25" s="170">
        <f>+IF(X25&lt;&gt;0,+(Y25/X25)*100,0)</f>
        <v>-16.174779390027705</v>
      </c>
      <c r="AA25" s="74">
        <f>SUM(AA19:AA24)</f>
        <v>-61426167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2497782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23767</v>
      </c>
      <c r="D31" s="155"/>
      <c r="E31" s="59"/>
      <c r="F31" s="60"/>
      <c r="G31" s="60">
        <v>13551</v>
      </c>
      <c r="H31" s="159">
        <v>22125</v>
      </c>
      <c r="I31" s="159">
        <v>27332</v>
      </c>
      <c r="J31" s="159">
        <v>63008</v>
      </c>
      <c r="K31" s="60">
        <v>21733</v>
      </c>
      <c r="L31" s="60">
        <v>3455</v>
      </c>
      <c r="M31" s="60">
        <v>-1753</v>
      </c>
      <c r="N31" s="60">
        <v>23435</v>
      </c>
      <c r="O31" s="159">
        <v>18127</v>
      </c>
      <c r="P31" s="159">
        <v>1867</v>
      </c>
      <c r="Q31" s="159">
        <v>31392</v>
      </c>
      <c r="R31" s="60">
        <v>51386</v>
      </c>
      <c r="S31" s="60">
        <v>13013</v>
      </c>
      <c r="T31" s="60">
        <v>-18596</v>
      </c>
      <c r="U31" s="60">
        <v>798</v>
      </c>
      <c r="V31" s="159">
        <v>-4785</v>
      </c>
      <c r="W31" s="159">
        <v>133044</v>
      </c>
      <c r="X31" s="159"/>
      <c r="Y31" s="60">
        <v>133044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-3439206</v>
      </c>
      <c r="D33" s="155"/>
      <c r="E33" s="59">
        <v>-2461300</v>
      </c>
      <c r="F33" s="60">
        <v>-2461300</v>
      </c>
      <c r="G33" s="60">
        <v>-31912</v>
      </c>
      <c r="H33" s="60">
        <v>-31902</v>
      </c>
      <c r="I33" s="60">
        <v>-519968</v>
      </c>
      <c r="J33" s="60">
        <v>-583782</v>
      </c>
      <c r="K33" s="60">
        <v>-39298</v>
      </c>
      <c r="L33" s="60"/>
      <c r="M33" s="60">
        <v>-293165</v>
      </c>
      <c r="N33" s="60">
        <v>-332463</v>
      </c>
      <c r="O33" s="60">
        <v>-152914</v>
      </c>
      <c r="P33" s="60"/>
      <c r="Q33" s="60">
        <v>-550232</v>
      </c>
      <c r="R33" s="60">
        <v>-703146</v>
      </c>
      <c r="S33" s="60">
        <v>-61618</v>
      </c>
      <c r="T33" s="60">
        <v>-26995</v>
      </c>
      <c r="U33" s="60">
        <v>-483397</v>
      </c>
      <c r="V33" s="60">
        <v>-572010</v>
      </c>
      <c r="W33" s="60">
        <v>-2191401</v>
      </c>
      <c r="X33" s="60">
        <v>-2461300</v>
      </c>
      <c r="Y33" s="60">
        <v>269899</v>
      </c>
      <c r="Z33" s="140">
        <v>-10.97</v>
      </c>
      <c r="AA33" s="62">
        <v>-2461300</v>
      </c>
    </row>
    <row r="34" spans="1:27" ht="13.5">
      <c r="A34" s="250" t="s">
        <v>197</v>
      </c>
      <c r="B34" s="251"/>
      <c r="C34" s="168">
        <f aca="true" t="shared" si="2" ref="C34:Y34">SUM(C29:C33)</f>
        <v>-917657</v>
      </c>
      <c r="D34" s="168">
        <f>SUM(D29:D33)</f>
        <v>0</v>
      </c>
      <c r="E34" s="72">
        <f t="shared" si="2"/>
        <v>-2461300</v>
      </c>
      <c r="F34" s="73">
        <f t="shared" si="2"/>
        <v>-2461300</v>
      </c>
      <c r="G34" s="73">
        <f t="shared" si="2"/>
        <v>-18361</v>
      </c>
      <c r="H34" s="73">
        <f t="shared" si="2"/>
        <v>-9777</v>
      </c>
      <c r="I34" s="73">
        <f t="shared" si="2"/>
        <v>-492636</v>
      </c>
      <c r="J34" s="73">
        <f t="shared" si="2"/>
        <v>-520774</v>
      </c>
      <c r="K34" s="73">
        <f t="shared" si="2"/>
        <v>-17565</v>
      </c>
      <c r="L34" s="73">
        <f t="shared" si="2"/>
        <v>3455</v>
      </c>
      <c r="M34" s="73">
        <f t="shared" si="2"/>
        <v>-294918</v>
      </c>
      <c r="N34" s="73">
        <f t="shared" si="2"/>
        <v>-309028</v>
      </c>
      <c r="O34" s="73">
        <f t="shared" si="2"/>
        <v>-134787</v>
      </c>
      <c r="P34" s="73">
        <f t="shared" si="2"/>
        <v>1867</v>
      </c>
      <c r="Q34" s="73">
        <f t="shared" si="2"/>
        <v>-518840</v>
      </c>
      <c r="R34" s="73">
        <f t="shared" si="2"/>
        <v>-651760</v>
      </c>
      <c r="S34" s="73">
        <f t="shared" si="2"/>
        <v>-48605</v>
      </c>
      <c r="T34" s="73">
        <f t="shared" si="2"/>
        <v>-45591</v>
      </c>
      <c r="U34" s="73">
        <f t="shared" si="2"/>
        <v>-482599</v>
      </c>
      <c r="V34" s="73">
        <f t="shared" si="2"/>
        <v>-576795</v>
      </c>
      <c r="W34" s="73">
        <f t="shared" si="2"/>
        <v>-2058357</v>
      </c>
      <c r="X34" s="73">
        <f t="shared" si="2"/>
        <v>-2461300</v>
      </c>
      <c r="Y34" s="73">
        <f t="shared" si="2"/>
        <v>402943</v>
      </c>
      <c r="Z34" s="170">
        <f>+IF(X34&lt;&gt;0,+(Y34/X34)*100,0)</f>
        <v>-16.371145329703815</v>
      </c>
      <c r="AA34" s="74">
        <f>SUM(AA29:AA33)</f>
        <v>-2461300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-2286480</v>
      </c>
      <c r="D36" s="153">
        <f>+D15+D25+D34</f>
        <v>0</v>
      </c>
      <c r="E36" s="99">
        <f t="shared" si="3"/>
        <v>3582206</v>
      </c>
      <c r="F36" s="100">
        <f t="shared" si="3"/>
        <v>3615356</v>
      </c>
      <c r="G36" s="100">
        <f t="shared" si="3"/>
        <v>23861900</v>
      </c>
      <c r="H36" s="100">
        <f t="shared" si="3"/>
        <v>-6219358</v>
      </c>
      <c r="I36" s="100">
        <f t="shared" si="3"/>
        <v>3706622</v>
      </c>
      <c r="J36" s="100">
        <f t="shared" si="3"/>
        <v>21349164</v>
      </c>
      <c r="K36" s="100">
        <f t="shared" si="3"/>
        <v>1722696</v>
      </c>
      <c r="L36" s="100">
        <f t="shared" si="3"/>
        <v>-201945</v>
      </c>
      <c r="M36" s="100">
        <f t="shared" si="3"/>
        <v>-6843857</v>
      </c>
      <c r="N36" s="100">
        <f t="shared" si="3"/>
        <v>-5323106</v>
      </c>
      <c r="O36" s="100">
        <f t="shared" si="3"/>
        <v>2169404</v>
      </c>
      <c r="P36" s="100">
        <f t="shared" si="3"/>
        <v>-409408</v>
      </c>
      <c r="Q36" s="100">
        <f t="shared" si="3"/>
        <v>6371792</v>
      </c>
      <c r="R36" s="100">
        <f t="shared" si="3"/>
        <v>8131788</v>
      </c>
      <c r="S36" s="100">
        <f t="shared" si="3"/>
        <v>-10778445</v>
      </c>
      <c r="T36" s="100">
        <f t="shared" si="3"/>
        <v>-3029060</v>
      </c>
      <c r="U36" s="100">
        <f t="shared" si="3"/>
        <v>1291584</v>
      </c>
      <c r="V36" s="100">
        <f t="shared" si="3"/>
        <v>-12515921</v>
      </c>
      <c r="W36" s="100">
        <f t="shared" si="3"/>
        <v>11641925</v>
      </c>
      <c r="X36" s="100">
        <f t="shared" si="3"/>
        <v>3615356</v>
      </c>
      <c r="Y36" s="100">
        <f t="shared" si="3"/>
        <v>8026569</v>
      </c>
      <c r="Z36" s="137">
        <f>+IF(X36&lt;&gt;0,+(Y36/X36)*100,0)</f>
        <v>222.0132401899011</v>
      </c>
      <c r="AA36" s="102">
        <f>+AA15+AA25+AA34</f>
        <v>3615356</v>
      </c>
    </row>
    <row r="37" spans="1:27" ht="13.5">
      <c r="A37" s="249" t="s">
        <v>199</v>
      </c>
      <c r="B37" s="182"/>
      <c r="C37" s="153">
        <v>2286480</v>
      </c>
      <c r="D37" s="153"/>
      <c r="E37" s="99">
        <v>5950293</v>
      </c>
      <c r="F37" s="100">
        <v>5950293</v>
      </c>
      <c r="G37" s="100">
        <v>10575689</v>
      </c>
      <c r="H37" s="100">
        <v>34437589</v>
      </c>
      <c r="I37" s="100">
        <v>28218231</v>
      </c>
      <c r="J37" s="100">
        <v>10575689</v>
      </c>
      <c r="K37" s="100">
        <v>31924853</v>
      </c>
      <c r="L37" s="100">
        <v>33647549</v>
      </c>
      <c r="M37" s="100">
        <v>33445604</v>
      </c>
      <c r="N37" s="100">
        <v>31924853</v>
      </c>
      <c r="O37" s="100">
        <v>26601747</v>
      </c>
      <c r="P37" s="100">
        <v>28771151</v>
      </c>
      <c r="Q37" s="100">
        <v>28361743</v>
      </c>
      <c r="R37" s="100">
        <v>26601747</v>
      </c>
      <c r="S37" s="100">
        <v>34733535</v>
      </c>
      <c r="T37" s="100">
        <v>23955090</v>
      </c>
      <c r="U37" s="100">
        <v>20926030</v>
      </c>
      <c r="V37" s="100">
        <v>34733535</v>
      </c>
      <c r="W37" s="100">
        <v>10575689</v>
      </c>
      <c r="X37" s="100">
        <v>5950293</v>
      </c>
      <c r="Y37" s="100">
        <v>4625396</v>
      </c>
      <c r="Z37" s="137">
        <v>77.73</v>
      </c>
      <c r="AA37" s="102">
        <v>5950293</v>
      </c>
    </row>
    <row r="38" spans="1:27" ht="13.5">
      <c r="A38" s="269" t="s">
        <v>200</v>
      </c>
      <c r="B38" s="256"/>
      <c r="C38" s="257"/>
      <c r="D38" s="257"/>
      <c r="E38" s="258">
        <v>9532499</v>
      </c>
      <c r="F38" s="259">
        <v>9565649</v>
      </c>
      <c r="G38" s="259">
        <v>34437589</v>
      </c>
      <c r="H38" s="259">
        <v>28218231</v>
      </c>
      <c r="I38" s="259">
        <v>31924853</v>
      </c>
      <c r="J38" s="259">
        <v>31924853</v>
      </c>
      <c r="K38" s="259">
        <v>33647549</v>
      </c>
      <c r="L38" s="259">
        <v>33445604</v>
      </c>
      <c r="M38" s="259">
        <v>26601747</v>
      </c>
      <c r="N38" s="259">
        <v>26601747</v>
      </c>
      <c r="O38" s="259">
        <v>28771151</v>
      </c>
      <c r="P38" s="259">
        <v>28361743</v>
      </c>
      <c r="Q38" s="259">
        <v>34733535</v>
      </c>
      <c r="R38" s="259">
        <v>28771151</v>
      </c>
      <c r="S38" s="259">
        <v>23955090</v>
      </c>
      <c r="T38" s="259">
        <v>20926030</v>
      </c>
      <c r="U38" s="259">
        <v>22217614</v>
      </c>
      <c r="V38" s="259">
        <v>22217614</v>
      </c>
      <c r="W38" s="259">
        <v>22217614</v>
      </c>
      <c r="X38" s="259">
        <v>9565649</v>
      </c>
      <c r="Y38" s="259">
        <v>12651965</v>
      </c>
      <c r="Z38" s="260">
        <v>132.26</v>
      </c>
      <c r="AA38" s="261">
        <v>9565649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82363073</v>
      </c>
      <c r="D5" s="200">
        <f t="shared" si="0"/>
        <v>0</v>
      </c>
      <c r="E5" s="106">
        <f t="shared" si="0"/>
        <v>27115839</v>
      </c>
      <c r="F5" s="106">
        <f t="shared" si="0"/>
        <v>59164830</v>
      </c>
      <c r="G5" s="106">
        <f t="shared" si="0"/>
        <v>9737483</v>
      </c>
      <c r="H5" s="106">
        <f t="shared" si="0"/>
        <v>6224374</v>
      </c>
      <c r="I5" s="106">
        <f t="shared" si="0"/>
        <v>2090073</v>
      </c>
      <c r="J5" s="106">
        <f t="shared" si="0"/>
        <v>18051930</v>
      </c>
      <c r="K5" s="106">
        <f t="shared" si="0"/>
        <v>1890602</v>
      </c>
      <c r="L5" s="106">
        <f t="shared" si="0"/>
        <v>3340592</v>
      </c>
      <c r="M5" s="106">
        <f t="shared" si="0"/>
        <v>1088228</v>
      </c>
      <c r="N5" s="106">
        <f t="shared" si="0"/>
        <v>6319422</v>
      </c>
      <c r="O5" s="106">
        <f t="shared" si="0"/>
        <v>809681</v>
      </c>
      <c r="P5" s="106">
        <f t="shared" si="0"/>
        <v>6815182</v>
      </c>
      <c r="Q5" s="106">
        <f t="shared" si="0"/>
        <v>1312917</v>
      </c>
      <c r="R5" s="106">
        <f t="shared" si="0"/>
        <v>8937780</v>
      </c>
      <c r="S5" s="106">
        <f t="shared" si="0"/>
        <v>5698303</v>
      </c>
      <c r="T5" s="106">
        <f t="shared" si="0"/>
        <v>3064929</v>
      </c>
      <c r="U5" s="106">
        <f t="shared" si="0"/>
        <v>2502569</v>
      </c>
      <c r="V5" s="106">
        <f t="shared" si="0"/>
        <v>11265801</v>
      </c>
      <c r="W5" s="106">
        <f t="shared" si="0"/>
        <v>44574933</v>
      </c>
      <c r="X5" s="106">
        <f t="shared" si="0"/>
        <v>59164830</v>
      </c>
      <c r="Y5" s="106">
        <f t="shared" si="0"/>
        <v>-14589897</v>
      </c>
      <c r="Z5" s="201">
        <f>+IF(X5&lt;&gt;0,+(Y5/X5)*100,0)</f>
        <v>-24.659746339168052</v>
      </c>
      <c r="AA5" s="199">
        <f>SUM(AA11:AA18)</f>
        <v>59164830</v>
      </c>
    </row>
    <row r="6" spans="1:27" ht="13.5">
      <c r="A6" s="291" t="s">
        <v>204</v>
      </c>
      <c r="B6" s="142"/>
      <c r="C6" s="62">
        <v>34833296</v>
      </c>
      <c r="D6" s="156"/>
      <c r="E6" s="60">
        <v>5191839</v>
      </c>
      <c r="F6" s="60">
        <v>11213293</v>
      </c>
      <c r="G6" s="60">
        <v>842482</v>
      </c>
      <c r="H6" s="60">
        <v>5887705</v>
      </c>
      <c r="I6" s="60">
        <v>1548455</v>
      </c>
      <c r="J6" s="60">
        <v>8278642</v>
      </c>
      <c r="K6" s="60">
        <v>1555938</v>
      </c>
      <c r="L6" s="60">
        <v>1925928</v>
      </c>
      <c r="M6" s="60">
        <v>1081492</v>
      </c>
      <c r="N6" s="60">
        <v>4563358</v>
      </c>
      <c r="O6" s="60">
        <v>486706</v>
      </c>
      <c r="P6" s="60">
        <v>673671</v>
      </c>
      <c r="Q6" s="60">
        <v>823844</v>
      </c>
      <c r="R6" s="60">
        <v>1984221</v>
      </c>
      <c r="S6" s="60">
        <v>1707007</v>
      </c>
      <c r="T6" s="60">
        <v>837759</v>
      </c>
      <c r="U6" s="60">
        <v>866950</v>
      </c>
      <c r="V6" s="60">
        <v>3411716</v>
      </c>
      <c r="W6" s="60">
        <v>18237937</v>
      </c>
      <c r="X6" s="60">
        <v>11213293</v>
      </c>
      <c r="Y6" s="60">
        <v>7024644</v>
      </c>
      <c r="Z6" s="140">
        <v>62.65</v>
      </c>
      <c r="AA6" s="155">
        <v>11213293</v>
      </c>
    </row>
    <row r="7" spans="1:27" ht="13.5">
      <c r="A7" s="291" t="s">
        <v>205</v>
      </c>
      <c r="B7" s="142"/>
      <c r="C7" s="62">
        <v>20894380</v>
      </c>
      <c r="D7" s="156"/>
      <c r="E7" s="60">
        <v>8000000</v>
      </c>
      <c r="F7" s="60">
        <v>24206256</v>
      </c>
      <c r="G7" s="60">
        <v>8874606</v>
      </c>
      <c r="H7" s="60"/>
      <c r="I7" s="60">
        <v>111736</v>
      </c>
      <c r="J7" s="60">
        <v>8986342</v>
      </c>
      <c r="K7" s="60">
        <v>228123</v>
      </c>
      <c r="L7" s="60">
        <v>888756</v>
      </c>
      <c r="M7" s="60"/>
      <c r="N7" s="60">
        <v>1116879</v>
      </c>
      <c r="O7" s="60">
        <v>249444</v>
      </c>
      <c r="P7" s="60"/>
      <c r="Q7" s="60">
        <v>50363</v>
      </c>
      <c r="R7" s="60">
        <v>299807</v>
      </c>
      <c r="S7" s="60"/>
      <c r="T7" s="60">
        <v>124740</v>
      </c>
      <c r="U7" s="60">
        <v>230756</v>
      </c>
      <c r="V7" s="60">
        <v>355496</v>
      </c>
      <c r="W7" s="60">
        <v>10758524</v>
      </c>
      <c r="X7" s="60">
        <v>24206256</v>
      </c>
      <c r="Y7" s="60">
        <v>-13447732</v>
      </c>
      <c r="Z7" s="140">
        <v>-55.55</v>
      </c>
      <c r="AA7" s="155">
        <v>24206256</v>
      </c>
    </row>
    <row r="8" spans="1:27" ht="13.5">
      <c r="A8" s="291" t="s">
        <v>206</v>
      </c>
      <c r="B8" s="142"/>
      <c r="C8" s="62">
        <v>10163387</v>
      </c>
      <c r="D8" s="156"/>
      <c r="E8" s="60">
        <v>6174000</v>
      </c>
      <c r="F8" s="60">
        <v>3465704</v>
      </c>
      <c r="G8" s="60">
        <v>20395</v>
      </c>
      <c r="H8" s="60">
        <v>331866</v>
      </c>
      <c r="I8" s="60"/>
      <c r="J8" s="60">
        <v>352261</v>
      </c>
      <c r="K8" s="60"/>
      <c r="L8" s="60">
        <v>283288</v>
      </c>
      <c r="M8" s="60"/>
      <c r="N8" s="60">
        <v>283288</v>
      </c>
      <c r="O8" s="60">
        <v>20545</v>
      </c>
      <c r="P8" s="60">
        <v>132378</v>
      </c>
      <c r="Q8" s="60"/>
      <c r="R8" s="60">
        <v>152923</v>
      </c>
      <c r="S8" s="60">
        <v>1727752</v>
      </c>
      <c r="T8" s="60"/>
      <c r="U8" s="60">
        <v>32632</v>
      </c>
      <c r="V8" s="60">
        <v>1760384</v>
      </c>
      <c r="W8" s="60">
        <v>2548856</v>
      </c>
      <c r="X8" s="60">
        <v>3465704</v>
      </c>
      <c r="Y8" s="60">
        <v>-916848</v>
      </c>
      <c r="Z8" s="140">
        <v>-26.45</v>
      </c>
      <c r="AA8" s="155">
        <v>3465704</v>
      </c>
    </row>
    <row r="9" spans="1:27" ht="13.5">
      <c r="A9" s="291" t="s">
        <v>207</v>
      </c>
      <c r="B9" s="142"/>
      <c r="C9" s="62">
        <v>5832931</v>
      </c>
      <c r="D9" s="156"/>
      <c r="E9" s="60"/>
      <c r="F9" s="60">
        <v>10145335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>
        <v>125121</v>
      </c>
      <c r="V9" s="60">
        <v>125121</v>
      </c>
      <c r="W9" s="60">
        <v>125121</v>
      </c>
      <c r="X9" s="60">
        <v>10145335</v>
      </c>
      <c r="Y9" s="60">
        <v>-10020214</v>
      </c>
      <c r="Z9" s="140">
        <v>-98.77</v>
      </c>
      <c r="AA9" s="155">
        <v>10145335</v>
      </c>
    </row>
    <row r="10" spans="1:27" ht="13.5">
      <c r="A10" s="291" t="s">
        <v>208</v>
      </c>
      <c r="B10" s="142"/>
      <c r="C10" s="62">
        <v>37070</v>
      </c>
      <c r="D10" s="156"/>
      <c r="E10" s="60">
        <v>6850000</v>
      </c>
      <c r="F10" s="60">
        <v>8768412</v>
      </c>
      <c r="G10" s="60"/>
      <c r="H10" s="60"/>
      <c r="I10" s="60">
        <v>31067</v>
      </c>
      <c r="J10" s="60">
        <v>31067</v>
      </c>
      <c r="K10" s="60"/>
      <c r="L10" s="60">
        <v>95790</v>
      </c>
      <c r="M10" s="60"/>
      <c r="N10" s="60">
        <v>95790</v>
      </c>
      <c r="O10" s="60">
        <v>28478</v>
      </c>
      <c r="P10" s="60">
        <v>5853245</v>
      </c>
      <c r="Q10" s="60">
        <v>148884</v>
      </c>
      <c r="R10" s="60">
        <v>6030607</v>
      </c>
      <c r="S10" s="60">
        <v>2167792</v>
      </c>
      <c r="T10" s="60">
        <v>1464693</v>
      </c>
      <c r="U10" s="60">
        <v>1019401</v>
      </c>
      <c r="V10" s="60">
        <v>4651886</v>
      </c>
      <c r="W10" s="60">
        <v>10809350</v>
      </c>
      <c r="X10" s="60">
        <v>8768412</v>
      </c>
      <c r="Y10" s="60">
        <v>2040938</v>
      </c>
      <c r="Z10" s="140">
        <v>23.28</v>
      </c>
      <c r="AA10" s="155">
        <v>8768412</v>
      </c>
    </row>
    <row r="11" spans="1:27" ht="13.5">
      <c r="A11" s="292" t="s">
        <v>209</v>
      </c>
      <c r="B11" s="142"/>
      <c r="C11" s="293">
        <f aca="true" t="shared" si="1" ref="C11:Y11">SUM(C6:C10)</f>
        <v>71761064</v>
      </c>
      <c r="D11" s="294">
        <f t="shared" si="1"/>
        <v>0</v>
      </c>
      <c r="E11" s="295">
        <f t="shared" si="1"/>
        <v>26215839</v>
      </c>
      <c r="F11" s="295">
        <f t="shared" si="1"/>
        <v>57799000</v>
      </c>
      <c r="G11" s="295">
        <f t="shared" si="1"/>
        <v>9737483</v>
      </c>
      <c r="H11" s="295">
        <f t="shared" si="1"/>
        <v>6219571</v>
      </c>
      <c r="I11" s="295">
        <f t="shared" si="1"/>
        <v>1691258</v>
      </c>
      <c r="J11" s="295">
        <f t="shared" si="1"/>
        <v>17648312</v>
      </c>
      <c r="K11" s="295">
        <f t="shared" si="1"/>
        <v>1784061</v>
      </c>
      <c r="L11" s="295">
        <f t="shared" si="1"/>
        <v>3193762</v>
      </c>
      <c r="M11" s="295">
        <f t="shared" si="1"/>
        <v>1081492</v>
      </c>
      <c r="N11" s="295">
        <f t="shared" si="1"/>
        <v>6059315</v>
      </c>
      <c r="O11" s="295">
        <f t="shared" si="1"/>
        <v>785173</v>
      </c>
      <c r="P11" s="295">
        <f t="shared" si="1"/>
        <v>6659294</v>
      </c>
      <c r="Q11" s="295">
        <f t="shared" si="1"/>
        <v>1023091</v>
      </c>
      <c r="R11" s="295">
        <f t="shared" si="1"/>
        <v>8467558</v>
      </c>
      <c r="S11" s="295">
        <f t="shared" si="1"/>
        <v>5602551</v>
      </c>
      <c r="T11" s="295">
        <f t="shared" si="1"/>
        <v>2427192</v>
      </c>
      <c r="U11" s="295">
        <f t="shared" si="1"/>
        <v>2274860</v>
      </c>
      <c r="V11" s="295">
        <f t="shared" si="1"/>
        <v>10304603</v>
      </c>
      <c r="W11" s="295">
        <f t="shared" si="1"/>
        <v>42479788</v>
      </c>
      <c r="X11" s="295">
        <f t="shared" si="1"/>
        <v>57799000</v>
      </c>
      <c r="Y11" s="295">
        <f t="shared" si="1"/>
        <v>-15319212</v>
      </c>
      <c r="Z11" s="296">
        <f>+IF(X11&lt;&gt;0,+(Y11/X11)*100,0)</f>
        <v>-26.50428554127234</v>
      </c>
      <c r="AA11" s="297">
        <f>SUM(AA6:AA10)</f>
        <v>57799000</v>
      </c>
    </row>
    <row r="12" spans="1:27" ht="13.5">
      <c r="A12" s="298" t="s">
        <v>210</v>
      </c>
      <c r="B12" s="136"/>
      <c r="C12" s="62">
        <v>5935121</v>
      </c>
      <c r="D12" s="156"/>
      <c r="E12" s="60"/>
      <c r="F12" s="60">
        <v>110526</v>
      </c>
      <c r="G12" s="60"/>
      <c r="H12" s="60"/>
      <c r="I12" s="60">
        <v>60982</v>
      </c>
      <c r="J12" s="60">
        <v>60982</v>
      </c>
      <c r="K12" s="60">
        <v>59363</v>
      </c>
      <c r="L12" s="60">
        <v>30011</v>
      </c>
      <c r="M12" s="60">
        <v>3236</v>
      </c>
      <c r="N12" s="60">
        <v>92610</v>
      </c>
      <c r="O12" s="60"/>
      <c r="P12" s="60">
        <v>18083</v>
      </c>
      <c r="Q12" s="60">
        <v>23010</v>
      </c>
      <c r="R12" s="60">
        <v>41093</v>
      </c>
      <c r="S12" s="60">
        <v>92829</v>
      </c>
      <c r="T12" s="60">
        <v>24885</v>
      </c>
      <c r="U12" s="60">
        <v>55662</v>
      </c>
      <c r="V12" s="60">
        <v>173376</v>
      </c>
      <c r="W12" s="60">
        <v>368061</v>
      </c>
      <c r="X12" s="60">
        <v>110526</v>
      </c>
      <c r="Y12" s="60">
        <v>257535</v>
      </c>
      <c r="Z12" s="140">
        <v>233.01</v>
      </c>
      <c r="AA12" s="155">
        <v>110526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4659477</v>
      </c>
      <c r="D15" s="156"/>
      <c r="E15" s="60">
        <v>900000</v>
      </c>
      <c r="F15" s="60">
        <v>1255304</v>
      </c>
      <c r="G15" s="60"/>
      <c r="H15" s="60">
        <v>4803</v>
      </c>
      <c r="I15" s="60">
        <v>337833</v>
      </c>
      <c r="J15" s="60">
        <v>342636</v>
      </c>
      <c r="K15" s="60">
        <v>47178</v>
      </c>
      <c r="L15" s="60">
        <v>116819</v>
      </c>
      <c r="M15" s="60">
        <v>3500</v>
      </c>
      <c r="N15" s="60">
        <v>167497</v>
      </c>
      <c r="O15" s="60">
        <v>24508</v>
      </c>
      <c r="P15" s="60">
        <v>137805</v>
      </c>
      <c r="Q15" s="60">
        <v>266816</v>
      </c>
      <c r="R15" s="60">
        <v>429129</v>
      </c>
      <c r="S15" s="60">
        <v>2923</v>
      </c>
      <c r="T15" s="60">
        <v>612852</v>
      </c>
      <c r="U15" s="60">
        <v>172047</v>
      </c>
      <c r="V15" s="60">
        <v>787822</v>
      </c>
      <c r="W15" s="60">
        <v>1727084</v>
      </c>
      <c r="X15" s="60">
        <v>1255304</v>
      </c>
      <c r="Y15" s="60">
        <v>471780</v>
      </c>
      <c r="Z15" s="140">
        <v>37.58</v>
      </c>
      <c r="AA15" s="155">
        <v>1255304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7411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13671161</v>
      </c>
      <c r="F20" s="100">
        <f t="shared" si="2"/>
        <v>13671161</v>
      </c>
      <c r="G20" s="100">
        <f t="shared" si="2"/>
        <v>0</v>
      </c>
      <c r="H20" s="100">
        <f t="shared" si="2"/>
        <v>13912</v>
      </c>
      <c r="I20" s="100">
        <f t="shared" si="2"/>
        <v>2241578</v>
      </c>
      <c r="J20" s="100">
        <f t="shared" si="2"/>
        <v>2255490</v>
      </c>
      <c r="K20" s="100">
        <f t="shared" si="2"/>
        <v>1369582</v>
      </c>
      <c r="L20" s="100">
        <f t="shared" si="2"/>
        <v>1817234</v>
      </c>
      <c r="M20" s="100">
        <f t="shared" si="2"/>
        <v>1372416</v>
      </c>
      <c r="N20" s="100">
        <f t="shared" si="2"/>
        <v>4559232</v>
      </c>
      <c r="O20" s="100">
        <f t="shared" si="2"/>
        <v>3500</v>
      </c>
      <c r="P20" s="100">
        <f t="shared" si="2"/>
        <v>92025</v>
      </c>
      <c r="Q20" s="100">
        <f t="shared" si="2"/>
        <v>0</v>
      </c>
      <c r="R20" s="100">
        <f t="shared" si="2"/>
        <v>95525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6910247</v>
      </c>
      <c r="X20" s="100">
        <f t="shared" si="2"/>
        <v>13671161</v>
      </c>
      <c r="Y20" s="100">
        <f t="shared" si="2"/>
        <v>-6760914</v>
      </c>
      <c r="Z20" s="137">
        <f>+IF(X20&lt;&gt;0,+(Y20/X20)*100,0)</f>
        <v>-49.45383936302118</v>
      </c>
      <c r="AA20" s="153">
        <f>SUM(AA26:AA33)</f>
        <v>13671161</v>
      </c>
    </row>
    <row r="21" spans="1:27" ht="13.5">
      <c r="A21" s="291" t="s">
        <v>204</v>
      </c>
      <c r="B21" s="142"/>
      <c r="C21" s="62"/>
      <c r="D21" s="156"/>
      <c r="E21" s="60">
        <v>10172693</v>
      </c>
      <c r="F21" s="60">
        <v>11134471</v>
      </c>
      <c r="G21" s="60"/>
      <c r="H21" s="60"/>
      <c r="I21" s="60">
        <v>2241578</v>
      </c>
      <c r="J21" s="60">
        <v>2241578</v>
      </c>
      <c r="K21" s="60">
        <v>1369582</v>
      </c>
      <c r="L21" s="60">
        <v>1817234</v>
      </c>
      <c r="M21" s="60">
        <v>1372416</v>
      </c>
      <c r="N21" s="60">
        <v>4559232</v>
      </c>
      <c r="O21" s="60">
        <v>3500</v>
      </c>
      <c r="P21" s="60">
        <v>89813</v>
      </c>
      <c r="Q21" s="60"/>
      <c r="R21" s="60">
        <v>93313</v>
      </c>
      <c r="S21" s="60"/>
      <c r="T21" s="60"/>
      <c r="U21" s="60"/>
      <c r="V21" s="60"/>
      <c r="W21" s="60">
        <v>6894123</v>
      </c>
      <c r="X21" s="60">
        <v>11134471</v>
      </c>
      <c r="Y21" s="60">
        <v>-4240348</v>
      </c>
      <c r="Z21" s="140">
        <v>-38.08</v>
      </c>
      <c r="AA21" s="155">
        <v>11134471</v>
      </c>
    </row>
    <row r="22" spans="1:27" ht="13.5">
      <c r="A22" s="291" t="s">
        <v>205</v>
      </c>
      <c r="B22" s="142"/>
      <c r="C22" s="62"/>
      <c r="D22" s="156"/>
      <c r="E22" s="60">
        <v>961778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2536690</v>
      </c>
      <c r="F23" s="60">
        <v>2536690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2536690</v>
      </c>
      <c r="Y23" s="60">
        <v>-2536690</v>
      </c>
      <c r="Z23" s="140">
        <v>-100</v>
      </c>
      <c r="AA23" s="155">
        <v>2536690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13671161</v>
      </c>
      <c r="F26" s="295">
        <f t="shared" si="3"/>
        <v>13671161</v>
      </c>
      <c r="G26" s="295">
        <f t="shared" si="3"/>
        <v>0</v>
      </c>
      <c r="H26" s="295">
        <f t="shared" si="3"/>
        <v>0</v>
      </c>
      <c r="I26" s="295">
        <f t="shared" si="3"/>
        <v>2241578</v>
      </c>
      <c r="J26" s="295">
        <f t="shared" si="3"/>
        <v>2241578</v>
      </c>
      <c r="K26" s="295">
        <f t="shared" si="3"/>
        <v>1369582</v>
      </c>
      <c r="L26" s="295">
        <f t="shared" si="3"/>
        <v>1817234</v>
      </c>
      <c r="M26" s="295">
        <f t="shared" si="3"/>
        <v>1372416</v>
      </c>
      <c r="N26" s="295">
        <f t="shared" si="3"/>
        <v>4559232</v>
      </c>
      <c r="O26" s="295">
        <f t="shared" si="3"/>
        <v>3500</v>
      </c>
      <c r="P26" s="295">
        <f t="shared" si="3"/>
        <v>89813</v>
      </c>
      <c r="Q26" s="295">
        <f t="shared" si="3"/>
        <v>0</v>
      </c>
      <c r="R26" s="295">
        <f t="shared" si="3"/>
        <v>93313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6894123</v>
      </c>
      <c r="X26" s="295">
        <f t="shared" si="3"/>
        <v>13671161</v>
      </c>
      <c r="Y26" s="295">
        <f t="shared" si="3"/>
        <v>-6777038</v>
      </c>
      <c r="Z26" s="296">
        <f>+IF(X26&lt;&gt;0,+(Y26/X26)*100,0)</f>
        <v>-49.57178106526578</v>
      </c>
      <c r="AA26" s="297">
        <f>SUM(AA21:AA25)</f>
        <v>13671161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>
        <v>13912</v>
      </c>
      <c r="I30" s="60"/>
      <c r="J30" s="60">
        <v>13912</v>
      </c>
      <c r="K30" s="60"/>
      <c r="L30" s="60"/>
      <c r="M30" s="60"/>
      <c r="N30" s="60"/>
      <c r="O30" s="60"/>
      <c r="P30" s="60">
        <v>2212</v>
      </c>
      <c r="Q30" s="60"/>
      <c r="R30" s="60">
        <v>2212</v>
      </c>
      <c r="S30" s="60"/>
      <c r="T30" s="60"/>
      <c r="U30" s="60"/>
      <c r="V30" s="60"/>
      <c r="W30" s="60">
        <v>16124</v>
      </c>
      <c r="X30" s="60"/>
      <c r="Y30" s="60">
        <v>16124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34833296</v>
      </c>
      <c r="D36" s="156">
        <f t="shared" si="4"/>
        <v>0</v>
      </c>
      <c r="E36" s="60">
        <f t="shared" si="4"/>
        <v>15364532</v>
      </c>
      <c r="F36" s="60">
        <f t="shared" si="4"/>
        <v>22347764</v>
      </c>
      <c r="G36" s="60">
        <f t="shared" si="4"/>
        <v>842482</v>
      </c>
      <c r="H36" s="60">
        <f t="shared" si="4"/>
        <v>5887705</v>
      </c>
      <c r="I36" s="60">
        <f t="shared" si="4"/>
        <v>3790033</v>
      </c>
      <c r="J36" s="60">
        <f t="shared" si="4"/>
        <v>10520220</v>
      </c>
      <c r="K36" s="60">
        <f t="shared" si="4"/>
        <v>2925520</v>
      </c>
      <c r="L36" s="60">
        <f t="shared" si="4"/>
        <v>3743162</v>
      </c>
      <c r="M36" s="60">
        <f t="shared" si="4"/>
        <v>2453908</v>
      </c>
      <c r="N36" s="60">
        <f t="shared" si="4"/>
        <v>9122590</v>
      </c>
      <c r="O36" s="60">
        <f t="shared" si="4"/>
        <v>490206</v>
      </c>
      <c r="P36" s="60">
        <f t="shared" si="4"/>
        <v>763484</v>
      </c>
      <c r="Q36" s="60">
        <f t="shared" si="4"/>
        <v>823844</v>
      </c>
      <c r="R36" s="60">
        <f t="shared" si="4"/>
        <v>2077534</v>
      </c>
      <c r="S36" s="60">
        <f t="shared" si="4"/>
        <v>1707007</v>
      </c>
      <c r="T36" s="60">
        <f t="shared" si="4"/>
        <v>837759</v>
      </c>
      <c r="U36" s="60">
        <f t="shared" si="4"/>
        <v>866950</v>
      </c>
      <c r="V36" s="60">
        <f t="shared" si="4"/>
        <v>3411716</v>
      </c>
      <c r="W36" s="60">
        <f t="shared" si="4"/>
        <v>25132060</v>
      </c>
      <c r="X36" s="60">
        <f t="shared" si="4"/>
        <v>22347764</v>
      </c>
      <c r="Y36" s="60">
        <f t="shared" si="4"/>
        <v>2784296</v>
      </c>
      <c r="Z36" s="140">
        <f aca="true" t="shared" si="5" ref="Z36:Z49">+IF(X36&lt;&gt;0,+(Y36/X36)*100,0)</f>
        <v>12.458946675828509</v>
      </c>
      <c r="AA36" s="155">
        <f>AA6+AA21</f>
        <v>22347764</v>
      </c>
    </row>
    <row r="37" spans="1:27" ht="13.5">
      <c r="A37" s="291" t="s">
        <v>205</v>
      </c>
      <c r="B37" s="142"/>
      <c r="C37" s="62">
        <f t="shared" si="4"/>
        <v>20894380</v>
      </c>
      <c r="D37" s="156">
        <f t="shared" si="4"/>
        <v>0</v>
      </c>
      <c r="E37" s="60">
        <f t="shared" si="4"/>
        <v>8961778</v>
      </c>
      <c r="F37" s="60">
        <f t="shared" si="4"/>
        <v>24206256</v>
      </c>
      <c r="G37" s="60">
        <f t="shared" si="4"/>
        <v>8874606</v>
      </c>
      <c r="H37" s="60">
        <f t="shared" si="4"/>
        <v>0</v>
      </c>
      <c r="I37" s="60">
        <f t="shared" si="4"/>
        <v>111736</v>
      </c>
      <c r="J37" s="60">
        <f t="shared" si="4"/>
        <v>8986342</v>
      </c>
      <c r="K37" s="60">
        <f t="shared" si="4"/>
        <v>228123</v>
      </c>
      <c r="L37" s="60">
        <f t="shared" si="4"/>
        <v>888756</v>
      </c>
      <c r="M37" s="60">
        <f t="shared" si="4"/>
        <v>0</v>
      </c>
      <c r="N37" s="60">
        <f t="shared" si="4"/>
        <v>1116879</v>
      </c>
      <c r="O37" s="60">
        <f t="shared" si="4"/>
        <v>249444</v>
      </c>
      <c r="P37" s="60">
        <f t="shared" si="4"/>
        <v>0</v>
      </c>
      <c r="Q37" s="60">
        <f t="shared" si="4"/>
        <v>50363</v>
      </c>
      <c r="R37" s="60">
        <f t="shared" si="4"/>
        <v>299807</v>
      </c>
      <c r="S37" s="60">
        <f t="shared" si="4"/>
        <v>0</v>
      </c>
      <c r="T37" s="60">
        <f t="shared" si="4"/>
        <v>124740</v>
      </c>
      <c r="U37" s="60">
        <f t="shared" si="4"/>
        <v>230756</v>
      </c>
      <c r="V37" s="60">
        <f t="shared" si="4"/>
        <v>355496</v>
      </c>
      <c r="W37" s="60">
        <f t="shared" si="4"/>
        <v>10758524</v>
      </c>
      <c r="X37" s="60">
        <f t="shared" si="4"/>
        <v>24206256</v>
      </c>
      <c r="Y37" s="60">
        <f t="shared" si="4"/>
        <v>-13447732</v>
      </c>
      <c r="Z37" s="140">
        <f t="shared" si="5"/>
        <v>-55.55477889682733</v>
      </c>
      <c r="AA37" s="155">
        <f>AA7+AA22</f>
        <v>24206256</v>
      </c>
    </row>
    <row r="38" spans="1:27" ht="13.5">
      <c r="A38" s="291" t="s">
        <v>206</v>
      </c>
      <c r="B38" s="142"/>
      <c r="C38" s="62">
        <f t="shared" si="4"/>
        <v>10163387</v>
      </c>
      <c r="D38" s="156">
        <f t="shared" si="4"/>
        <v>0</v>
      </c>
      <c r="E38" s="60">
        <f t="shared" si="4"/>
        <v>8710690</v>
      </c>
      <c r="F38" s="60">
        <f t="shared" si="4"/>
        <v>6002394</v>
      </c>
      <c r="G38" s="60">
        <f t="shared" si="4"/>
        <v>20395</v>
      </c>
      <c r="H38" s="60">
        <f t="shared" si="4"/>
        <v>331866</v>
      </c>
      <c r="I38" s="60">
        <f t="shared" si="4"/>
        <v>0</v>
      </c>
      <c r="J38" s="60">
        <f t="shared" si="4"/>
        <v>352261</v>
      </c>
      <c r="K38" s="60">
        <f t="shared" si="4"/>
        <v>0</v>
      </c>
      <c r="L38" s="60">
        <f t="shared" si="4"/>
        <v>283288</v>
      </c>
      <c r="M38" s="60">
        <f t="shared" si="4"/>
        <v>0</v>
      </c>
      <c r="N38" s="60">
        <f t="shared" si="4"/>
        <v>283288</v>
      </c>
      <c r="O38" s="60">
        <f t="shared" si="4"/>
        <v>20545</v>
      </c>
      <c r="P38" s="60">
        <f t="shared" si="4"/>
        <v>132378</v>
      </c>
      <c r="Q38" s="60">
        <f t="shared" si="4"/>
        <v>0</v>
      </c>
      <c r="R38" s="60">
        <f t="shared" si="4"/>
        <v>152923</v>
      </c>
      <c r="S38" s="60">
        <f t="shared" si="4"/>
        <v>1727752</v>
      </c>
      <c r="T38" s="60">
        <f t="shared" si="4"/>
        <v>0</v>
      </c>
      <c r="U38" s="60">
        <f t="shared" si="4"/>
        <v>32632</v>
      </c>
      <c r="V38" s="60">
        <f t="shared" si="4"/>
        <v>1760384</v>
      </c>
      <c r="W38" s="60">
        <f t="shared" si="4"/>
        <v>2548856</v>
      </c>
      <c r="X38" s="60">
        <f t="shared" si="4"/>
        <v>6002394</v>
      </c>
      <c r="Y38" s="60">
        <f t="shared" si="4"/>
        <v>-3453538</v>
      </c>
      <c r="Z38" s="140">
        <f t="shared" si="5"/>
        <v>-57.53600979875696</v>
      </c>
      <c r="AA38" s="155">
        <f>AA8+AA23</f>
        <v>6002394</v>
      </c>
    </row>
    <row r="39" spans="1:27" ht="13.5">
      <c r="A39" s="291" t="s">
        <v>207</v>
      </c>
      <c r="B39" s="142"/>
      <c r="C39" s="62">
        <f t="shared" si="4"/>
        <v>5832931</v>
      </c>
      <c r="D39" s="156">
        <f t="shared" si="4"/>
        <v>0</v>
      </c>
      <c r="E39" s="60">
        <f t="shared" si="4"/>
        <v>0</v>
      </c>
      <c r="F39" s="60">
        <f t="shared" si="4"/>
        <v>10145335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125121</v>
      </c>
      <c r="V39" s="60">
        <f t="shared" si="4"/>
        <v>125121</v>
      </c>
      <c r="W39" s="60">
        <f t="shared" si="4"/>
        <v>125121</v>
      </c>
      <c r="X39" s="60">
        <f t="shared" si="4"/>
        <v>10145335</v>
      </c>
      <c r="Y39" s="60">
        <f t="shared" si="4"/>
        <v>-10020214</v>
      </c>
      <c r="Z39" s="140">
        <f t="shared" si="5"/>
        <v>-98.7667139626242</v>
      </c>
      <c r="AA39" s="155">
        <f>AA9+AA24</f>
        <v>10145335</v>
      </c>
    </row>
    <row r="40" spans="1:27" ht="13.5">
      <c r="A40" s="291" t="s">
        <v>208</v>
      </c>
      <c r="B40" s="142"/>
      <c r="C40" s="62">
        <f t="shared" si="4"/>
        <v>37070</v>
      </c>
      <c r="D40" s="156">
        <f t="shared" si="4"/>
        <v>0</v>
      </c>
      <c r="E40" s="60">
        <f t="shared" si="4"/>
        <v>6850000</v>
      </c>
      <c r="F40" s="60">
        <f t="shared" si="4"/>
        <v>8768412</v>
      </c>
      <c r="G40" s="60">
        <f t="shared" si="4"/>
        <v>0</v>
      </c>
      <c r="H40" s="60">
        <f t="shared" si="4"/>
        <v>0</v>
      </c>
      <c r="I40" s="60">
        <f t="shared" si="4"/>
        <v>31067</v>
      </c>
      <c r="J40" s="60">
        <f t="shared" si="4"/>
        <v>31067</v>
      </c>
      <c r="K40" s="60">
        <f t="shared" si="4"/>
        <v>0</v>
      </c>
      <c r="L40" s="60">
        <f t="shared" si="4"/>
        <v>95790</v>
      </c>
      <c r="M40" s="60">
        <f t="shared" si="4"/>
        <v>0</v>
      </c>
      <c r="N40" s="60">
        <f t="shared" si="4"/>
        <v>95790</v>
      </c>
      <c r="O40" s="60">
        <f t="shared" si="4"/>
        <v>28478</v>
      </c>
      <c r="P40" s="60">
        <f t="shared" si="4"/>
        <v>5853245</v>
      </c>
      <c r="Q40" s="60">
        <f t="shared" si="4"/>
        <v>148884</v>
      </c>
      <c r="R40" s="60">
        <f t="shared" si="4"/>
        <v>6030607</v>
      </c>
      <c r="S40" s="60">
        <f t="shared" si="4"/>
        <v>2167792</v>
      </c>
      <c r="T40" s="60">
        <f t="shared" si="4"/>
        <v>1464693</v>
      </c>
      <c r="U40" s="60">
        <f t="shared" si="4"/>
        <v>1019401</v>
      </c>
      <c r="V40" s="60">
        <f t="shared" si="4"/>
        <v>4651886</v>
      </c>
      <c r="W40" s="60">
        <f t="shared" si="4"/>
        <v>10809350</v>
      </c>
      <c r="X40" s="60">
        <f t="shared" si="4"/>
        <v>8768412</v>
      </c>
      <c r="Y40" s="60">
        <f t="shared" si="4"/>
        <v>2040938</v>
      </c>
      <c r="Z40" s="140">
        <f t="shared" si="5"/>
        <v>23.276027631913283</v>
      </c>
      <c r="AA40" s="155">
        <f>AA10+AA25</f>
        <v>8768412</v>
      </c>
    </row>
    <row r="41" spans="1:27" ht="13.5">
      <c r="A41" s="292" t="s">
        <v>209</v>
      </c>
      <c r="B41" s="142"/>
      <c r="C41" s="293">
        <f aca="true" t="shared" si="6" ref="C41:Y41">SUM(C36:C40)</f>
        <v>71761064</v>
      </c>
      <c r="D41" s="294">
        <f t="shared" si="6"/>
        <v>0</v>
      </c>
      <c r="E41" s="295">
        <f t="shared" si="6"/>
        <v>39887000</v>
      </c>
      <c r="F41" s="295">
        <f t="shared" si="6"/>
        <v>71470161</v>
      </c>
      <c r="G41" s="295">
        <f t="shared" si="6"/>
        <v>9737483</v>
      </c>
      <c r="H41" s="295">
        <f t="shared" si="6"/>
        <v>6219571</v>
      </c>
      <c r="I41" s="295">
        <f t="shared" si="6"/>
        <v>3932836</v>
      </c>
      <c r="J41" s="295">
        <f t="shared" si="6"/>
        <v>19889890</v>
      </c>
      <c r="K41" s="295">
        <f t="shared" si="6"/>
        <v>3153643</v>
      </c>
      <c r="L41" s="295">
        <f t="shared" si="6"/>
        <v>5010996</v>
      </c>
      <c r="M41" s="295">
        <f t="shared" si="6"/>
        <v>2453908</v>
      </c>
      <c r="N41" s="295">
        <f t="shared" si="6"/>
        <v>10618547</v>
      </c>
      <c r="O41" s="295">
        <f t="shared" si="6"/>
        <v>788673</v>
      </c>
      <c r="P41" s="295">
        <f t="shared" si="6"/>
        <v>6749107</v>
      </c>
      <c r="Q41" s="295">
        <f t="shared" si="6"/>
        <v>1023091</v>
      </c>
      <c r="R41" s="295">
        <f t="shared" si="6"/>
        <v>8560871</v>
      </c>
      <c r="S41" s="295">
        <f t="shared" si="6"/>
        <v>5602551</v>
      </c>
      <c r="T41" s="295">
        <f t="shared" si="6"/>
        <v>2427192</v>
      </c>
      <c r="U41" s="295">
        <f t="shared" si="6"/>
        <v>2274860</v>
      </c>
      <c r="V41" s="295">
        <f t="shared" si="6"/>
        <v>10304603</v>
      </c>
      <c r="W41" s="295">
        <f t="shared" si="6"/>
        <v>49373911</v>
      </c>
      <c r="X41" s="295">
        <f t="shared" si="6"/>
        <v>71470161</v>
      </c>
      <c r="Y41" s="295">
        <f t="shared" si="6"/>
        <v>-22096250</v>
      </c>
      <c r="Z41" s="296">
        <f t="shared" si="5"/>
        <v>-30.91674859946097</v>
      </c>
      <c r="AA41" s="297">
        <f>SUM(AA36:AA40)</f>
        <v>71470161</v>
      </c>
    </row>
    <row r="42" spans="1:27" ht="13.5">
      <c r="A42" s="298" t="s">
        <v>210</v>
      </c>
      <c r="B42" s="136"/>
      <c r="C42" s="95">
        <f aca="true" t="shared" si="7" ref="C42:Y48">C12+C27</f>
        <v>5935121</v>
      </c>
      <c r="D42" s="129">
        <f t="shared" si="7"/>
        <v>0</v>
      </c>
      <c r="E42" s="54">
        <f t="shared" si="7"/>
        <v>0</v>
      </c>
      <c r="F42" s="54">
        <f t="shared" si="7"/>
        <v>110526</v>
      </c>
      <c r="G42" s="54">
        <f t="shared" si="7"/>
        <v>0</v>
      </c>
      <c r="H42" s="54">
        <f t="shared" si="7"/>
        <v>0</v>
      </c>
      <c r="I42" s="54">
        <f t="shared" si="7"/>
        <v>60982</v>
      </c>
      <c r="J42" s="54">
        <f t="shared" si="7"/>
        <v>60982</v>
      </c>
      <c r="K42" s="54">
        <f t="shared" si="7"/>
        <v>59363</v>
      </c>
      <c r="L42" s="54">
        <f t="shared" si="7"/>
        <v>30011</v>
      </c>
      <c r="M42" s="54">
        <f t="shared" si="7"/>
        <v>3236</v>
      </c>
      <c r="N42" s="54">
        <f t="shared" si="7"/>
        <v>92610</v>
      </c>
      <c r="O42" s="54">
        <f t="shared" si="7"/>
        <v>0</v>
      </c>
      <c r="P42" s="54">
        <f t="shared" si="7"/>
        <v>18083</v>
      </c>
      <c r="Q42" s="54">
        <f t="shared" si="7"/>
        <v>23010</v>
      </c>
      <c r="R42" s="54">
        <f t="shared" si="7"/>
        <v>41093</v>
      </c>
      <c r="S42" s="54">
        <f t="shared" si="7"/>
        <v>92829</v>
      </c>
      <c r="T42" s="54">
        <f t="shared" si="7"/>
        <v>24885</v>
      </c>
      <c r="U42" s="54">
        <f t="shared" si="7"/>
        <v>55662</v>
      </c>
      <c r="V42" s="54">
        <f t="shared" si="7"/>
        <v>173376</v>
      </c>
      <c r="W42" s="54">
        <f t="shared" si="7"/>
        <v>368061</v>
      </c>
      <c r="X42" s="54">
        <f t="shared" si="7"/>
        <v>110526</v>
      </c>
      <c r="Y42" s="54">
        <f t="shared" si="7"/>
        <v>257535</v>
      </c>
      <c r="Z42" s="184">
        <f t="shared" si="5"/>
        <v>233.00852288149395</v>
      </c>
      <c r="AA42" s="130">
        <f aca="true" t="shared" si="8" ref="AA42:AA48">AA12+AA27</f>
        <v>110526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4659477</v>
      </c>
      <c r="D45" s="129">
        <f t="shared" si="7"/>
        <v>0</v>
      </c>
      <c r="E45" s="54">
        <f t="shared" si="7"/>
        <v>900000</v>
      </c>
      <c r="F45" s="54">
        <f t="shared" si="7"/>
        <v>1255304</v>
      </c>
      <c r="G45" s="54">
        <f t="shared" si="7"/>
        <v>0</v>
      </c>
      <c r="H45" s="54">
        <f t="shared" si="7"/>
        <v>18715</v>
      </c>
      <c r="I45" s="54">
        <f t="shared" si="7"/>
        <v>337833</v>
      </c>
      <c r="J45" s="54">
        <f t="shared" si="7"/>
        <v>356548</v>
      </c>
      <c r="K45" s="54">
        <f t="shared" si="7"/>
        <v>47178</v>
      </c>
      <c r="L45" s="54">
        <f t="shared" si="7"/>
        <v>116819</v>
      </c>
      <c r="M45" s="54">
        <f t="shared" si="7"/>
        <v>3500</v>
      </c>
      <c r="N45" s="54">
        <f t="shared" si="7"/>
        <v>167497</v>
      </c>
      <c r="O45" s="54">
        <f t="shared" si="7"/>
        <v>24508</v>
      </c>
      <c r="P45" s="54">
        <f t="shared" si="7"/>
        <v>140017</v>
      </c>
      <c r="Q45" s="54">
        <f t="shared" si="7"/>
        <v>266816</v>
      </c>
      <c r="R45" s="54">
        <f t="shared" si="7"/>
        <v>431341</v>
      </c>
      <c r="S45" s="54">
        <f t="shared" si="7"/>
        <v>2923</v>
      </c>
      <c r="T45" s="54">
        <f t="shared" si="7"/>
        <v>612852</v>
      </c>
      <c r="U45" s="54">
        <f t="shared" si="7"/>
        <v>172047</v>
      </c>
      <c r="V45" s="54">
        <f t="shared" si="7"/>
        <v>787822</v>
      </c>
      <c r="W45" s="54">
        <f t="shared" si="7"/>
        <v>1743208</v>
      </c>
      <c r="X45" s="54">
        <f t="shared" si="7"/>
        <v>1255304</v>
      </c>
      <c r="Y45" s="54">
        <f t="shared" si="7"/>
        <v>487904</v>
      </c>
      <c r="Z45" s="184">
        <f t="shared" si="5"/>
        <v>38.86739785741143</v>
      </c>
      <c r="AA45" s="130">
        <f t="shared" si="8"/>
        <v>1255304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7411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82363073</v>
      </c>
      <c r="D49" s="218">
        <f t="shared" si="9"/>
        <v>0</v>
      </c>
      <c r="E49" s="220">
        <f t="shared" si="9"/>
        <v>40787000</v>
      </c>
      <c r="F49" s="220">
        <f t="shared" si="9"/>
        <v>72835991</v>
      </c>
      <c r="G49" s="220">
        <f t="shared" si="9"/>
        <v>9737483</v>
      </c>
      <c r="H49" s="220">
        <f t="shared" si="9"/>
        <v>6238286</v>
      </c>
      <c r="I49" s="220">
        <f t="shared" si="9"/>
        <v>4331651</v>
      </c>
      <c r="J49" s="220">
        <f t="shared" si="9"/>
        <v>20307420</v>
      </c>
      <c r="K49" s="220">
        <f t="shared" si="9"/>
        <v>3260184</v>
      </c>
      <c r="L49" s="220">
        <f t="shared" si="9"/>
        <v>5157826</v>
      </c>
      <c r="M49" s="220">
        <f t="shared" si="9"/>
        <v>2460644</v>
      </c>
      <c r="N49" s="220">
        <f t="shared" si="9"/>
        <v>10878654</v>
      </c>
      <c r="O49" s="220">
        <f t="shared" si="9"/>
        <v>813181</v>
      </c>
      <c r="P49" s="220">
        <f t="shared" si="9"/>
        <v>6907207</v>
      </c>
      <c r="Q49" s="220">
        <f t="shared" si="9"/>
        <v>1312917</v>
      </c>
      <c r="R49" s="220">
        <f t="shared" si="9"/>
        <v>9033305</v>
      </c>
      <c r="S49" s="220">
        <f t="shared" si="9"/>
        <v>5698303</v>
      </c>
      <c r="T49" s="220">
        <f t="shared" si="9"/>
        <v>3064929</v>
      </c>
      <c r="U49" s="220">
        <f t="shared" si="9"/>
        <v>2502569</v>
      </c>
      <c r="V49" s="220">
        <f t="shared" si="9"/>
        <v>11265801</v>
      </c>
      <c r="W49" s="220">
        <f t="shared" si="9"/>
        <v>51485180</v>
      </c>
      <c r="X49" s="220">
        <f t="shared" si="9"/>
        <v>72835991</v>
      </c>
      <c r="Y49" s="220">
        <f t="shared" si="9"/>
        <v>-21350811</v>
      </c>
      <c r="Z49" s="221">
        <f t="shared" si="5"/>
        <v>-29.313545002772052</v>
      </c>
      <c r="AA49" s="222">
        <f>SUM(AA41:AA48)</f>
        <v>72835991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14952278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3996978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1654204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1453314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392460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742210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8239166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1017130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5695982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13449</v>
      </c>
      <c r="H66" s="275">
        <v>92051</v>
      </c>
      <c r="I66" s="275">
        <v>376473</v>
      </c>
      <c r="J66" s="275">
        <v>481973</v>
      </c>
      <c r="K66" s="275">
        <v>185536</v>
      </c>
      <c r="L66" s="275">
        <v>1025362</v>
      </c>
      <c r="M66" s="275">
        <v>197214</v>
      </c>
      <c r="N66" s="275">
        <v>1408112</v>
      </c>
      <c r="O66" s="275">
        <v>269561</v>
      </c>
      <c r="P66" s="275">
        <v>275536</v>
      </c>
      <c r="Q66" s="275">
        <v>186965</v>
      </c>
      <c r="R66" s="275">
        <v>732062</v>
      </c>
      <c r="S66" s="275">
        <v>299234</v>
      </c>
      <c r="T66" s="275">
        <v>336901</v>
      </c>
      <c r="U66" s="275">
        <v>644076</v>
      </c>
      <c r="V66" s="275">
        <v>1280211</v>
      </c>
      <c r="W66" s="275">
        <v>3902358</v>
      </c>
      <c r="X66" s="275"/>
      <c r="Y66" s="275">
        <v>3902358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>
        <v>81695</v>
      </c>
      <c r="J67" s="60">
        <v>81695</v>
      </c>
      <c r="K67" s="60"/>
      <c r="L67" s="60"/>
      <c r="M67" s="60">
        <v>29251</v>
      </c>
      <c r="N67" s="60">
        <v>29251</v>
      </c>
      <c r="O67" s="60"/>
      <c r="P67" s="60"/>
      <c r="Q67" s="60"/>
      <c r="R67" s="60"/>
      <c r="S67" s="60">
        <v>174188</v>
      </c>
      <c r="T67" s="60"/>
      <c r="U67" s="60">
        <v>88140</v>
      </c>
      <c r="V67" s="60">
        <v>262328</v>
      </c>
      <c r="W67" s="60">
        <v>373274</v>
      </c>
      <c r="X67" s="60"/>
      <c r="Y67" s="60">
        <v>373274</v>
      </c>
      <c r="Z67" s="140"/>
      <c r="AA67" s="155"/>
    </row>
    <row r="68" spans="1:27" ht="13.5">
      <c r="A68" s="311" t="s">
        <v>43</v>
      </c>
      <c r="B68" s="316"/>
      <c r="C68" s="62">
        <v>13177825</v>
      </c>
      <c r="D68" s="156">
        <v>15649220</v>
      </c>
      <c r="E68" s="60">
        <v>14952278</v>
      </c>
      <c r="F68" s="60">
        <v>15649220</v>
      </c>
      <c r="G68" s="60">
        <v>454634</v>
      </c>
      <c r="H68" s="60">
        <v>408734</v>
      </c>
      <c r="I68" s="60">
        <v>312988</v>
      </c>
      <c r="J68" s="60">
        <v>1176356</v>
      </c>
      <c r="K68" s="60">
        <v>859040</v>
      </c>
      <c r="L68" s="60">
        <v>643518</v>
      </c>
      <c r="M68" s="60">
        <v>578555</v>
      </c>
      <c r="N68" s="60">
        <v>2081113</v>
      </c>
      <c r="O68" s="60">
        <v>459774</v>
      </c>
      <c r="P68" s="60">
        <v>286775</v>
      </c>
      <c r="Q68" s="60">
        <v>147525</v>
      </c>
      <c r="R68" s="60">
        <v>894074</v>
      </c>
      <c r="S68" s="60">
        <v>2264810</v>
      </c>
      <c r="T68" s="60">
        <v>755059</v>
      </c>
      <c r="U68" s="60">
        <v>1238508</v>
      </c>
      <c r="V68" s="60">
        <v>4258377</v>
      </c>
      <c r="W68" s="60">
        <v>8409920</v>
      </c>
      <c r="X68" s="60">
        <v>15649220</v>
      </c>
      <c r="Y68" s="60">
        <v>-7239300</v>
      </c>
      <c r="Z68" s="140">
        <v>-46.26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13177825</v>
      </c>
      <c r="D69" s="218">
        <f t="shared" si="12"/>
        <v>15649220</v>
      </c>
      <c r="E69" s="220">
        <f t="shared" si="12"/>
        <v>14952278</v>
      </c>
      <c r="F69" s="220">
        <f t="shared" si="12"/>
        <v>15649220</v>
      </c>
      <c r="G69" s="220">
        <f t="shared" si="12"/>
        <v>468083</v>
      </c>
      <c r="H69" s="220">
        <f t="shared" si="12"/>
        <v>500785</v>
      </c>
      <c r="I69" s="220">
        <f t="shared" si="12"/>
        <v>771156</v>
      </c>
      <c r="J69" s="220">
        <f t="shared" si="12"/>
        <v>1740024</v>
      </c>
      <c r="K69" s="220">
        <f t="shared" si="12"/>
        <v>1044576</v>
      </c>
      <c r="L69" s="220">
        <f t="shared" si="12"/>
        <v>1668880</v>
      </c>
      <c r="M69" s="220">
        <f t="shared" si="12"/>
        <v>805020</v>
      </c>
      <c r="N69" s="220">
        <f t="shared" si="12"/>
        <v>3518476</v>
      </c>
      <c r="O69" s="220">
        <f t="shared" si="12"/>
        <v>729335</v>
      </c>
      <c r="P69" s="220">
        <f t="shared" si="12"/>
        <v>562311</v>
      </c>
      <c r="Q69" s="220">
        <f t="shared" si="12"/>
        <v>334490</v>
      </c>
      <c r="R69" s="220">
        <f t="shared" si="12"/>
        <v>1626136</v>
      </c>
      <c r="S69" s="220">
        <f t="shared" si="12"/>
        <v>2738232</v>
      </c>
      <c r="T69" s="220">
        <f t="shared" si="12"/>
        <v>1091960</v>
      </c>
      <c r="U69" s="220">
        <f t="shared" si="12"/>
        <v>1970724</v>
      </c>
      <c r="V69" s="220">
        <f t="shared" si="12"/>
        <v>5800916</v>
      </c>
      <c r="W69" s="220">
        <f t="shared" si="12"/>
        <v>12685552</v>
      </c>
      <c r="X69" s="220">
        <f t="shared" si="12"/>
        <v>15649220</v>
      </c>
      <c r="Y69" s="220">
        <f t="shared" si="12"/>
        <v>-2963668</v>
      </c>
      <c r="Z69" s="221">
        <f>+IF(X69&lt;&gt;0,+(Y69/X69)*100,0)</f>
        <v>-18.938119599571095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71761064</v>
      </c>
      <c r="D5" s="357">
        <f t="shared" si="0"/>
        <v>0</v>
      </c>
      <c r="E5" s="356">
        <f t="shared" si="0"/>
        <v>26215839</v>
      </c>
      <c r="F5" s="358">
        <f t="shared" si="0"/>
        <v>57799000</v>
      </c>
      <c r="G5" s="358">
        <f t="shared" si="0"/>
        <v>9737483</v>
      </c>
      <c r="H5" s="356">
        <f t="shared" si="0"/>
        <v>6219571</v>
      </c>
      <c r="I5" s="356">
        <f t="shared" si="0"/>
        <v>1691258</v>
      </c>
      <c r="J5" s="358">
        <f t="shared" si="0"/>
        <v>8278642</v>
      </c>
      <c r="K5" s="358">
        <f t="shared" si="0"/>
        <v>1784061</v>
      </c>
      <c r="L5" s="356">
        <f t="shared" si="0"/>
        <v>3193762</v>
      </c>
      <c r="M5" s="356">
        <f t="shared" si="0"/>
        <v>1081492</v>
      </c>
      <c r="N5" s="358">
        <f t="shared" si="0"/>
        <v>4563358</v>
      </c>
      <c r="O5" s="358">
        <f t="shared" si="0"/>
        <v>785173</v>
      </c>
      <c r="P5" s="356">
        <f t="shared" si="0"/>
        <v>6659294</v>
      </c>
      <c r="Q5" s="356">
        <f t="shared" si="0"/>
        <v>1023091</v>
      </c>
      <c r="R5" s="358">
        <f t="shared" si="0"/>
        <v>1984221</v>
      </c>
      <c r="S5" s="358">
        <f t="shared" si="0"/>
        <v>5602551</v>
      </c>
      <c r="T5" s="356">
        <f t="shared" si="0"/>
        <v>2427192</v>
      </c>
      <c r="U5" s="356">
        <f t="shared" si="0"/>
        <v>2274860</v>
      </c>
      <c r="V5" s="358">
        <f t="shared" si="0"/>
        <v>8063602</v>
      </c>
      <c r="W5" s="358">
        <f t="shared" si="0"/>
        <v>18237937</v>
      </c>
      <c r="X5" s="356">
        <f t="shared" si="0"/>
        <v>57799000</v>
      </c>
      <c r="Y5" s="358">
        <f t="shared" si="0"/>
        <v>-39561063</v>
      </c>
      <c r="Z5" s="359">
        <f>+IF(X5&lt;&gt;0,+(Y5/X5)*100,0)</f>
        <v>-68.44592986037821</v>
      </c>
      <c r="AA5" s="360">
        <f>+AA6+AA8+AA11+AA13+AA15</f>
        <v>57799000</v>
      </c>
    </row>
    <row r="6" spans="1:27" ht="13.5">
      <c r="A6" s="361" t="s">
        <v>204</v>
      </c>
      <c r="B6" s="142"/>
      <c r="C6" s="60">
        <f>+C7</f>
        <v>34833296</v>
      </c>
      <c r="D6" s="340">
        <f aca="true" t="shared" si="1" ref="D6:AA6">+D7</f>
        <v>0</v>
      </c>
      <c r="E6" s="60">
        <f t="shared" si="1"/>
        <v>5191839</v>
      </c>
      <c r="F6" s="59">
        <f t="shared" si="1"/>
        <v>11213293</v>
      </c>
      <c r="G6" s="59">
        <f t="shared" si="1"/>
        <v>842482</v>
      </c>
      <c r="H6" s="60">
        <f t="shared" si="1"/>
        <v>5887705</v>
      </c>
      <c r="I6" s="60">
        <f t="shared" si="1"/>
        <v>1548455</v>
      </c>
      <c r="J6" s="59">
        <f t="shared" si="1"/>
        <v>8278642</v>
      </c>
      <c r="K6" s="59">
        <f t="shared" si="1"/>
        <v>1555938</v>
      </c>
      <c r="L6" s="60">
        <f t="shared" si="1"/>
        <v>1925928</v>
      </c>
      <c r="M6" s="60">
        <f t="shared" si="1"/>
        <v>1081492</v>
      </c>
      <c r="N6" s="59">
        <f t="shared" si="1"/>
        <v>4563358</v>
      </c>
      <c r="O6" s="59">
        <f t="shared" si="1"/>
        <v>486706</v>
      </c>
      <c r="P6" s="60">
        <f t="shared" si="1"/>
        <v>673671</v>
      </c>
      <c r="Q6" s="60">
        <f t="shared" si="1"/>
        <v>823844</v>
      </c>
      <c r="R6" s="59">
        <f t="shared" si="1"/>
        <v>1984221</v>
      </c>
      <c r="S6" s="59">
        <f t="shared" si="1"/>
        <v>1707007</v>
      </c>
      <c r="T6" s="60">
        <f t="shared" si="1"/>
        <v>837759</v>
      </c>
      <c r="U6" s="60">
        <f t="shared" si="1"/>
        <v>866950</v>
      </c>
      <c r="V6" s="59">
        <f t="shared" si="1"/>
        <v>3411716</v>
      </c>
      <c r="W6" s="59">
        <f t="shared" si="1"/>
        <v>18237937</v>
      </c>
      <c r="X6" s="60">
        <f t="shared" si="1"/>
        <v>11213293</v>
      </c>
      <c r="Y6" s="59">
        <f t="shared" si="1"/>
        <v>7024644</v>
      </c>
      <c r="Z6" s="61">
        <f>+IF(X6&lt;&gt;0,+(Y6/X6)*100,0)</f>
        <v>62.645683119133686</v>
      </c>
      <c r="AA6" s="62">
        <f t="shared" si="1"/>
        <v>11213293</v>
      </c>
    </row>
    <row r="7" spans="1:27" ht="13.5">
      <c r="A7" s="291" t="s">
        <v>228</v>
      </c>
      <c r="B7" s="142"/>
      <c r="C7" s="60">
        <v>34833296</v>
      </c>
      <c r="D7" s="340"/>
      <c r="E7" s="60">
        <v>5191839</v>
      </c>
      <c r="F7" s="59">
        <v>11213293</v>
      </c>
      <c r="G7" s="59">
        <v>842482</v>
      </c>
      <c r="H7" s="60">
        <v>5887705</v>
      </c>
      <c r="I7" s="60">
        <v>1548455</v>
      </c>
      <c r="J7" s="59">
        <v>8278642</v>
      </c>
      <c r="K7" s="59">
        <v>1555938</v>
      </c>
      <c r="L7" s="60">
        <v>1925928</v>
      </c>
      <c r="M7" s="60">
        <v>1081492</v>
      </c>
      <c r="N7" s="59">
        <v>4563358</v>
      </c>
      <c r="O7" s="59">
        <v>486706</v>
      </c>
      <c r="P7" s="60">
        <v>673671</v>
      </c>
      <c r="Q7" s="60">
        <v>823844</v>
      </c>
      <c r="R7" s="59">
        <v>1984221</v>
      </c>
      <c r="S7" s="59">
        <v>1707007</v>
      </c>
      <c r="T7" s="60">
        <v>837759</v>
      </c>
      <c r="U7" s="60">
        <v>866950</v>
      </c>
      <c r="V7" s="59">
        <v>3411716</v>
      </c>
      <c r="W7" s="59">
        <v>18237937</v>
      </c>
      <c r="X7" s="60">
        <v>11213293</v>
      </c>
      <c r="Y7" s="59">
        <v>7024644</v>
      </c>
      <c r="Z7" s="61">
        <v>62.65</v>
      </c>
      <c r="AA7" s="62">
        <v>11213293</v>
      </c>
    </row>
    <row r="8" spans="1:27" ht="13.5">
      <c r="A8" s="361" t="s">
        <v>205</v>
      </c>
      <c r="B8" s="142"/>
      <c r="C8" s="60">
        <f aca="true" t="shared" si="2" ref="C8:Y8">SUM(C9:C10)</f>
        <v>20894380</v>
      </c>
      <c r="D8" s="340">
        <f t="shared" si="2"/>
        <v>0</v>
      </c>
      <c r="E8" s="60">
        <f t="shared" si="2"/>
        <v>8000000</v>
      </c>
      <c r="F8" s="59">
        <f t="shared" si="2"/>
        <v>24206256</v>
      </c>
      <c r="G8" s="59">
        <f t="shared" si="2"/>
        <v>8874606</v>
      </c>
      <c r="H8" s="60">
        <f t="shared" si="2"/>
        <v>0</v>
      </c>
      <c r="I8" s="60">
        <f t="shared" si="2"/>
        <v>111736</v>
      </c>
      <c r="J8" s="59">
        <f t="shared" si="2"/>
        <v>0</v>
      </c>
      <c r="K8" s="59">
        <f t="shared" si="2"/>
        <v>228123</v>
      </c>
      <c r="L8" s="60">
        <f t="shared" si="2"/>
        <v>888756</v>
      </c>
      <c r="M8" s="60">
        <f t="shared" si="2"/>
        <v>0</v>
      </c>
      <c r="N8" s="59">
        <f t="shared" si="2"/>
        <v>0</v>
      </c>
      <c r="O8" s="59">
        <f t="shared" si="2"/>
        <v>249444</v>
      </c>
      <c r="P8" s="60">
        <f t="shared" si="2"/>
        <v>0</v>
      </c>
      <c r="Q8" s="60">
        <f t="shared" si="2"/>
        <v>50363</v>
      </c>
      <c r="R8" s="59">
        <f t="shared" si="2"/>
        <v>0</v>
      </c>
      <c r="S8" s="59">
        <f t="shared" si="2"/>
        <v>0</v>
      </c>
      <c r="T8" s="60">
        <f t="shared" si="2"/>
        <v>124740</v>
      </c>
      <c r="U8" s="60">
        <f t="shared" si="2"/>
        <v>230756</v>
      </c>
      <c r="V8" s="59">
        <f t="shared" si="2"/>
        <v>0</v>
      </c>
      <c r="W8" s="59">
        <f t="shared" si="2"/>
        <v>0</v>
      </c>
      <c r="X8" s="60">
        <f t="shared" si="2"/>
        <v>24206256</v>
      </c>
      <c r="Y8" s="59">
        <f t="shared" si="2"/>
        <v>-24206256</v>
      </c>
      <c r="Z8" s="61">
        <f>+IF(X8&lt;&gt;0,+(Y8/X8)*100,0)</f>
        <v>-100</v>
      </c>
      <c r="AA8" s="62">
        <f>SUM(AA9:AA10)</f>
        <v>24206256</v>
      </c>
    </row>
    <row r="9" spans="1:27" ht="13.5">
      <c r="A9" s="291" t="s">
        <v>229</v>
      </c>
      <c r="B9" s="142"/>
      <c r="C9" s="60">
        <v>20894380</v>
      </c>
      <c r="D9" s="340"/>
      <c r="E9" s="60">
        <v>8000000</v>
      </c>
      <c r="F9" s="59">
        <v>24206256</v>
      </c>
      <c r="G9" s="59">
        <v>8234227</v>
      </c>
      <c r="H9" s="60"/>
      <c r="I9" s="60">
        <v>111736</v>
      </c>
      <c r="J9" s="59"/>
      <c r="K9" s="59">
        <v>88582</v>
      </c>
      <c r="L9" s="60">
        <v>856396</v>
      </c>
      <c r="M9" s="60"/>
      <c r="N9" s="59"/>
      <c r="O9" s="59">
        <v>249444</v>
      </c>
      <c r="P9" s="60"/>
      <c r="Q9" s="60">
        <v>50363</v>
      </c>
      <c r="R9" s="59"/>
      <c r="S9" s="59"/>
      <c r="T9" s="60">
        <v>124740</v>
      </c>
      <c r="U9" s="60">
        <v>230756</v>
      </c>
      <c r="V9" s="59"/>
      <c r="W9" s="59"/>
      <c r="X9" s="60">
        <v>24206256</v>
      </c>
      <c r="Y9" s="59">
        <v>-24206256</v>
      </c>
      <c r="Z9" s="61">
        <v>-100</v>
      </c>
      <c r="AA9" s="62">
        <v>24206256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640379</v>
      </c>
      <c r="H10" s="60"/>
      <c r="I10" s="60"/>
      <c r="J10" s="59"/>
      <c r="K10" s="59">
        <v>139541</v>
      </c>
      <c r="L10" s="60">
        <v>32360</v>
      </c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10163387</v>
      </c>
      <c r="D11" s="363">
        <f aca="true" t="shared" si="3" ref="D11:AA11">+D12</f>
        <v>0</v>
      </c>
      <c r="E11" s="362">
        <f t="shared" si="3"/>
        <v>6174000</v>
      </c>
      <c r="F11" s="364">
        <f t="shared" si="3"/>
        <v>3465704</v>
      </c>
      <c r="G11" s="364">
        <f t="shared" si="3"/>
        <v>20395</v>
      </c>
      <c r="H11" s="362">
        <f t="shared" si="3"/>
        <v>331866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283288</v>
      </c>
      <c r="M11" s="362">
        <f t="shared" si="3"/>
        <v>0</v>
      </c>
      <c r="N11" s="364">
        <f t="shared" si="3"/>
        <v>0</v>
      </c>
      <c r="O11" s="364">
        <f t="shared" si="3"/>
        <v>20545</v>
      </c>
      <c r="P11" s="362">
        <f t="shared" si="3"/>
        <v>132378</v>
      </c>
      <c r="Q11" s="362">
        <f t="shared" si="3"/>
        <v>0</v>
      </c>
      <c r="R11" s="364">
        <f t="shared" si="3"/>
        <v>0</v>
      </c>
      <c r="S11" s="364">
        <f t="shared" si="3"/>
        <v>1727752</v>
      </c>
      <c r="T11" s="362">
        <f t="shared" si="3"/>
        <v>0</v>
      </c>
      <c r="U11" s="362">
        <f t="shared" si="3"/>
        <v>32632</v>
      </c>
      <c r="V11" s="364">
        <f t="shared" si="3"/>
        <v>0</v>
      </c>
      <c r="W11" s="364">
        <f t="shared" si="3"/>
        <v>0</v>
      </c>
      <c r="X11" s="362">
        <f t="shared" si="3"/>
        <v>3465704</v>
      </c>
      <c r="Y11" s="364">
        <f t="shared" si="3"/>
        <v>-3465704</v>
      </c>
      <c r="Z11" s="365">
        <f>+IF(X11&lt;&gt;0,+(Y11/X11)*100,0)</f>
        <v>-100</v>
      </c>
      <c r="AA11" s="366">
        <f t="shared" si="3"/>
        <v>3465704</v>
      </c>
    </row>
    <row r="12" spans="1:27" ht="13.5">
      <c r="A12" s="291" t="s">
        <v>231</v>
      </c>
      <c r="B12" s="136"/>
      <c r="C12" s="60">
        <v>10163387</v>
      </c>
      <c r="D12" s="340"/>
      <c r="E12" s="60">
        <v>6174000</v>
      </c>
      <c r="F12" s="59">
        <v>3465704</v>
      </c>
      <c r="G12" s="59">
        <v>20395</v>
      </c>
      <c r="H12" s="60">
        <v>331866</v>
      </c>
      <c r="I12" s="60"/>
      <c r="J12" s="59"/>
      <c r="K12" s="59"/>
      <c r="L12" s="60">
        <v>283288</v>
      </c>
      <c r="M12" s="60"/>
      <c r="N12" s="59"/>
      <c r="O12" s="59">
        <v>20545</v>
      </c>
      <c r="P12" s="60">
        <v>132378</v>
      </c>
      <c r="Q12" s="60"/>
      <c r="R12" s="59"/>
      <c r="S12" s="59">
        <v>1727752</v>
      </c>
      <c r="T12" s="60"/>
      <c r="U12" s="60">
        <v>32632</v>
      </c>
      <c r="V12" s="59"/>
      <c r="W12" s="59"/>
      <c r="X12" s="60">
        <v>3465704</v>
      </c>
      <c r="Y12" s="59">
        <v>-3465704</v>
      </c>
      <c r="Z12" s="61">
        <v>-100</v>
      </c>
      <c r="AA12" s="62">
        <v>3465704</v>
      </c>
    </row>
    <row r="13" spans="1:27" ht="13.5">
      <c r="A13" s="361" t="s">
        <v>207</v>
      </c>
      <c r="B13" s="136"/>
      <c r="C13" s="275">
        <f>+C14</f>
        <v>5832931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10145335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125121</v>
      </c>
      <c r="V13" s="342">
        <f t="shared" si="4"/>
        <v>0</v>
      </c>
      <c r="W13" s="342">
        <f t="shared" si="4"/>
        <v>0</v>
      </c>
      <c r="X13" s="275">
        <f t="shared" si="4"/>
        <v>10145335</v>
      </c>
      <c r="Y13" s="342">
        <f t="shared" si="4"/>
        <v>-10145335</v>
      </c>
      <c r="Z13" s="335">
        <f>+IF(X13&lt;&gt;0,+(Y13/X13)*100,0)</f>
        <v>-100</v>
      </c>
      <c r="AA13" s="273">
        <f t="shared" si="4"/>
        <v>10145335</v>
      </c>
    </row>
    <row r="14" spans="1:27" ht="13.5">
      <c r="A14" s="291" t="s">
        <v>232</v>
      </c>
      <c r="B14" s="136"/>
      <c r="C14" s="60">
        <v>5832931</v>
      </c>
      <c r="D14" s="340"/>
      <c r="E14" s="60"/>
      <c r="F14" s="59">
        <v>10145335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>
        <v>125121</v>
      </c>
      <c r="V14" s="59"/>
      <c r="W14" s="59"/>
      <c r="X14" s="60">
        <v>10145335</v>
      </c>
      <c r="Y14" s="59">
        <v>-10145335</v>
      </c>
      <c r="Z14" s="61">
        <v>-100</v>
      </c>
      <c r="AA14" s="62">
        <v>10145335</v>
      </c>
    </row>
    <row r="15" spans="1:27" ht="13.5">
      <c r="A15" s="361" t="s">
        <v>208</v>
      </c>
      <c r="B15" s="136"/>
      <c r="C15" s="60">
        <f aca="true" t="shared" si="5" ref="C15:Y15">SUM(C16:C20)</f>
        <v>37070</v>
      </c>
      <c r="D15" s="340">
        <f t="shared" si="5"/>
        <v>0</v>
      </c>
      <c r="E15" s="60">
        <f t="shared" si="5"/>
        <v>6850000</v>
      </c>
      <c r="F15" s="59">
        <f t="shared" si="5"/>
        <v>8768412</v>
      </c>
      <c r="G15" s="59">
        <f t="shared" si="5"/>
        <v>0</v>
      </c>
      <c r="H15" s="60">
        <f t="shared" si="5"/>
        <v>0</v>
      </c>
      <c r="I15" s="60">
        <f t="shared" si="5"/>
        <v>31067</v>
      </c>
      <c r="J15" s="59">
        <f t="shared" si="5"/>
        <v>0</v>
      </c>
      <c r="K15" s="59">
        <f t="shared" si="5"/>
        <v>0</v>
      </c>
      <c r="L15" s="60">
        <f t="shared" si="5"/>
        <v>95790</v>
      </c>
      <c r="M15" s="60">
        <f t="shared" si="5"/>
        <v>0</v>
      </c>
      <c r="N15" s="59">
        <f t="shared" si="5"/>
        <v>0</v>
      </c>
      <c r="O15" s="59">
        <f t="shared" si="5"/>
        <v>28478</v>
      </c>
      <c r="P15" s="60">
        <f t="shared" si="5"/>
        <v>5853245</v>
      </c>
      <c r="Q15" s="60">
        <f t="shared" si="5"/>
        <v>148884</v>
      </c>
      <c r="R15" s="59">
        <f t="shared" si="5"/>
        <v>0</v>
      </c>
      <c r="S15" s="59">
        <f t="shared" si="5"/>
        <v>2167792</v>
      </c>
      <c r="T15" s="60">
        <f t="shared" si="5"/>
        <v>1464693</v>
      </c>
      <c r="U15" s="60">
        <f t="shared" si="5"/>
        <v>1019401</v>
      </c>
      <c r="V15" s="59">
        <f t="shared" si="5"/>
        <v>4651886</v>
      </c>
      <c r="W15" s="59">
        <f t="shared" si="5"/>
        <v>0</v>
      </c>
      <c r="X15" s="60">
        <f t="shared" si="5"/>
        <v>8768412</v>
      </c>
      <c r="Y15" s="59">
        <f t="shared" si="5"/>
        <v>-8768412</v>
      </c>
      <c r="Z15" s="61">
        <f>+IF(X15&lt;&gt;0,+(Y15/X15)*100,0)</f>
        <v>-100</v>
      </c>
      <c r="AA15" s="62">
        <f>SUM(AA16:AA20)</f>
        <v>8768412</v>
      </c>
    </row>
    <row r="16" spans="1:27" ht="13.5">
      <c r="A16" s="291" t="s">
        <v>233</v>
      </c>
      <c r="B16" s="300"/>
      <c r="C16" s="60">
        <v>37070</v>
      </c>
      <c r="D16" s="340"/>
      <c r="E16" s="60"/>
      <c r="F16" s="59"/>
      <c r="G16" s="59"/>
      <c r="H16" s="60"/>
      <c r="I16" s="60">
        <v>31067</v>
      </c>
      <c r="J16" s="59"/>
      <c r="K16" s="59"/>
      <c r="L16" s="60">
        <v>95790</v>
      </c>
      <c r="M16" s="60"/>
      <c r="N16" s="59"/>
      <c r="O16" s="59">
        <v>28478</v>
      </c>
      <c r="P16" s="60"/>
      <c r="Q16" s="60">
        <v>15534</v>
      </c>
      <c r="R16" s="59"/>
      <c r="S16" s="59">
        <v>54556</v>
      </c>
      <c r="T16" s="60">
        <v>12945</v>
      </c>
      <c r="U16" s="60">
        <v>135523</v>
      </c>
      <c r="V16" s="59">
        <v>203024</v>
      </c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>
        <v>5853245</v>
      </c>
      <c r="Q18" s="60">
        <v>133350</v>
      </c>
      <c r="R18" s="59"/>
      <c r="S18" s="59">
        <v>2113236</v>
      </c>
      <c r="T18" s="60">
        <v>1451748</v>
      </c>
      <c r="U18" s="60">
        <v>883878</v>
      </c>
      <c r="V18" s="59">
        <v>4448862</v>
      </c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6850000</v>
      </c>
      <c r="F20" s="59">
        <v>8768412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8768412</v>
      </c>
      <c r="Y20" s="59">
        <v>-8768412</v>
      </c>
      <c r="Z20" s="61">
        <v>-100</v>
      </c>
      <c r="AA20" s="62">
        <v>8768412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5935121</v>
      </c>
      <c r="D22" s="344">
        <f t="shared" si="6"/>
        <v>0</v>
      </c>
      <c r="E22" s="343">
        <f t="shared" si="6"/>
        <v>0</v>
      </c>
      <c r="F22" s="345">
        <f t="shared" si="6"/>
        <v>110526</v>
      </c>
      <c r="G22" s="345">
        <f t="shared" si="6"/>
        <v>0</v>
      </c>
      <c r="H22" s="343">
        <f t="shared" si="6"/>
        <v>0</v>
      </c>
      <c r="I22" s="343">
        <f t="shared" si="6"/>
        <v>60982</v>
      </c>
      <c r="J22" s="345">
        <f t="shared" si="6"/>
        <v>0</v>
      </c>
      <c r="K22" s="345">
        <f t="shared" si="6"/>
        <v>59363</v>
      </c>
      <c r="L22" s="343">
        <f t="shared" si="6"/>
        <v>30011</v>
      </c>
      <c r="M22" s="343">
        <f t="shared" si="6"/>
        <v>3236</v>
      </c>
      <c r="N22" s="345">
        <f t="shared" si="6"/>
        <v>92610</v>
      </c>
      <c r="O22" s="345">
        <f t="shared" si="6"/>
        <v>0</v>
      </c>
      <c r="P22" s="343">
        <f t="shared" si="6"/>
        <v>18083</v>
      </c>
      <c r="Q22" s="343">
        <f t="shared" si="6"/>
        <v>23010</v>
      </c>
      <c r="R22" s="345">
        <f t="shared" si="6"/>
        <v>0</v>
      </c>
      <c r="S22" s="345">
        <f t="shared" si="6"/>
        <v>92829</v>
      </c>
      <c r="T22" s="343">
        <f t="shared" si="6"/>
        <v>24885</v>
      </c>
      <c r="U22" s="343">
        <f t="shared" si="6"/>
        <v>55662</v>
      </c>
      <c r="V22" s="345">
        <f t="shared" si="6"/>
        <v>167896</v>
      </c>
      <c r="W22" s="345">
        <f t="shared" si="6"/>
        <v>0</v>
      </c>
      <c r="X22" s="343">
        <f t="shared" si="6"/>
        <v>110526</v>
      </c>
      <c r="Y22" s="345">
        <f t="shared" si="6"/>
        <v>-110526</v>
      </c>
      <c r="Z22" s="336">
        <f>+IF(X22&lt;&gt;0,+(Y22/X22)*100,0)</f>
        <v>-100</v>
      </c>
      <c r="AA22" s="350">
        <f>SUM(AA23:AA32)</f>
        <v>110526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110526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18083</v>
      </c>
      <c r="Q24" s="60">
        <v>23010</v>
      </c>
      <c r="R24" s="59"/>
      <c r="S24" s="59">
        <v>92829</v>
      </c>
      <c r="T24" s="60">
        <v>24885</v>
      </c>
      <c r="U24" s="60">
        <v>50182</v>
      </c>
      <c r="V24" s="59">
        <v>167896</v>
      </c>
      <c r="W24" s="59"/>
      <c r="X24" s="60">
        <v>110526</v>
      </c>
      <c r="Y24" s="59">
        <v>-110526</v>
      </c>
      <c r="Z24" s="61">
        <v>-100</v>
      </c>
      <c r="AA24" s="62">
        <v>110526</v>
      </c>
    </row>
    <row r="25" spans="1:27" ht="13.5">
      <c r="A25" s="361" t="s">
        <v>238</v>
      </c>
      <c r="B25" s="142"/>
      <c r="C25" s="60">
        <v>4131383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11976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1791762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>
        <v>60982</v>
      </c>
      <c r="J28" s="342"/>
      <c r="K28" s="342">
        <v>59363</v>
      </c>
      <c r="L28" s="275">
        <v>30011</v>
      </c>
      <c r="M28" s="275">
        <v>3236</v>
      </c>
      <c r="N28" s="342">
        <v>92610</v>
      </c>
      <c r="O28" s="342"/>
      <c r="P28" s="275"/>
      <c r="Q28" s="275"/>
      <c r="R28" s="342"/>
      <c r="S28" s="342"/>
      <c r="T28" s="275"/>
      <c r="U28" s="275">
        <v>5480</v>
      </c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4659477</v>
      </c>
      <c r="D40" s="344">
        <f t="shared" si="9"/>
        <v>0</v>
      </c>
      <c r="E40" s="343">
        <f t="shared" si="9"/>
        <v>900000</v>
      </c>
      <c r="F40" s="345">
        <f t="shared" si="9"/>
        <v>1255304</v>
      </c>
      <c r="G40" s="345">
        <f t="shared" si="9"/>
        <v>0</v>
      </c>
      <c r="H40" s="343">
        <f t="shared" si="9"/>
        <v>4803</v>
      </c>
      <c r="I40" s="343">
        <f t="shared" si="9"/>
        <v>337833</v>
      </c>
      <c r="J40" s="345">
        <f t="shared" si="9"/>
        <v>0</v>
      </c>
      <c r="K40" s="345">
        <f t="shared" si="9"/>
        <v>47178</v>
      </c>
      <c r="L40" s="343">
        <f t="shared" si="9"/>
        <v>116819</v>
      </c>
      <c r="M40" s="343">
        <f t="shared" si="9"/>
        <v>3500</v>
      </c>
      <c r="N40" s="345">
        <f t="shared" si="9"/>
        <v>157432</v>
      </c>
      <c r="O40" s="345">
        <f t="shared" si="9"/>
        <v>24508</v>
      </c>
      <c r="P40" s="343">
        <f t="shared" si="9"/>
        <v>137805</v>
      </c>
      <c r="Q40" s="343">
        <f t="shared" si="9"/>
        <v>266816</v>
      </c>
      <c r="R40" s="345">
        <f t="shared" si="9"/>
        <v>414104</v>
      </c>
      <c r="S40" s="345">
        <f t="shared" si="9"/>
        <v>2923</v>
      </c>
      <c r="T40" s="343">
        <f t="shared" si="9"/>
        <v>612852</v>
      </c>
      <c r="U40" s="343">
        <f t="shared" si="9"/>
        <v>172047</v>
      </c>
      <c r="V40" s="345">
        <f t="shared" si="9"/>
        <v>760667</v>
      </c>
      <c r="W40" s="345">
        <f t="shared" si="9"/>
        <v>0</v>
      </c>
      <c r="X40" s="343">
        <f t="shared" si="9"/>
        <v>1255304</v>
      </c>
      <c r="Y40" s="345">
        <f t="shared" si="9"/>
        <v>-1255304</v>
      </c>
      <c r="Z40" s="336">
        <f>+IF(X40&lt;&gt;0,+(Y40/X40)*100,0)</f>
        <v>-100</v>
      </c>
      <c r="AA40" s="350">
        <f>SUM(AA41:AA49)</f>
        <v>1255304</v>
      </c>
    </row>
    <row r="41" spans="1:27" ht="13.5">
      <c r="A41" s="361" t="s">
        <v>247</v>
      </c>
      <c r="B41" s="142"/>
      <c r="C41" s="362">
        <v>1817553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>
        <v>1369</v>
      </c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800000</v>
      </c>
      <c r="F42" s="53">
        <f t="shared" si="10"/>
        <v>800000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800000</v>
      </c>
      <c r="Y42" s="53">
        <f t="shared" si="10"/>
        <v>-800000</v>
      </c>
      <c r="Z42" s="94">
        <f>+IF(X42&lt;&gt;0,+(Y42/X42)*100,0)</f>
        <v>-100</v>
      </c>
      <c r="AA42" s="95">
        <f>+AA62</f>
        <v>800000</v>
      </c>
    </row>
    <row r="43" spans="1:27" ht="13.5">
      <c r="A43" s="361" t="s">
        <v>249</v>
      </c>
      <c r="B43" s="136"/>
      <c r="C43" s="275">
        <v>264683</v>
      </c>
      <c r="D43" s="369"/>
      <c r="E43" s="305">
        <v>100000</v>
      </c>
      <c r="F43" s="370">
        <v>255304</v>
      </c>
      <c r="G43" s="370"/>
      <c r="H43" s="305">
        <v>4803</v>
      </c>
      <c r="I43" s="305">
        <v>337833</v>
      </c>
      <c r="J43" s="370"/>
      <c r="K43" s="370">
        <v>37113</v>
      </c>
      <c r="L43" s="305">
        <v>116819</v>
      </c>
      <c r="M43" s="305">
        <v>3500</v>
      </c>
      <c r="N43" s="370">
        <v>157432</v>
      </c>
      <c r="O43" s="370">
        <v>24508</v>
      </c>
      <c r="P43" s="305">
        <v>122780</v>
      </c>
      <c r="Q43" s="305">
        <v>266816</v>
      </c>
      <c r="R43" s="370">
        <v>414104</v>
      </c>
      <c r="S43" s="370">
        <v>2923</v>
      </c>
      <c r="T43" s="305">
        <v>602228</v>
      </c>
      <c r="U43" s="305">
        <v>155516</v>
      </c>
      <c r="V43" s="370">
        <v>760667</v>
      </c>
      <c r="W43" s="370"/>
      <c r="X43" s="305">
        <v>255304</v>
      </c>
      <c r="Y43" s="370">
        <v>-255304</v>
      </c>
      <c r="Z43" s="371">
        <v>-100</v>
      </c>
      <c r="AA43" s="303">
        <v>255304</v>
      </c>
    </row>
    <row r="44" spans="1:27" ht="13.5">
      <c r="A44" s="361" t="s">
        <v>250</v>
      </c>
      <c r="B44" s="136"/>
      <c r="C44" s="60">
        <v>725636</v>
      </c>
      <c r="D44" s="368"/>
      <c r="E44" s="54"/>
      <c r="F44" s="53">
        <v>200000</v>
      </c>
      <c r="G44" s="53"/>
      <c r="H44" s="54"/>
      <c r="I44" s="54"/>
      <c r="J44" s="53"/>
      <c r="K44" s="53">
        <v>10065</v>
      </c>
      <c r="L44" s="54"/>
      <c r="M44" s="54"/>
      <c r="N44" s="53"/>
      <c r="O44" s="53"/>
      <c r="P44" s="54">
        <v>15025</v>
      </c>
      <c r="Q44" s="54"/>
      <c r="R44" s="53"/>
      <c r="S44" s="53"/>
      <c r="T44" s="54">
        <v>9255</v>
      </c>
      <c r="U44" s="54">
        <v>16531</v>
      </c>
      <c r="V44" s="53"/>
      <c r="W44" s="53"/>
      <c r="X44" s="54">
        <v>200000</v>
      </c>
      <c r="Y44" s="53">
        <v>-200000</v>
      </c>
      <c r="Z44" s="94">
        <v>-100</v>
      </c>
      <c r="AA44" s="95">
        <v>200000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1538818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312787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7411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7411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82363073</v>
      </c>
      <c r="D60" s="346">
        <f t="shared" si="14"/>
        <v>0</v>
      </c>
      <c r="E60" s="219">
        <f t="shared" si="14"/>
        <v>27115839</v>
      </c>
      <c r="F60" s="264">
        <f t="shared" si="14"/>
        <v>59164830</v>
      </c>
      <c r="G60" s="264">
        <f t="shared" si="14"/>
        <v>9737483</v>
      </c>
      <c r="H60" s="219">
        <f t="shared" si="14"/>
        <v>6224374</v>
      </c>
      <c r="I60" s="219">
        <f t="shared" si="14"/>
        <v>2090073</v>
      </c>
      <c r="J60" s="264">
        <f t="shared" si="14"/>
        <v>8278642</v>
      </c>
      <c r="K60" s="264">
        <f t="shared" si="14"/>
        <v>1890602</v>
      </c>
      <c r="L60" s="219">
        <f t="shared" si="14"/>
        <v>3340592</v>
      </c>
      <c r="M60" s="219">
        <f t="shared" si="14"/>
        <v>1088228</v>
      </c>
      <c r="N60" s="264">
        <f t="shared" si="14"/>
        <v>4813400</v>
      </c>
      <c r="O60" s="264">
        <f t="shared" si="14"/>
        <v>809681</v>
      </c>
      <c r="P60" s="219">
        <f t="shared" si="14"/>
        <v>6815182</v>
      </c>
      <c r="Q60" s="219">
        <f t="shared" si="14"/>
        <v>1312917</v>
      </c>
      <c r="R60" s="264">
        <f t="shared" si="14"/>
        <v>2398325</v>
      </c>
      <c r="S60" s="264">
        <f t="shared" si="14"/>
        <v>5698303</v>
      </c>
      <c r="T60" s="219">
        <f t="shared" si="14"/>
        <v>3064929</v>
      </c>
      <c r="U60" s="219">
        <f t="shared" si="14"/>
        <v>2502569</v>
      </c>
      <c r="V60" s="264">
        <f t="shared" si="14"/>
        <v>8992165</v>
      </c>
      <c r="W60" s="264">
        <f t="shared" si="14"/>
        <v>18237937</v>
      </c>
      <c r="X60" s="219">
        <f t="shared" si="14"/>
        <v>59164830</v>
      </c>
      <c r="Y60" s="264">
        <f t="shared" si="14"/>
        <v>-40926893</v>
      </c>
      <c r="Z60" s="337">
        <f>+IF(X60&lt;&gt;0,+(Y60/X60)*100,0)</f>
        <v>-69.1743608491734</v>
      </c>
      <c r="AA60" s="232">
        <f>+AA57+AA54+AA51+AA40+AA37+AA34+AA22+AA5</f>
        <v>59164830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800000</v>
      </c>
      <c r="F62" s="349">
        <f t="shared" si="15"/>
        <v>800000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800000</v>
      </c>
      <c r="Y62" s="349">
        <f t="shared" si="15"/>
        <v>-800000</v>
      </c>
      <c r="Z62" s="338">
        <f>+IF(X62&lt;&gt;0,+(Y62/X62)*100,0)</f>
        <v>-100</v>
      </c>
      <c r="AA62" s="351">
        <f>SUM(AA63:AA66)</f>
        <v>800000</v>
      </c>
    </row>
    <row r="63" spans="1:27" ht="13.5">
      <c r="A63" s="361" t="s">
        <v>258</v>
      </c>
      <c r="B63" s="136"/>
      <c r="C63" s="60"/>
      <c r="D63" s="340"/>
      <c r="E63" s="60">
        <v>800000</v>
      </c>
      <c r="F63" s="59">
        <v>800000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800000</v>
      </c>
      <c r="Y63" s="59">
        <v>-800000</v>
      </c>
      <c r="Z63" s="61">
        <v>-100</v>
      </c>
      <c r="AA63" s="62">
        <v>800000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13671161</v>
      </c>
      <c r="F5" s="358">
        <f t="shared" si="0"/>
        <v>13671161</v>
      </c>
      <c r="G5" s="358">
        <f t="shared" si="0"/>
        <v>0</v>
      </c>
      <c r="H5" s="356">
        <f t="shared" si="0"/>
        <v>0</v>
      </c>
      <c r="I5" s="356">
        <f t="shared" si="0"/>
        <v>2241578</v>
      </c>
      <c r="J5" s="358">
        <f t="shared" si="0"/>
        <v>0</v>
      </c>
      <c r="K5" s="358">
        <f t="shared" si="0"/>
        <v>1369582</v>
      </c>
      <c r="L5" s="356">
        <f t="shared" si="0"/>
        <v>1817234</v>
      </c>
      <c r="M5" s="356">
        <f t="shared" si="0"/>
        <v>1372416</v>
      </c>
      <c r="N5" s="358">
        <f t="shared" si="0"/>
        <v>4559232</v>
      </c>
      <c r="O5" s="358">
        <f t="shared" si="0"/>
        <v>3500</v>
      </c>
      <c r="P5" s="356">
        <f t="shared" si="0"/>
        <v>89813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13671161</v>
      </c>
      <c r="Y5" s="358">
        <f t="shared" si="0"/>
        <v>-13671161</v>
      </c>
      <c r="Z5" s="359">
        <f>+IF(X5&lt;&gt;0,+(Y5/X5)*100,0)</f>
        <v>-100</v>
      </c>
      <c r="AA5" s="360">
        <f>+AA6+AA8+AA11+AA13+AA15</f>
        <v>13671161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10172693</v>
      </c>
      <c r="F6" s="59">
        <f t="shared" si="1"/>
        <v>11134471</v>
      </c>
      <c r="G6" s="59">
        <f t="shared" si="1"/>
        <v>0</v>
      </c>
      <c r="H6" s="60">
        <f t="shared" si="1"/>
        <v>0</v>
      </c>
      <c r="I6" s="60">
        <f t="shared" si="1"/>
        <v>2241578</v>
      </c>
      <c r="J6" s="59">
        <f t="shared" si="1"/>
        <v>0</v>
      </c>
      <c r="K6" s="59">
        <f t="shared" si="1"/>
        <v>1369582</v>
      </c>
      <c r="L6" s="60">
        <f t="shared" si="1"/>
        <v>1817234</v>
      </c>
      <c r="M6" s="60">
        <f t="shared" si="1"/>
        <v>1372416</v>
      </c>
      <c r="N6" s="59">
        <f t="shared" si="1"/>
        <v>4559232</v>
      </c>
      <c r="O6" s="59">
        <f t="shared" si="1"/>
        <v>3500</v>
      </c>
      <c r="P6" s="60">
        <f t="shared" si="1"/>
        <v>89813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11134471</v>
      </c>
      <c r="Y6" s="59">
        <f t="shared" si="1"/>
        <v>-11134471</v>
      </c>
      <c r="Z6" s="61">
        <f>+IF(X6&lt;&gt;0,+(Y6/X6)*100,0)</f>
        <v>-100</v>
      </c>
      <c r="AA6" s="62">
        <f t="shared" si="1"/>
        <v>11134471</v>
      </c>
    </row>
    <row r="7" spans="1:27" ht="13.5">
      <c r="A7" s="291" t="s">
        <v>228</v>
      </c>
      <c r="B7" s="142"/>
      <c r="C7" s="60"/>
      <c r="D7" s="340"/>
      <c r="E7" s="60">
        <v>10172693</v>
      </c>
      <c r="F7" s="59">
        <v>11134471</v>
      </c>
      <c r="G7" s="59"/>
      <c r="H7" s="60"/>
      <c r="I7" s="60">
        <v>2241578</v>
      </c>
      <c r="J7" s="59"/>
      <c r="K7" s="59">
        <v>1369582</v>
      </c>
      <c r="L7" s="60">
        <v>1817234</v>
      </c>
      <c r="M7" s="60">
        <v>1372416</v>
      </c>
      <c r="N7" s="59">
        <v>4559232</v>
      </c>
      <c r="O7" s="59">
        <v>3500</v>
      </c>
      <c r="P7" s="60">
        <v>89813</v>
      </c>
      <c r="Q7" s="60"/>
      <c r="R7" s="59"/>
      <c r="S7" s="59"/>
      <c r="T7" s="60"/>
      <c r="U7" s="60"/>
      <c r="V7" s="59"/>
      <c r="W7" s="59"/>
      <c r="X7" s="60">
        <v>11134471</v>
      </c>
      <c r="Y7" s="59">
        <v>-11134471</v>
      </c>
      <c r="Z7" s="61">
        <v>-100</v>
      </c>
      <c r="AA7" s="62">
        <v>11134471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961778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961778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2536690</v>
      </c>
      <c r="F11" s="364">
        <f t="shared" si="3"/>
        <v>2536690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2536690</v>
      </c>
      <c r="Y11" s="364">
        <f t="shared" si="3"/>
        <v>-2536690</v>
      </c>
      <c r="Z11" s="365">
        <f>+IF(X11&lt;&gt;0,+(Y11/X11)*100,0)</f>
        <v>-100</v>
      </c>
      <c r="AA11" s="366">
        <f t="shared" si="3"/>
        <v>2536690</v>
      </c>
    </row>
    <row r="12" spans="1:27" ht="13.5">
      <c r="A12" s="291" t="s">
        <v>231</v>
      </c>
      <c r="B12" s="136"/>
      <c r="C12" s="60"/>
      <c r="D12" s="340"/>
      <c r="E12" s="60">
        <v>2536690</v>
      </c>
      <c r="F12" s="59">
        <v>2536690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2536690</v>
      </c>
      <c r="Y12" s="59">
        <v>-2536690</v>
      </c>
      <c r="Z12" s="61">
        <v>-100</v>
      </c>
      <c r="AA12" s="62">
        <v>2536690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13912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2212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>
        <v>13912</v>
      </c>
      <c r="I43" s="305"/>
      <c r="J43" s="370"/>
      <c r="K43" s="370"/>
      <c r="L43" s="305"/>
      <c r="M43" s="305"/>
      <c r="N43" s="370"/>
      <c r="O43" s="370"/>
      <c r="P43" s="305">
        <v>2212</v>
      </c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13671161</v>
      </c>
      <c r="F60" s="264">
        <f t="shared" si="14"/>
        <v>13671161</v>
      </c>
      <c r="G60" s="264">
        <f t="shared" si="14"/>
        <v>0</v>
      </c>
      <c r="H60" s="219">
        <f t="shared" si="14"/>
        <v>13912</v>
      </c>
      <c r="I60" s="219">
        <f t="shared" si="14"/>
        <v>2241578</v>
      </c>
      <c r="J60" s="264">
        <f t="shared" si="14"/>
        <v>0</v>
      </c>
      <c r="K60" s="264">
        <f t="shared" si="14"/>
        <v>1369582</v>
      </c>
      <c r="L60" s="219">
        <f t="shared" si="14"/>
        <v>1817234</v>
      </c>
      <c r="M60" s="219">
        <f t="shared" si="14"/>
        <v>1372416</v>
      </c>
      <c r="N60" s="264">
        <f t="shared" si="14"/>
        <v>4559232</v>
      </c>
      <c r="O60" s="264">
        <f t="shared" si="14"/>
        <v>3500</v>
      </c>
      <c r="P60" s="219">
        <f t="shared" si="14"/>
        <v>92025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13671161</v>
      </c>
      <c r="Y60" s="264">
        <f t="shared" si="14"/>
        <v>-13671161</v>
      </c>
      <c r="Z60" s="337">
        <f>+IF(X60&lt;&gt;0,+(Y60/X60)*100,0)</f>
        <v>-100</v>
      </c>
      <c r="AA60" s="232">
        <f>+AA57+AA54+AA51+AA40+AA37+AA34+AA22+AA5</f>
        <v>13671161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2013-08-02T13:01:19Z</dcterms:created>
  <dcterms:modified xsi:type="dcterms:W3CDTF">2013-08-02T13:01:23Z</dcterms:modified>
  <cp:category/>
  <cp:version/>
  <cp:contentType/>
  <cp:contentStatus/>
</cp:coreProperties>
</file>