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<sst xmlns="http://schemas.openxmlformats.org/spreadsheetml/2006/main" count="855" uniqueCount="302">
  <si>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Chris Hani(DC13)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</si>
  <si>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</si>
  <si>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</si>
  <si>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</si>
  <si>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</si>
  <si>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</si>
  <si>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</si>
  <si>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</si>
  <si>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</si>
  <si>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</si>
  <si>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</si>
  <si>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</si>
  <si>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</si>
  <si>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</si>
  <si>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</si>
  <si>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</si>
  <si>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</si>
  <si>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</si>
  <si>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</si>
  <si>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</si>
  <si>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</si>
  <si>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</si>
  <si>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</si>
  <si>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</si>
  <si>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</si>
  <si>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</si>
  <si>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</si>
  <si>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</si>
  <si>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</si>
  <si>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</si>
  <si>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</si>
  <si>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</si>
  <si>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</si>
  <si>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</si>
  <si>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</si>
  <si>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</si>
  <si>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</si>
  <si>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</si>
  <si>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</si>
  <si>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</si>
  <si>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</si>
  <si>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</si>
  <si>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</si>
  <si>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</si>
  <si>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</si>
  <si>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</si>
  <si>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</si>
  <si>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</si>
  <si>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</si>
  <si>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</si>
  <si>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</si>
  <si>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</si>
  <si>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</si>
  <si>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</si>
  <si>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</si>
  <si>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</si>
  <si>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</si>
  <si>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</si>
  <si>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</si>
  <si>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</si>
  <si>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</si>
  <si>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</si>
  <si>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</si>
  <si>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</si>
  <si>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</si>
  <si>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</si>
  <si>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</si>
  <si>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</si>
  <si>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</si>
  <si>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</si>
  <si>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Chris Hani(DC13)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</si>
  <si>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</si>
  <si>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</si>
  <si>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</si>
  <si>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</si>
  <si>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</si>
  <si>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</si>
  <si>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</si>
  <si>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</si>
  <si>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</si>
  <si>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</si>
  <si>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</si>
  <si>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</si>
  <si>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</si>
  <si>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</si>
  <si>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</si>
  <si>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</si>
  <si>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</si>
  <si>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</si>
  <si>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</si>
  <si>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</si>
  <si>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</si>
  <si>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</si>
  <si>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</si>
  <si>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</si>
  <si>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</si>
  <si>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</si>
  <si>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</si>
  <si>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</si>
  <si>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</si>
  <si>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Chris Hani(DC13)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</si>
  <si>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</si>
  <si>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</si>
  <si>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</si>
  <si>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</si>
  <si>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</si>
  <si>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</si>
  <si>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</si>
  <si>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</si>
  <si>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</si>
  <si>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</si>
  <si>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</si>
  <si>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</si>
  <si>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</si>
  <si>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</si>
  <si>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</si>
  <si>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</si>
  <si>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</si>
  <si>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</si>
  <si>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</si>
  <si>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</si>
  <si>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</si>
  <si>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</si>
  <si>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</si>
  <si>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</si>
  <si>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</si>
  <si>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</si>
  <si>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</si>
  <si>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</si>
  <si>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Chris Hani(DC13)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</si>
  <si>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</si>
  <si>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</si>
  <si>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</si>
  <si>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</si>
  <si>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</si>
  <si>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</si>
  <si>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</si>
  <si>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</si>
  <si>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</si>
  <si>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</si>
  <si>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Chris Hani(DC13)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</si>
  <si>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</si>
  <si>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</si>
  <si>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</si>
  <si>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</si>
  <si>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</si>
  <si>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</si>
  <si>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</si>
  <si>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</si>
  <si>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</si>
  <si>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</si>
  <si>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</si>
  <si>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</si>
  <si>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</si>
  <si>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</si>
  <si>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</si>
  <si>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</si>
  <si>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</si>
  <si>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</si>
  <si>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</si>
  <si>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</si>
  <si>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</si>
  <si>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</si>
  <si>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</si>
  <si>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</si>
  <si>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</si>
  <si>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</si>
  <si>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</si>
  <si>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</si>
  <si>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</si>
  <si>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</si>
  <si>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</si>
  <si>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</si>
  <si>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</si>
  <si>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Chris Hani(DC13)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</si>
  <si>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</si>
  <si>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</si>
  <si>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</si>
  <si>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</si>
  <si>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</si>
  <si>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</si>
  <si>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</si>
  <si>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</si>
  <si>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</si>
  <si>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</si>
  <si>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</si>
  <si>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</si>
  <si>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</si>
  <si>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</si>
  <si>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</si>
  <si>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</si>
  <si>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</si>
  <si>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</si>
  <si>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</si>
  <si>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</si>
  <si>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</si>
  <si>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</si>
  <si>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</si>
  <si>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</si>
  <si>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</si>
  <si>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</si>
  <si>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Chris Hani(DC13)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</si>
  <si>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</si>
  <si>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</si>
  <si>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</si>
  <si>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</si>
  <si>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</si>
  <si>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</si>
  <si>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</si>
  <si>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</si>
  <si>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</si>
  <si>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</si>
  <si>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</si>
  <si>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</si>
  <si>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</si>
  <si>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</si>
  <si>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</si>
  <si>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</si>
  <si>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</si>
  <si>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</si>
  <si>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</si>
  <si>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</si>
  <si>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</si>
  <si>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</si>
  <si>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</si>
  <si>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</si>
  <si>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Chris Hani(DC13)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</si>
  <si>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</si>
  <si>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</si>
  <si>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</si>
  <si>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</si>
  <si>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</si>
  <si>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</si>
  <si>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</si>
  <si>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</si>
  <si>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</si>
  <si>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</si>
  <si>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</si>
  <si>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</si>
  <si>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</si>
  <si>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</si>
  <si>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</si>
  <si>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</si>
  <si>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</si>
  <si>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</si>
  <si>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</si>
  <si>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</si>
  <si>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</si>
  <si>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</si>
  <si>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</si>
  <si>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</si>
  <si>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</si>
  <si>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</si>
  <si>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</si>
  <si>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</si>
  <si>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</si>
  <si>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</si>
  <si>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</si>
  <si>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</si>
  <si>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</si>
  <si>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</si>
  <si>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</si>
  <si>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Chris Hani(DC13)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</si>
  <si>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</si>
  <si>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</si>
  <si>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Eastern Cape: Chris Hani(DC13)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</si>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</sst>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/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19601048</v>
      </c>
      <c r="C7" s="19"/>
      <c r="D7" s="59">
        <v>15453500</v>
      </c>
      <c r="E7" s="60">
        <v>9000000</v>
      </c>
      <c r="F7" s="60">
        <v>-605874</v>
      </c>
      <c r="G7" s="60">
        <v>2238780</v>
      </c>
      <c r="H7" s="60">
        <v>1111353</v>
      </c>
      <c r="I7" s="60">
        <v>2744259</v>
      </c>
      <c r="J7" s="60">
        <v>652050</v>
      </c>
      <c r="K7" s="60">
        <v>572185</v>
      </c>
      <c r="L7" s="60">
        <v>690023</v>
      </c>
      <c r="M7" s="60">
        <v>1914258</v>
      </c>
      <c r="N7" s="60">
        <v>4341621</v>
      </c>
      <c r="O7" s="60">
        <v>1902490</v>
      </c>
      <c r="P7" s="60">
        <v>2354704</v>
      </c>
      <c r="Q7" s="60">
        <v>8598815</v>
      </c>
      <c r="R7" s="60">
        <v>746623</v>
      </c>
      <c r="S7" s="60">
        <v>2597597</v>
      </c>
      <c r="T7" s="60">
        <v>1302276</v>
      </c>
      <c r="U7" s="60">
        <v>4646496</v>
      </c>
      <c r="V7" s="60">
        <v>17903828</v>
      </c>
      <c r="W7" s="60">
        <v>9000000</v>
      </c>
      <c r="X7" s="60">
        <v>8903828</v>
      </c>
      <c r="Y7" s="61">
        <v>98.93</v>
      </c>
      <c r="Z7" s="62">
        <v>9000000</v>
      </c>
    </row>
    <row r="8" spans="1:26" ht="13.5">
      <c r="A8" s="58" t="s">
        <v>34</v>
      </c>
      <c r="B8" s="19">
        <v>377260250</v>
      </c>
      <c r="C8" s="19"/>
      <c r="D8" s="59">
        <v>409325635</v>
      </c>
      <c r="E8" s="60">
        <v>438050753</v>
      </c>
      <c r="F8" s="60">
        <v>327243157</v>
      </c>
      <c r="G8" s="60">
        <v>7207277</v>
      </c>
      <c r="H8" s="60">
        <v>5689363</v>
      </c>
      <c r="I8" s="60">
        <v>340139797</v>
      </c>
      <c r="J8" s="60">
        <v>22245091</v>
      </c>
      <c r="K8" s="60">
        <v>219830972</v>
      </c>
      <c r="L8" s="60">
        <v>1956539</v>
      </c>
      <c r="M8" s="60">
        <v>244032602</v>
      </c>
      <c r="N8" s="60">
        <v>302731115</v>
      </c>
      <c r="O8" s="60">
        <v>4522932</v>
      </c>
      <c r="P8" s="60">
        <v>187268266</v>
      </c>
      <c r="Q8" s="60">
        <v>494522313</v>
      </c>
      <c r="R8" s="60">
        <v>3372961</v>
      </c>
      <c r="S8" s="60">
        <v>0</v>
      </c>
      <c r="T8" s="60">
        <v>11110144</v>
      </c>
      <c r="U8" s="60">
        <v>14483105</v>
      </c>
      <c r="V8" s="60">
        <v>1093177817</v>
      </c>
      <c r="W8" s="60">
        <v>438050753</v>
      </c>
      <c r="X8" s="60">
        <v>655127064</v>
      </c>
      <c r="Y8" s="61">
        <v>149.56</v>
      </c>
      <c r="Z8" s="62">
        <v>438050753</v>
      </c>
    </row>
    <row r="9" spans="1:26" ht="13.5">
      <c r="A9" s="58" t="s">
        <v>35</v>
      </c>
      <c r="B9" s="19">
        <v>55648453</v>
      </c>
      <c r="C9" s="19"/>
      <c r="D9" s="59">
        <v>562000</v>
      </c>
      <c r="E9" s="60">
        <v>248740574</v>
      </c>
      <c r="F9" s="60">
        <v>7558039</v>
      </c>
      <c r="G9" s="60">
        <v>5595185</v>
      </c>
      <c r="H9" s="60">
        <v>4292752</v>
      </c>
      <c r="I9" s="60">
        <v>17445976</v>
      </c>
      <c r="J9" s="60">
        <v>4969182</v>
      </c>
      <c r="K9" s="60">
        <v>7813043</v>
      </c>
      <c r="L9" s="60">
        <v>9998039</v>
      </c>
      <c r="M9" s="60">
        <v>22780264</v>
      </c>
      <c r="N9" s="60">
        <v>1855299</v>
      </c>
      <c r="O9" s="60">
        <v>5790806</v>
      </c>
      <c r="P9" s="60">
        <v>9360532</v>
      </c>
      <c r="Q9" s="60">
        <v>17006637</v>
      </c>
      <c r="R9" s="60">
        <v>7159106</v>
      </c>
      <c r="S9" s="60">
        <v>6570904</v>
      </c>
      <c r="T9" s="60">
        <v>62380</v>
      </c>
      <c r="U9" s="60">
        <v>13792390</v>
      </c>
      <c r="V9" s="60">
        <v>71025267</v>
      </c>
      <c r="W9" s="60">
        <v>248740574</v>
      </c>
      <c r="X9" s="60">
        <v>-177715307</v>
      </c>
      <c r="Y9" s="61">
        <v>-71.45</v>
      </c>
      <c r="Z9" s="62">
        <v>248740574</v>
      </c>
    </row>
    <row r="10" spans="1:26" ht="25.5">
      <c r="A10" s="63" t="s">
        <v>277</v>
      </c>
      <c r="B10" s="64">
        <f>SUM(B5:B9)</f>
        <v>452509751</v>
      </c>
      <c r="C10" s="64">
        <f>SUM(C5:C9)</f>
        <v>0</v>
      </c>
      <c r="D10" s="65">
        <f aca="true" t="shared" si="0" ref="D10:Z10">SUM(D5:D9)</f>
        <v>425341135</v>
      </c>
      <c r="E10" s="66">
        <f t="shared" si="0"/>
        <v>695791327</v>
      </c>
      <c r="F10" s="66">
        <f t="shared" si="0"/>
        <v>334195322</v>
      </c>
      <c r="G10" s="66">
        <f t="shared" si="0"/>
        <v>15041242</v>
      </c>
      <c r="H10" s="66">
        <f t="shared" si="0"/>
        <v>11093468</v>
      </c>
      <c r="I10" s="66">
        <f t="shared" si="0"/>
        <v>360330032</v>
      </c>
      <c r="J10" s="66">
        <f t="shared" si="0"/>
        <v>27866323</v>
      </c>
      <c r="K10" s="66">
        <f t="shared" si="0"/>
        <v>228216200</v>
      </c>
      <c r="L10" s="66">
        <f t="shared" si="0"/>
        <v>12644601</v>
      </c>
      <c r="M10" s="66">
        <f t="shared" si="0"/>
        <v>268727124</v>
      </c>
      <c r="N10" s="66">
        <f t="shared" si="0"/>
        <v>308928035</v>
      </c>
      <c r="O10" s="66">
        <f t="shared" si="0"/>
        <v>12216228</v>
      </c>
      <c r="P10" s="66">
        <f t="shared" si="0"/>
        <v>198983502</v>
      </c>
      <c r="Q10" s="66">
        <f t="shared" si="0"/>
        <v>520127765</v>
      </c>
      <c r="R10" s="66">
        <f t="shared" si="0"/>
        <v>11278690</v>
      </c>
      <c r="S10" s="66">
        <f t="shared" si="0"/>
        <v>9168501</v>
      </c>
      <c r="T10" s="66">
        <f t="shared" si="0"/>
        <v>12474800</v>
      </c>
      <c r="U10" s="66">
        <f t="shared" si="0"/>
        <v>32921991</v>
      </c>
      <c r="V10" s="66">
        <f t="shared" si="0"/>
        <v>1182106912</v>
      </c>
      <c r="W10" s="66">
        <f t="shared" si="0"/>
        <v>695791327</v>
      </c>
      <c r="X10" s="66">
        <f t="shared" si="0"/>
        <v>486315585</v>
      </c>
      <c r="Y10" s="67">
        <f>+IF(W10&lt;&gt;0,(X10/W10)*100,0)</f>
        <v>69.8938842909722</v>
      </c>
      <c r="Z10" s="68">
        <f t="shared" si="0"/>
        <v>695791327</v>
      </c>
    </row>
    <row r="11" spans="1:26" ht="13.5">
      <c r="A11" s="58" t="s">
        <v>37</v>
      </c>
      <c r="B11" s="19">
        <v>117756188</v>
      </c>
      <c r="C11" s="19"/>
      <c r="D11" s="59">
        <v>142172231</v>
      </c>
      <c r="E11" s="60">
        <v>138215992</v>
      </c>
      <c r="F11" s="60">
        <v>8669520</v>
      </c>
      <c r="G11" s="60">
        <v>8929609</v>
      </c>
      <c r="H11" s="60">
        <v>8641466</v>
      </c>
      <c r="I11" s="60">
        <v>26240595</v>
      </c>
      <c r="J11" s="60">
        <v>8783118</v>
      </c>
      <c r="K11" s="60">
        <v>10785782</v>
      </c>
      <c r="L11" s="60">
        <v>13582945</v>
      </c>
      <c r="M11" s="60">
        <v>33151845</v>
      </c>
      <c r="N11" s="60">
        <v>8522221</v>
      </c>
      <c r="O11" s="60">
        <v>8692999</v>
      </c>
      <c r="P11" s="60">
        <v>8842034</v>
      </c>
      <c r="Q11" s="60">
        <v>26057254</v>
      </c>
      <c r="R11" s="60">
        <v>9353560</v>
      </c>
      <c r="S11" s="60">
        <v>9566452</v>
      </c>
      <c r="T11" s="60">
        <v>9846699</v>
      </c>
      <c r="U11" s="60">
        <v>28766711</v>
      </c>
      <c r="V11" s="60">
        <v>114216405</v>
      </c>
      <c r="W11" s="60">
        <v>138215992</v>
      </c>
      <c r="X11" s="60">
        <v>-23999587</v>
      </c>
      <c r="Y11" s="61">
        <v>-17.36</v>
      </c>
      <c r="Z11" s="62">
        <v>138215992</v>
      </c>
    </row>
    <row r="12" spans="1:26" ht="13.5">
      <c r="A12" s="58" t="s">
        <v>38</v>
      </c>
      <c r="B12" s="19">
        <v>0</v>
      </c>
      <c r="C12" s="19"/>
      <c r="D12" s="59">
        <v>6668431</v>
      </c>
      <c r="E12" s="60">
        <v>0</v>
      </c>
      <c r="F12" s="60">
        <v>625535</v>
      </c>
      <c r="G12" s="60">
        <v>626214</v>
      </c>
      <c r="H12" s="60">
        <v>610446</v>
      </c>
      <c r="I12" s="60">
        <v>1862195</v>
      </c>
      <c r="J12" s="60">
        <v>621800</v>
      </c>
      <c r="K12" s="60">
        <v>629235</v>
      </c>
      <c r="L12" s="60">
        <v>814472</v>
      </c>
      <c r="M12" s="60">
        <v>2065507</v>
      </c>
      <c r="N12" s="60">
        <v>650545</v>
      </c>
      <c r="O12" s="60">
        <v>659826</v>
      </c>
      <c r="P12" s="60">
        <v>674153</v>
      </c>
      <c r="Q12" s="60">
        <v>1984524</v>
      </c>
      <c r="R12" s="60">
        <v>640689</v>
      </c>
      <c r="S12" s="60">
        <v>685607</v>
      </c>
      <c r="T12" s="60">
        <v>0</v>
      </c>
      <c r="U12" s="60">
        <v>1326296</v>
      </c>
      <c r="V12" s="60">
        <v>7238522</v>
      </c>
      <c r="W12" s="60">
        <v>0</v>
      </c>
      <c r="X12" s="60">
        <v>7238522</v>
      </c>
      <c r="Y12" s="61">
        <v>0</v>
      </c>
      <c r="Z12" s="62">
        <v>0</v>
      </c>
    </row>
    <row r="13" spans="1:26" ht="13.5">
      <c r="A13" s="58" t="s">
        <v>278</v>
      </c>
      <c r="B13" s="19">
        <v>79741324</v>
      </c>
      <c r="C13" s="19"/>
      <c r="D13" s="59">
        <v>3084800</v>
      </c>
      <c r="E13" s="60">
        <v>90000000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90000000</v>
      </c>
      <c r="X13" s="60">
        <v>-90000000</v>
      </c>
      <c r="Y13" s="61">
        <v>-100</v>
      </c>
      <c r="Z13" s="62">
        <v>90000000</v>
      </c>
    </row>
    <row r="14" spans="1:26" ht="13.5">
      <c r="A14" s="58" t="s">
        <v>40</v>
      </c>
      <c r="B14" s="19">
        <v>384647</v>
      </c>
      <c r="C14" s="19"/>
      <c r="D14" s="59">
        <v>0</v>
      </c>
      <c r="E14" s="60">
        <v>5900000</v>
      </c>
      <c r="F14" s="60">
        <v>8187</v>
      </c>
      <c r="G14" s="60">
        <v>-54987</v>
      </c>
      <c r="H14" s="60">
        <v>12095</v>
      </c>
      <c r="I14" s="60">
        <v>-34705</v>
      </c>
      <c r="J14" s="60">
        <v>23808</v>
      </c>
      <c r="K14" s="60">
        <v>15505</v>
      </c>
      <c r="L14" s="60">
        <v>6500</v>
      </c>
      <c r="M14" s="60">
        <v>45813</v>
      </c>
      <c r="N14" s="60">
        <v>13605</v>
      </c>
      <c r="O14" s="60">
        <v>14220</v>
      </c>
      <c r="P14" s="60">
        <v>32185</v>
      </c>
      <c r="Q14" s="60">
        <v>60010</v>
      </c>
      <c r="R14" s="60">
        <v>9799</v>
      </c>
      <c r="S14" s="60">
        <v>10703</v>
      </c>
      <c r="T14" s="60">
        <v>2746</v>
      </c>
      <c r="U14" s="60">
        <v>23248</v>
      </c>
      <c r="V14" s="60">
        <v>94366</v>
      </c>
      <c r="W14" s="60">
        <v>5900000</v>
      </c>
      <c r="X14" s="60">
        <v>-5805634</v>
      </c>
      <c r="Y14" s="61">
        <v>-98.4</v>
      </c>
      <c r="Z14" s="62">
        <v>5900000</v>
      </c>
    </row>
    <row r="15" spans="1:26" ht="13.5">
      <c r="A15" s="58" t="s">
        <v>41</v>
      </c>
      <c r="B15" s="19">
        <v>8218647</v>
      </c>
      <c r="C15" s="19"/>
      <c r="D15" s="59">
        <v>6259239</v>
      </c>
      <c r="E15" s="60">
        <v>9230000</v>
      </c>
      <c r="F15" s="60">
        <v>650588</v>
      </c>
      <c r="G15" s="60">
        <v>753452</v>
      </c>
      <c r="H15" s="60">
        <v>1832816</v>
      </c>
      <c r="I15" s="60">
        <v>3236856</v>
      </c>
      <c r="J15" s="60">
        <v>0</v>
      </c>
      <c r="K15" s="60">
        <v>1932887</v>
      </c>
      <c r="L15" s="60">
        <v>256847</v>
      </c>
      <c r="M15" s="60">
        <v>2189734</v>
      </c>
      <c r="N15" s="60">
        <v>0</v>
      </c>
      <c r="O15" s="60">
        <v>2247464</v>
      </c>
      <c r="P15" s="60">
        <v>515817</v>
      </c>
      <c r="Q15" s="60">
        <v>2763281</v>
      </c>
      <c r="R15" s="60">
        <v>1266741</v>
      </c>
      <c r="S15" s="60">
        <v>2029219</v>
      </c>
      <c r="T15" s="60">
        <v>0</v>
      </c>
      <c r="U15" s="60">
        <v>3295960</v>
      </c>
      <c r="V15" s="60">
        <v>11485831</v>
      </c>
      <c r="W15" s="60">
        <v>9230000</v>
      </c>
      <c r="X15" s="60">
        <v>2255831</v>
      </c>
      <c r="Y15" s="61">
        <v>24.44</v>
      </c>
      <c r="Z15" s="62">
        <v>9230000</v>
      </c>
    </row>
    <row r="16" spans="1:26" ht="13.5">
      <c r="A16" s="69" t="s">
        <v>42</v>
      </c>
      <c r="B16" s="19">
        <v>391739771</v>
      </c>
      <c r="C16" s="19"/>
      <c r="D16" s="59">
        <v>144160218</v>
      </c>
      <c r="E16" s="60">
        <v>377100316</v>
      </c>
      <c r="F16" s="60">
        <v>9708889</v>
      </c>
      <c r="G16" s="60">
        <v>23861240</v>
      </c>
      <c r="H16" s="60">
        <v>10930827</v>
      </c>
      <c r="I16" s="60">
        <v>44500956</v>
      </c>
      <c r="J16" s="60">
        <v>19796962</v>
      </c>
      <c r="K16" s="60">
        <v>22036262</v>
      </c>
      <c r="L16" s="60">
        <v>13299990</v>
      </c>
      <c r="M16" s="60">
        <v>55133214</v>
      </c>
      <c r="N16" s="60">
        <v>17926549</v>
      </c>
      <c r="O16" s="60">
        <v>33932749</v>
      </c>
      <c r="P16" s="60">
        <v>15823441</v>
      </c>
      <c r="Q16" s="60">
        <v>67682739</v>
      </c>
      <c r="R16" s="60">
        <v>32293970</v>
      </c>
      <c r="S16" s="60">
        <v>26771485</v>
      </c>
      <c r="T16" s="60">
        <v>37229114</v>
      </c>
      <c r="U16" s="60">
        <v>96294569</v>
      </c>
      <c r="V16" s="60">
        <v>263611478</v>
      </c>
      <c r="W16" s="60">
        <v>377100316</v>
      </c>
      <c r="X16" s="60">
        <v>-113488838</v>
      </c>
      <c r="Y16" s="61">
        <v>-30.1</v>
      </c>
      <c r="Z16" s="62">
        <v>377100316</v>
      </c>
    </row>
    <row r="17" spans="1:26" ht="13.5">
      <c r="A17" s="58" t="s">
        <v>43</v>
      </c>
      <c r="B17" s="19">
        <v>28900193</v>
      </c>
      <c r="C17" s="19"/>
      <c r="D17" s="59">
        <v>122996217</v>
      </c>
      <c r="E17" s="60">
        <v>69762734</v>
      </c>
      <c r="F17" s="60">
        <v>1178762</v>
      </c>
      <c r="G17" s="60">
        <v>3360894</v>
      </c>
      <c r="H17" s="60">
        <v>3227721</v>
      </c>
      <c r="I17" s="60">
        <v>7767377</v>
      </c>
      <c r="J17" s="60">
        <v>3258629</v>
      </c>
      <c r="K17" s="60">
        <v>4433781</v>
      </c>
      <c r="L17" s="60">
        <v>3696595</v>
      </c>
      <c r="M17" s="60">
        <v>11389005</v>
      </c>
      <c r="N17" s="60">
        <v>2728601</v>
      </c>
      <c r="O17" s="60">
        <v>4040596</v>
      </c>
      <c r="P17" s="60">
        <v>3551530</v>
      </c>
      <c r="Q17" s="60">
        <v>10320727</v>
      </c>
      <c r="R17" s="60">
        <v>3280603</v>
      </c>
      <c r="S17" s="60">
        <v>3580935</v>
      </c>
      <c r="T17" s="60">
        <v>4970068</v>
      </c>
      <c r="U17" s="60">
        <v>11831606</v>
      </c>
      <c r="V17" s="60">
        <v>41308715</v>
      </c>
      <c r="W17" s="60">
        <v>69762734</v>
      </c>
      <c r="X17" s="60">
        <v>-28454019</v>
      </c>
      <c r="Y17" s="61">
        <v>-40.79</v>
      </c>
      <c r="Z17" s="62">
        <v>69762734</v>
      </c>
    </row>
    <row r="18" spans="1:26" ht="13.5">
      <c r="A18" s="70" t="s">
        <v>44</v>
      </c>
      <c r="B18" s="71">
        <f>SUM(B11:B17)</f>
        <v>626740770</v>
      </c>
      <c r="C18" s="71">
        <f>SUM(C11:C17)</f>
        <v>0</v>
      </c>
      <c r="D18" s="72">
        <f aca="true" t="shared" si="1" ref="D18:Z18">SUM(D11:D17)</f>
        <v>425341136</v>
      </c>
      <c r="E18" s="73">
        <f t="shared" si="1"/>
        <v>690209042</v>
      </c>
      <c r="F18" s="73">
        <f t="shared" si="1"/>
        <v>20841481</v>
      </c>
      <c r="G18" s="73">
        <f t="shared" si="1"/>
        <v>37476422</v>
      </c>
      <c r="H18" s="73">
        <f t="shared" si="1"/>
        <v>25255371</v>
      </c>
      <c r="I18" s="73">
        <f t="shared" si="1"/>
        <v>83573274</v>
      </c>
      <c r="J18" s="73">
        <f t="shared" si="1"/>
        <v>32484317</v>
      </c>
      <c r="K18" s="73">
        <f t="shared" si="1"/>
        <v>39833452</v>
      </c>
      <c r="L18" s="73">
        <f t="shared" si="1"/>
        <v>31657349</v>
      </c>
      <c r="M18" s="73">
        <f t="shared" si="1"/>
        <v>103975118</v>
      </c>
      <c r="N18" s="73">
        <f t="shared" si="1"/>
        <v>29841521</v>
      </c>
      <c r="O18" s="73">
        <f t="shared" si="1"/>
        <v>49587854</v>
      </c>
      <c r="P18" s="73">
        <f t="shared" si="1"/>
        <v>29439160</v>
      </c>
      <c r="Q18" s="73">
        <f t="shared" si="1"/>
        <v>108868535</v>
      </c>
      <c r="R18" s="73">
        <f t="shared" si="1"/>
        <v>46845362</v>
      </c>
      <c r="S18" s="73">
        <f t="shared" si="1"/>
        <v>42644401</v>
      </c>
      <c r="T18" s="73">
        <f t="shared" si="1"/>
        <v>52048627</v>
      </c>
      <c r="U18" s="73">
        <f t="shared" si="1"/>
        <v>141538390</v>
      </c>
      <c r="V18" s="73">
        <f t="shared" si="1"/>
        <v>437955317</v>
      </c>
      <c r="W18" s="73">
        <f t="shared" si="1"/>
        <v>690209042</v>
      </c>
      <c r="X18" s="73">
        <f t="shared" si="1"/>
        <v>-252253725</v>
      </c>
      <c r="Y18" s="67">
        <f>+IF(W18&lt;&gt;0,(X18/W18)*100,0)</f>
        <v>-36.5474384787906</v>
      </c>
      <c r="Z18" s="74">
        <f t="shared" si="1"/>
        <v>690209042</v>
      </c>
    </row>
    <row r="19" spans="1:26" ht="13.5">
      <c r="A19" s="70" t="s">
        <v>45</v>
      </c>
      <c r="B19" s="75">
        <f>+B10-B18</f>
        <v>-174231019</v>
      </c>
      <c r="C19" s="75">
        <f>+C10-C18</f>
        <v>0</v>
      </c>
      <c r="D19" s="76">
        <f aca="true" t="shared" si="2" ref="D19:Z19">+D10-D18</f>
        <v>-1</v>
      </c>
      <c r="E19" s="77">
        <f t="shared" si="2"/>
        <v>5582285</v>
      </c>
      <c r="F19" s="77">
        <f t="shared" si="2"/>
        <v>313353841</v>
      </c>
      <c r="G19" s="77">
        <f t="shared" si="2"/>
        <v>-22435180</v>
      </c>
      <c r="H19" s="77">
        <f t="shared" si="2"/>
        <v>-14161903</v>
      </c>
      <c r="I19" s="77">
        <f t="shared" si="2"/>
        <v>276756758</v>
      </c>
      <c r="J19" s="77">
        <f t="shared" si="2"/>
        <v>-4617994</v>
      </c>
      <c r="K19" s="77">
        <f t="shared" si="2"/>
        <v>188382748</v>
      </c>
      <c r="L19" s="77">
        <f t="shared" si="2"/>
        <v>-19012748</v>
      </c>
      <c r="M19" s="77">
        <f t="shared" si="2"/>
        <v>164752006</v>
      </c>
      <c r="N19" s="77">
        <f t="shared" si="2"/>
        <v>279086514</v>
      </c>
      <c r="O19" s="77">
        <f t="shared" si="2"/>
        <v>-37371626</v>
      </c>
      <c r="P19" s="77">
        <f t="shared" si="2"/>
        <v>169544342</v>
      </c>
      <c r="Q19" s="77">
        <f t="shared" si="2"/>
        <v>411259230</v>
      </c>
      <c r="R19" s="77">
        <f t="shared" si="2"/>
        <v>-35566672</v>
      </c>
      <c r="S19" s="77">
        <f t="shared" si="2"/>
        <v>-33475900</v>
      </c>
      <c r="T19" s="77">
        <f t="shared" si="2"/>
        <v>-39573827</v>
      </c>
      <c r="U19" s="77">
        <f t="shared" si="2"/>
        <v>-108616399</v>
      </c>
      <c r="V19" s="77">
        <f t="shared" si="2"/>
        <v>744151595</v>
      </c>
      <c r="W19" s="77">
        <f>IF(E10=E18,0,W10-W18)</f>
        <v>5582285</v>
      </c>
      <c r="X19" s="77">
        <f t="shared" si="2"/>
        <v>738569310</v>
      </c>
      <c r="Y19" s="78">
        <f>+IF(W19&lt;&gt;0,(X19/W19)*100,0)</f>
        <v>13230.591236384385</v>
      </c>
      <c r="Z19" s="79">
        <f t="shared" si="2"/>
        <v>5582285</v>
      </c>
    </row>
    <row r="20" spans="1:26" ht="13.5">
      <c r="A20" s="58" t="s">
        <v>46</v>
      </c>
      <c r="B20" s="19">
        <v>423758061</v>
      </c>
      <c r="C20" s="19"/>
      <c r="D20" s="59">
        <v>528079000</v>
      </c>
      <c r="E20" s="60">
        <v>516468000</v>
      </c>
      <c r="F20" s="60">
        <v>9599960</v>
      </c>
      <c r="G20" s="60">
        <v>6143098</v>
      </c>
      <c r="H20" s="60">
        <v>0</v>
      </c>
      <c r="I20" s="60">
        <v>15743058</v>
      </c>
      <c r="J20" s="60">
        <v>-4566530</v>
      </c>
      <c r="K20" s="60">
        <v>12828337</v>
      </c>
      <c r="L20" s="60">
        <v>8909148</v>
      </c>
      <c r="M20" s="60">
        <v>17170955</v>
      </c>
      <c r="N20" s="60">
        <v>-285688821</v>
      </c>
      <c r="O20" s="60">
        <v>30140792</v>
      </c>
      <c r="P20" s="60">
        <v>52234145</v>
      </c>
      <c r="Q20" s="60">
        <v>-203313884</v>
      </c>
      <c r="R20" s="60">
        <v>-3372961</v>
      </c>
      <c r="S20" s="60">
        <v>26233402</v>
      </c>
      <c r="T20" s="60">
        <v>18312846</v>
      </c>
      <c r="U20" s="60">
        <v>41173287</v>
      </c>
      <c r="V20" s="60">
        <v>-129226584</v>
      </c>
      <c r="W20" s="60">
        <v>516468000</v>
      </c>
      <c r="X20" s="60">
        <v>-645694584</v>
      </c>
      <c r="Y20" s="61">
        <v>-125.02</v>
      </c>
      <c r="Z20" s="62">
        <v>516468000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249527042</v>
      </c>
      <c r="C22" s="86">
        <f>SUM(C19:C21)</f>
        <v>0</v>
      </c>
      <c r="D22" s="87">
        <f aca="true" t="shared" si="3" ref="D22:Z22">SUM(D19:D21)</f>
        <v>528078999</v>
      </c>
      <c r="E22" s="88">
        <f t="shared" si="3"/>
        <v>522050285</v>
      </c>
      <c r="F22" s="88">
        <f t="shared" si="3"/>
        <v>322953801</v>
      </c>
      <c r="G22" s="88">
        <f t="shared" si="3"/>
        <v>-16292082</v>
      </c>
      <c r="H22" s="88">
        <f t="shared" si="3"/>
        <v>-14161903</v>
      </c>
      <c r="I22" s="88">
        <f t="shared" si="3"/>
        <v>292499816</v>
      </c>
      <c r="J22" s="88">
        <f t="shared" si="3"/>
        <v>-9184524</v>
      </c>
      <c r="K22" s="88">
        <f t="shared" si="3"/>
        <v>201211085</v>
      </c>
      <c r="L22" s="88">
        <f t="shared" si="3"/>
        <v>-10103600</v>
      </c>
      <c r="M22" s="88">
        <f t="shared" si="3"/>
        <v>181922961</v>
      </c>
      <c r="N22" s="88">
        <f t="shared" si="3"/>
        <v>-6602307</v>
      </c>
      <c r="O22" s="88">
        <f t="shared" si="3"/>
        <v>-7230834</v>
      </c>
      <c r="P22" s="88">
        <f t="shared" si="3"/>
        <v>221778487</v>
      </c>
      <c r="Q22" s="88">
        <f t="shared" si="3"/>
        <v>207945346</v>
      </c>
      <c r="R22" s="88">
        <f t="shared" si="3"/>
        <v>-38939633</v>
      </c>
      <c r="S22" s="88">
        <f t="shared" si="3"/>
        <v>-7242498</v>
      </c>
      <c r="T22" s="88">
        <f t="shared" si="3"/>
        <v>-21260981</v>
      </c>
      <c r="U22" s="88">
        <f t="shared" si="3"/>
        <v>-67443112</v>
      </c>
      <c r="V22" s="88">
        <f t="shared" si="3"/>
        <v>614925011</v>
      </c>
      <c r="W22" s="88">
        <f t="shared" si="3"/>
        <v>522050285</v>
      </c>
      <c r="X22" s="88">
        <f t="shared" si="3"/>
        <v>92874726</v>
      </c>
      <c r="Y22" s="89">
        <f>+IF(W22&lt;&gt;0,(X22/W22)*100,0)</f>
        <v>17.790379330987243</v>
      </c>
      <c r="Z22" s="90">
        <f t="shared" si="3"/>
        <v>522050285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249527042</v>
      </c>
      <c r="C24" s="75">
        <f>SUM(C22:C23)</f>
        <v>0</v>
      </c>
      <c r="D24" s="76">
        <f aca="true" t="shared" si="4" ref="D24:Z24">SUM(D22:D23)</f>
        <v>528078999</v>
      </c>
      <c r="E24" s="77">
        <f t="shared" si="4"/>
        <v>522050285</v>
      </c>
      <c r="F24" s="77">
        <f t="shared" si="4"/>
        <v>322953801</v>
      </c>
      <c r="G24" s="77">
        <f t="shared" si="4"/>
        <v>-16292082</v>
      </c>
      <c r="H24" s="77">
        <f t="shared" si="4"/>
        <v>-14161903</v>
      </c>
      <c r="I24" s="77">
        <f t="shared" si="4"/>
        <v>292499816</v>
      </c>
      <c r="J24" s="77">
        <f t="shared" si="4"/>
        <v>-9184524</v>
      </c>
      <c r="K24" s="77">
        <f t="shared" si="4"/>
        <v>201211085</v>
      </c>
      <c r="L24" s="77">
        <f t="shared" si="4"/>
        <v>-10103600</v>
      </c>
      <c r="M24" s="77">
        <f t="shared" si="4"/>
        <v>181922961</v>
      </c>
      <c r="N24" s="77">
        <f t="shared" si="4"/>
        <v>-6602307</v>
      </c>
      <c r="O24" s="77">
        <f t="shared" si="4"/>
        <v>-7230834</v>
      </c>
      <c r="P24" s="77">
        <f t="shared" si="4"/>
        <v>221778487</v>
      </c>
      <c r="Q24" s="77">
        <f t="shared" si="4"/>
        <v>207945346</v>
      </c>
      <c r="R24" s="77">
        <f t="shared" si="4"/>
        <v>-38939633</v>
      </c>
      <c r="S24" s="77">
        <f t="shared" si="4"/>
        <v>-7242498</v>
      </c>
      <c r="T24" s="77">
        <f t="shared" si="4"/>
        <v>-21260981</v>
      </c>
      <c r="U24" s="77">
        <f t="shared" si="4"/>
        <v>-67443112</v>
      </c>
      <c r="V24" s="77">
        <f t="shared" si="4"/>
        <v>614925011</v>
      </c>
      <c r="W24" s="77">
        <f t="shared" si="4"/>
        <v>522050285</v>
      </c>
      <c r="X24" s="77">
        <f t="shared" si="4"/>
        <v>92874726</v>
      </c>
      <c r="Y24" s="78">
        <f>+IF(W24&lt;&gt;0,(X24/W24)*100,0)</f>
        <v>17.790379330987243</v>
      </c>
      <c r="Z24" s="79">
        <f t="shared" si="4"/>
        <v>522050285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264618089</v>
      </c>
      <c r="C27" s="22"/>
      <c r="D27" s="99">
        <v>544479000</v>
      </c>
      <c r="E27" s="100">
        <v>522050274</v>
      </c>
      <c r="F27" s="100">
        <v>62224730</v>
      </c>
      <c r="G27" s="100">
        <v>45418932</v>
      </c>
      <c r="H27" s="100">
        <v>34152262</v>
      </c>
      <c r="I27" s="100">
        <v>141795924</v>
      </c>
      <c r="J27" s="100">
        <v>38510207</v>
      </c>
      <c r="K27" s="100">
        <v>57633619</v>
      </c>
      <c r="L27" s="100">
        <v>81327549</v>
      </c>
      <c r="M27" s="100">
        <v>177471375</v>
      </c>
      <c r="N27" s="100">
        <v>80109128</v>
      </c>
      <c r="O27" s="100">
        <v>47411753</v>
      </c>
      <c r="P27" s="100">
        <v>77580244</v>
      </c>
      <c r="Q27" s="100">
        <v>205101125</v>
      </c>
      <c r="R27" s="100">
        <v>48242205</v>
      </c>
      <c r="S27" s="100">
        <v>55299119</v>
      </c>
      <c r="T27" s="100">
        <v>24315506</v>
      </c>
      <c r="U27" s="100">
        <v>127856830</v>
      </c>
      <c r="V27" s="100">
        <v>652225254</v>
      </c>
      <c r="W27" s="100">
        <v>522050274</v>
      </c>
      <c r="X27" s="100">
        <v>130174980</v>
      </c>
      <c r="Y27" s="101">
        <v>24.94</v>
      </c>
      <c r="Z27" s="102">
        <v>522050274</v>
      </c>
    </row>
    <row r="28" spans="1:26" ht="13.5">
      <c r="A28" s="103" t="s">
        <v>46</v>
      </c>
      <c r="B28" s="19">
        <v>86419361</v>
      </c>
      <c r="C28" s="19"/>
      <c r="D28" s="59">
        <v>544479000</v>
      </c>
      <c r="E28" s="60">
        <v>516468000</v>
      </c>
      <c r="F28" s="60">
        <v>62221572</v>
      </c>
      <c r="G28" s="60">
        <v>45418932</v>
      </c>
      <c r="H28" s="60">
        <v>34152262</v>
      </c>
      <c r="I28" s="60">
        <v>141792766</v>
      </c>
      <c r="J28" s="60">
        <v>38372195</v>
      </c>
      <c r="K28" s="60">
        <v>57304546</v>
      </c>
      <c r="L28" s="60">
        <v>81260586</v>
      </c>
      <c r="M28" s="60">
        <v>176937327</v>
      </c>
      <c r="N28" s="60">
        <v>80060652</v>
      </c>
      <c r="O28" s="60">
        <v>47194978</v>
      </c>
      <c r="P28" s="60">
        <v>77438866</v>
      </c>
      <c r="Q28" s="60">
        <v>204694496</v>
      </c>
      <c r="R28" s="60">
        <v>48104992</v>
      </c>
      <c r="S28" s="60">
        <v>54948343</v>
      </c>
      <c r="T28" s="60">
        <v>23607537</v>
      </c>
      <c r="U28" s="60">
        <v>126660872</v>
      </c>
      <c r="V28" s="60">
        <v>650085461</v>
      </c>
      <c r="W28" s="60">
        <v>516468000</v>
      </c>
      <c r="X28" s="60">
        <v>133617461</v>
      </c>
      <c r="Y28" s="61">
        <v>25.87</v>
      </c>
      <c r="Z28" s="62">
        <v>516468000</v>
      </c>
    </row>
    <row r="29" spans="1:26" ht="13.5">
      <c r="A29" s="58" t="s">
        <v>282</v>
      </c>
      <c r="B29" s="19">
        <v>178198728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5582274</v>
      </c>
      <c r="F31" s="60">
        <v>3158</v>
      </c>
      <c r="G31" s="60">
        <v>0</v>
      </c>
      <c r="H31" s="60">
        <v>0</v>
      </c>
      <c r="I31" s="60">
        <v>3158</v>
      </c>
      <c r="J31" s="60">
        <v>138012</v>
      </c>
      <c r="K31" s="60">
        <v>329073</v>
      </c>
      <c r="L31" s="60">
        <v>66963</v>
      </c>
      <c r="M31" s="60">
        <v>534048</v>
      </c>
      <c r="N31" s="60">
        <v>48476</v>
      </c>
      <c r="O31" s="60">
        <v>216775</v>
      </c>
      <c r="P31" s="60">
        <v>141378</v>
      </c>
      <c r="Q31" s="60">
        <v>406629</v>
      </c>
      <c r="R31" s="60">
        <v>137213</v>
      </c>
      <c r="S31" s="60">
        <v>350776</v>
      </c>
      <c r="T31" s="60">
        <v>707969</v>
      </c>
      <c r="U31" s="60">
        <v>1195958</v>
      </c>
      <c r="V31" s="60">
        <v>2139793</v>
      </c>
      <c r="W31" s="60">
        <v>5582274</v>
      </c>
      <c r="X31" s="60">
        <v>-3442481</v>
      </c>
      <c r="Y31" s="61">
        <v>-61.67</v>
      </c>
      <c r="Z31" s="62">
        <v>5582274</v>
      </c>
    </row>
    <row r="32" spans="1:26" ht="13.5">
      <c r="A32" s="70" t="s">
        <v>54</v>
      </c>
      <c r="B32" s="22">
        <f>SUM(B28:B31)</f>
        <v>264618089</v>
      </c>
      <c r="C32" s="22">
        <f>SUM(C28:C31)</f>
        <v>0</v>
      </c>
      <c r="D32" s="99">
        <f aca="true" t="shared" si="5" ref="D32:Z32">SUM(D28:D31)</f>
        <v>544479000</v>
      </c>
      <c r="E32" s="100">
        <f t="shared" si="5"/>
        <v>522050274</v>
      </c>
      <c r="F32" s="100">
        <f t="shared" si="5"/>
        <v>62224730</v>
      </c>
      <c r="G32" s="100">
        <f t="shared" si="5"/>
        <v>45418932</v>
      </c>
      <c r="H32" s="100">
        <f t="shared" si="5"/>
        <v>34152262</v>
      </c>
      <c r="I32" s="100">
        <f t="shared" si="5"/>
        <v>141795924</v>
      </c>
      <c r="J32" s="100">
        <f t="shared" si="5"/>
        <v>38510207</v>
      </c>
      <c r="K32" s="100">
        <f t="shared" si="5"/>
        <v>57633619</v>
      </c>
      <c r="L32" s="100">
        <f t="shared" si="5"/>
        <v>81327549</v>
      </c>
      <c r="M32" s="100">
        <f t="shared" si="5"/>
        <v>177471375</v>
      </c>
      <c r="N32" s="100">
        <f t="shared" si="5"/>
        <v>80109128</v>
      </c>
      <c r="O32" s="100">
        <f t="shared" si="5"/>
        <v>47411753</v>
      </c>
      <c r="P32" s="100">
        <f t="shared" si="5"/>
        <v>77580244</v>
      </c>
      <c r="Q32" s="100">
        <f t="shared" si="5"/>
        <v>205101125</v>
      </c>
      <c r="R32" s="100">
        <f t="shared" si="5"/>
        <v>48242205</v>
      </c>
      <c r="S32" s="100">
        <f t="shared" si="5"/>
        <v>55299119</v>
      </c>
      <c r="T32" s="100">
        <f t="shared" si="5"/>
        <v>24315506</v>
      </c>
      <c r="U32" s="100">
        <f t="shared" si="5"/>
        <v>127856830</v>
      </c>
      <c r="V32" s="100">
        <f t="shared" si="5"/>
        <v>652225254</v>
      </c>
      <c r="W32" s="100">
        <f t="shared" si="5"/>
        <v>522050274</v>
      </c>
      <c r="X32" s="100">
        <f t="shared" si="5"/>
        <v>130174980</v>
      </c>
      <c r="Y32" s="101">
        <f>+IF(W32&lt;&gt;0,(X32/W32)*100,0)</f>
        <v>24.935334101558198</v>
      </c>
      <c r="Z32" s="102">
        <f t="shared" si="5"/>
        <v>522050274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420716810</v>
      </c>
      <c r="C35" s="19"/>
      <c r="D35" s="59">
        <v>0</v>
      </c>
      <c r="E35" s="60">
        <v>420716810</v>
      </c>
      <c r="F35" s="60">
        <v>490491355</v>
      </c>
      <c r="G35" s="60">
        <v>346951636</v>
      </c>
      <c r="H35" s="60">
        <v>301890191</v>
      </c>
      <c r="I35" s="60">
        <v>301890191</v>
      </c>
      <c r="J35" s="60">
        <v>240178742</v>
      </c>
      <c r="K35" s="60">
        <v>541454777</v>
      </c>
      <c r="L35" s="60">
        <v>148656754</v>
      </c>
      <c r="M35" s="60">
        <v>148656754</v>
      </c>
      <c r="N35" s="60">
        <v>206602129</v>
      </c>
      <c r="O35" s="60">
        <v>159400693</v>
      </c>
      <c r="P35" s="60">
        <v>142216850</v>
      </c>
      <c r="Q35" s="60">
        <v>142216850</v>
      </c>
      <c r="R35" s="60">
        <v>65416334</v>
      </c>
      <c r="S35" s="60">
        <v>-121816736</v>
      </c>
      <c r="T35" s="60">
        <v>263155255</v>
      </c>
      <c r="U35" s="60">
        <v>263155255</v>
      </c>
      <c r="V35" s="60">
        <v>263155255</v>
      </c>
      <c r="W35" s="60">
        <v>420716810</v>
      </c>
      <c r="X35" s="60">
        <v>-157561555</v>
      </c>
      <c r="Y35" s="61">
        <v>-37.45</v>
      </c>
      <c r="Z35" s="62">
        <v>420716810</v>
      </c>
    </row>
    <row r="36" spans="1:26" ht="13.5">
      <c r="A36" s="58" t="s">
        <v>57</v>
      </c>
      <c r="B36" s="19">
        <v>2750160581</v>
      </c>
      <c r="C36" s="19"/>
      <c r="D36" s="59">
        <v>0</v>
      </c>
      <c r="E36" s="60">
        <v>2750160581</v>
      </c>
      <c r="F36" s="60">
        <v>2923459413</v>
      </c>
      <c r="G36" s="60">
        <v>3001656311</v>
      </c>
      <c r="H36" s="60">
        <v>2997876400</v>
      </c>
      <c r="I36" s="60">
        <v>2997876400</v>
      </c>
      <c r="J36" s="60">
        <v>2924748609</v>
      </c>
      <c r="K36" s="60">
        <v>2982382226</v>
      </c>
      <c r="L36" s="60">
        <v>3063709774</v>
      </c>
      <c r="M36" s="60">
        <v>3063709774</v>
      </c>
      <c r="N36" s="60">
        <v>3143818903</v>
      </c>
      <c r="O36" s="60">
        <v>2999667680</v>
      </c>
      <c r="P36" s="60">
        <v>521016012</v>
      </c>
      <c r="Q36" s="60">
        <v>521016012</v>
      </c>
      <c r="R36" s="60">
        <v>569258217</v>
      </c>
      <c r="S36" s="60">
        <v>624557336</v>
      </c>
      <c r="T36" s="60">
        <v>2854319858</v>
      </c>
      <c r="U36" s="60">
        <v>2854319858</v>
      </c>
      <c r="V36" s="60">
        <v>2854319858</v>
      </c>
      <c r="W36" s="60">
        <v>2750160581</v>
      </c>
      <c r="X36" s="60">
        <v>104159277</v>
      </c>
      <c r="Y36" s="61">
        <v>3.79</v>
      </c>
      <c r="Z36" s="62">
        <v>2750160581</v>
      </c>
    </row>
    <row r="37" spans="1:26" ht="13.5">
      <c r="A37" s="58" t="s">
        <v>58</v>
      </c>
      <c r="B37" s="19">
        <v>136320784</v>
      </c>
      <c r="C37" s="19"/>
      <c r="D37" s="59">
        <v>0</v>
      </c>
      <c r="E37" s="60">
        <v>133500425</v>
      </c>
      <c r="F37" s="60">
        <v>133370392</v>
      </c>
      <c r="G37" s="60">
        <v>130131066</v>
      </c>
      <c r="H37" s="60">
        <v>130252099</v>
      </c>
      <c r="I37" s="60">
        <v>130252099</v>
      </c>
      <c r="J37" s="60">
        <v>-128172861</v>
      </c>
      <c r="K37" s="60">
        <v>29550237</v>
      </c>
      <c r="L37" s="60">
        <v>-271816633</v>
      </c>
      <c r="M37" s="60">
        <v>-271816633</v>
      </c>
      <c r="N37" s="60">
        <v>-127159826</v>
      </c>
      <c r="O37" s="60">
        <v>132154119</v>
      </c>
      <c r="P37" s="60">
        <v>-8975148</v>
      </c>
      <c r="Q37" s="60">
        <v>-8975148</v>
      </c>
      <c r="R37" s="60">
        <v>1406175</v>
      </c>
      <c r="S37" s="60">
        <v>-123285280</v>
      </c>
      <c r="T37" s="60">
        <v>130319907</v>
      </c>
      <c r="U37" s="60">
        <v>130319907</v>
      </c>
      <c r="V37" s="60">
        <v>130319907</v>
      </c>
      <c r="W37" s="60">
        <v>133500425</v>
      </c>
      <c r="X37" s="60">
        <v>-3180518</v>
      </c>
      <c r="Y37" s="61">
        <v>-2.38</v>
      </c>
      <c r="Z37" s="62">
        <v>133500425</v>
      </c>
    </row>
    <row r="38" spans="1:26" ht="13.5">
      <c r="A38" s="58" t="s">
        <v>59</v>
      </c>
      <c r="B38" s="19">
        <v>32897948</v>
      </c>
      <c r="C38" s="19"/>
      <c r="D38" s="59">
        <v>0</v>
      </c>
      <c r="E38" s="60">
        <v>35718307</v>
      </c>
      <c r="F38" s="60">
        <v>32897948</v>
      </c>
      <c r="G38" s="60">
        <v>32897948</v>
      </c>
      <c r="H38" s="60">
        <v>32897948</v>
      </c>
      <c r="I38" s="60">
        <v>32897948</v>
      </c>
      <c r="J38" s="60">
        <v>27224675</v>
      </c>
      <c r="K38" s="60">
        <v>27200133</v>
      </c>
      <c r="L38" s="60">
        <v>27200133</v>
      </c>
      <c r="M38" s="60">
        <v>27200133</v>
      </c>
      <c r="N38" s="60">
        <v>27200133</v>
      </c>
      <c r="O38" s="60">
        <v>27200133</v>
      </c>
      <c r="P38" s="60">
        <v>-5677187</v>
      </c>
      <c r="Q38" s="60">
        <v>-5677187</v>
      </c>
      <c r="R38" s="60">
        <v>-5677187</v>
      </c>
      <c r="S38" s="60">
        <v>-5677187</v>
      </c>
      <c r="T38" s="60">
        <v>27220761</v>
      </c>
      <c r="U38" s="60">
        <v>27220761</v>
      </c>
      <c r="V38" s="60">
        <v>27220761</v>
      </c>
      <c r="W38" s="60">
        <v>35718307</v>
      </c>
      <c r="X38" s="60">
        <v>-8497546</v>
      </c>
      <c r="Y38" s="61">
        <v>-23.79</v>
      </c>
      <c r="Z38" s="62">
        <v>35718307</v>
      </c>
    </row>
    <row r="39" spans="1:26" ht="13.5">
      <c r="A39" s="58" t="s">
        <v>60</v>
      </c>
      <c r="B39" s="19">
        <v>3001658659</v>
      </c>
      <c r="C39" s="19"/>
      <c r="D39" s="59">
        <v>0</v>
      </c>
      <c r="E39" s="60">
        <v>3001658659</v>
      </c>
      <c r="F39" s="60">
        <v>3247682428</v>
      </c>
      <c r="G39" s="60">
        <v>3185578933</v>
      </c>
      <c r="H39" s="60">
        <v>3136616544</v>
      </c>
      <c r="I39" s="60">
        <v>3136616544</v>
      </c>
      <c r="J39" s="60">
        <v>3265875537</v>
      </c>
      <c r="K39" s="60">
        <v>3467086633</v>
      </c>
      <c r="L39" s="60">
        <v>3456983028</v>
      </c>
      <c r="M39" s="60">
        <v>3456983028</v>
      </c>
      <c r="N39" s="60">
        <v>3450380725</v>
      </c>
      <c r="O39" s="60">
        <v>2999714121</v>
      </c>
      <c r="P39" s="60">
        <v>677885197</v>
      </c>
      <c r="Q39" s="60">
        <v>677885197</v>
      </c>
      <c r="R39" s="60">
        <v>638945563</v>
      </c>
      <c r="S39" s="60">
        <v>631703067</v>
      </c>
      <c r="T39" s="60">
        <v>2959934445</v>
      </c>
      <c r="U39" s="60">
        <v>2959934445</v>
      </c>
      <c r="V39" s="60">
        <v>2959934445</v>
      </c>
      <c r="W39" s="60">
        <v>3001658659</v>
      </c>
      <c r="X39" s="60">
        <v>-41724214</v>
      </c>
      <c r="Y39" s="61">
        <v>-1.39</v>
      </c>
      <c r="Z39" s="62">
        <v>3001658659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179215772</v>
      </c>
      <c r="C42" s="19"/>
      <c r="D42" s="59">
        <v>531165492</v>
      </c>
      <c r="E42" s="60">
        <v>270893723</v>
      </c>
      <c r="F42" s="60">
        <v>322958495</v>
      </c>
      <c r="G42" s="60">
        <v>45322707</v>
      </c>
      <c r="H42" s="60">
        <v>44322707</v>
      </c>
      <c r="I42" s="60">
        <v>412603909</v>
      </c>
      <c r="J42" s="60">
        <v>-9184524</v>
      </c>
      <c r="K42" s="60">
        <v>201211085</v>
      </c>
      <c r="L42" s="60">
        <v>-10103614</v>
      </c>
      <c r="M42" s="60">
        <v>181922947</v>
      </c>
      <c r="N42" s="60">
        <v>-6602304</v>
      </c>
      <c r="O42" s="60">
        <v>-31820852</v>
      </c>
      <c r="P42" s="60">
        <v>222372955</v>
      </c>
      <c r="Q42" s="60">
        <v>183949799</v>
      </c>
      <c r="R42" s="60">
        <v>-38939634</v>
      </c>
      <c r="S42" s="60">
        <v>-7242498</v>
      </c>
      <c r="T42" s="60">
        <v>-26861692</v>
      </c>
      <c r="U42" s="60">
        <v>-73043824</v>
      </c>
      <c r="V42" s="60">
        <v>705432831</v>
      </c>
      <c r="W42" s="60">
        <v>270893723</v>
      </c>
      <c r="X42" s="60">
        <v>434539108</v>
      </c>
      <c r="Y42" s="61">
        <v>160.41</v>
      </c>
      <c r="Z42" s="62">
        <v>270893723</v>
      </c>
    </row>
    <row r="43" spans="1:26" ht="13.5">
      <c r="A43" s="58" t="s">
        <v>63</v>
      </c>
      <c r="B43" s="19">
        <v>-263377760</v>
      </c>
      <c r="C43" s="19"/>
      <c r="D43" s="59">
        <v>-528079000</v>
      </c>
      <c r="E43" s="60">
        <v>159941252</v>
      </c>
      <c r="F43" s="60">
        <v>-62224730</v>
      </c>
      <c r="G43" s="60">
        <v>-44006584</v>
      </c>
      <c r="H43" s="60">
        <v>-44006584</v>
      </c>
      <c r="I43" s="60">
        <v>-150237898</v>
      </c>
      <c r="J43" s="60">
        <v>-2257878</v>
      </c>
      <c r="K43" s="60">
        <v>-230676387</v>
      </c>
      <c r="L43" s="60">
        <v>95380481</v>
      </c>
      <c r="M43" s="60">
        <v>-137553784</v>
      </c>
      <c r="N43" s="60">
        <v>-62727812</v>
      </c>
      <c r="O43" s="60">
        <v>-46391629</v>
      </c>
      <c r="P43" s="60">
        <v>-75972690</v>
      </c>
      <c r="Q43" s="60">
        <v>-185092131</v>
      </c>
      <c r="R43" s="60">
        <v>-148244933</v>
      </c>
      <c r="S43" s="60">
        <v>105799883</v>
      </c>
      <c r="T43" s="60">
        <v>-21735471</v>
      </c>
      <c r="U43" s="60">
        <v>-64180521</v>
      </c>
      <c r="V43" s="60">
        <v>-537064334</v>
      </c>
      <c r="W43" s="60">
        <v>159941252</v>
      </c>
      <c r="X43" s="60">
        <v>-697005586</v>
      </c>
      <c r="Y43" s="61">
        <v>-435.79</v>
      </c>
      <c r="Z43" s="62">
        <v>159941252</v>
      </c>
    </row>
    <row r="44" spans="1:26" ht="13.5">
      <c r="A44" s="58" t="s">
        <v>64</v>
      </c>
      <c r="B44" s="19">
        <v>-1074681</v>
      </c>
      <c r="C44" s="19"/>
      <c r="D44" s="59">
        <v>0</v>
      </c>
      <c r="E44" s="60">
        <v>35537</v>
      </c>
      <c r="F44" s="60">
        <v>0</v>
      </c>
      <c r="G44" s="60">
        <v>0</v>
      </c>
      <c r="H44" s="60">
        <v>0</v>
      </c>
      <c r="I44" s="60">
        <v>0</v>
      </c>
      <c r="J44" s="60">
        <v>-5650304</v>
      </c>
      <c r="K44" s="60">
        <v>-5086</v>
      </c>
      <c r="L44" s="60">
        <v>8038</v>
      </c>
      <c r="M44" s="60">
        <v>-5647352</v>
      </c>
      <c r="N44" s="60">
        <v>-40798</v>
      </c>
      <c r="O44" s="60">
        <v>-5633205</v>
      </c>
      <c r="P44" s="60">
        <v>-35772</v>
      </c>
      <c r="Q44" s="60">
        <v>-5709775</v>
      </c>
      <c r="R44" s="60">
        <v>-60007</v>
      </c>
      <c r="S44" s="60">
        <v>24939</v>
      </c>
      <c r="T44" s="60">
        <v>0</v>
      </c>
      <c r="U44" s="60">
        <v>-35068</v>
      </c>
      <c r="V44" s="60">
        <v>-11392195</v>
      </c>
      <c r="W44" s="60">
        <v>35537</v>
      </c>
      <c r="X44" s="60">
        <v>-11427732</v>
      </c>
      <c r="Y44" s="61">
        <v>-32157.28</v>
      </c>
      <c r="Z44" s="62">
        <v>35537</v>
      </c>
    </row>
    <row r="45" spans="1:26" ht="13.5">
      <c r="A45" s="70" t="s">
        <v>65</v>
      </c>
      <c r="B45" s="22">
        <v>297954044</v>
      </c>
      <c r="C45" s="22"/>
      <c r="D45" s="99">
        <v>386279545</v>
      </c>
      <c r="E45" s="100">
        <v>430870512</v>
      </c>
      <c r="F45" s="100">
        <v>558576544</v>
      </c>
      <c r="G45" s="100">
        <v>559892667</v>
      </c>
      <c r="H45" s="100">
        <v>560208790</v>
      </c>
      <c r="I45" s="100">
        <v>560208790</v>
      </c>
      <c r="J45" s="100">
        <v>543116084</v>
      </c>
      <c r="K45" s="100">
        <v>513645696</v>
      </c>
      <c r="L45" s="100">
        <v>598930601</v>
      </c>
      <c r="M45" s="100">
        <v>598930601</v>
      </c>
      <c r="N45" s="100">
        <v>529559687</v>
      </c>
      <c r="O45" s="100">
        <v>445714001</v>
      </c>
      <c r="P45" s="100">
        <v>592078494</v>
      </c>
      <c r="Q45" s="100">
        <v>529559687</v>
      </c>
      <c r="R45" s="100">
        <v>404833920</v>
      </c>
      <c r="S45" s="100">
        <v>503416244</v>
      </c>
      <c r="T45" s="100">
        <v>454819081</v>
      </c>
      <c r="U45" s="100">
        <v>454819081</v>
      </c>
      <c r="V45" s="100">
        <v>454819081</v>
      </c>
      <c r="W45" s="100">
        <v>430870512</v>
      </c>
      <c r="X45" s="100">
        <v>23948569</v>
      </c>
      <c r="Y45" s="101">
        <v>5.56</v>
      </c>
      <c r="Z45" s="102">
        <v>430870512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80375</v>
      </c>
      <c r="C49" s="52"/>
      <c r="D49" s="129">
        <v>2124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3962559</v>
      </c>
      <c r="W49" s="54">
        <v>4045058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2575069</v>
      </c>
      <c r="C51" s="52"/>
      <c r="D51" s="129">
        <v>490</v>
      </c>
      <c r="E51" s="54">
        <v>4950</v>
      </c>
      <c r="F51" s="54">
        <v>0</v>
      </c>
      <c r="G51" s="54">
        <v>0</v>
      </c>
      <c r="H51" s="54">
        <v>0</v>
      </c>
      <c r="I51" s="54">
        <v>255394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2835903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12000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12000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12000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1540027</v>
      </c>
      <c r="D5" s="357">
        <f t="shared" si="0"/>
        <v>0</v>
      </c>
      <c r="E5" s="356">
        <f t="shared" si="0"/>
        <v>1030238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1030238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1030238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1540027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1540027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1540027</v>
      </c>
      <c r="D60" s="346">
        <f t="shared" si="14"/>
        <v>0</v>
      </c>
      <c r="E60" s="219">
        <f t="shared" si="14"/>
        <v>1030238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876267812</v>
      </c>
      <c r="D5" s="153">
        <f>SUM(D6:D8)</f>
        <v>0</v>
      </c>
      <c r="E5" s="154">
        <f t="shared" si="0"/>
        <v>953420135</v>
      </c>
      <c r="F5" s="100">
        <f t="shared" si="0"/>
        <v>1212259327</v>
      </c>
      <c r="G5" s="100">
        <f t="shared" si="0"/>
        <v>343795282</v>
      </c>
      <c r="H5" s="100">
        <f t="shared" si="0"/>
        <v>21184340</v>
      </c>
      <c r="I5" s="100">
        <f t="shared" si="0"/>
        <v>11093468</v>
      </c>
      <c r="J5" s="100">
        <f t="shared" si="0"/>
        <v>376073090</v>
      </c>
      <c r="K5" s="100">
        <f t="shared" si="0"/>
        <v>23299793</v>
      </c>
      <c r="L5" s="100">
        <f t="shared" si="0"/>
        <v>241044537</v>
      </c>
      <c r="M5" s="100">
        <f t="shared" si="0"/>
        <v>21553749</v>
      </c>
      <c r="N5" s="100">
        <f t="shared" si="0"/>
        <v>285898079</v>
      </c>
      <c r="O5" s="100">
        <f t="shared" si="0"/>
        <v>23239214</v>
      </c>
      <c r="P5" s="100">
        <f t="shared" si="0"/>
        <v>42357020</v>
      </c>
      <c r="Q5" s="100">
        <f t="shared" si="0"/>
        <v>251217647</v>
      </c>
      <c r="R5" s="100">
        <f t="shared" si="0"/>
        <v>316813881</v>
      </c>
      <c r="S5" s="100">
        <f t="shared" si="0"/>
        <v>7905729</v>
      </c>
      <c r="T5" s="100">
        <f t="shared" si="0"/>
        <v>35401903</v>
      </c>
      <c r="U5" s="100">
        <f t="shared" si="0"/>
        <v>30787646</v>
      </c>
      <c r="V5" s="100">
        <f t="shared" si="0"/>
        <v>74095278</v>
      </c>
      <c r="W5" s="100">
        <f t="shared" si="0"/>
        <v>1052880328</v>
      </c>
      <c r="X5" s="100">
        <f t="shared" si="0"/>
        <v>1212259327</v>
      </c>
      <c r="Y5" s="100">
        <f t="shared" si="0"/>
        <v>-159378999</v>
      </c>
      <c r="Z5" s="137">
        <f>+IF(X5&lt;&gt;0,+(Y5/X5)*100,0)</f>
        <v>-13.147269354851495</v>
      </c>
      <c r="AA5" s="153">
        <f>SUM(AA6:AA8)</f>
        <v>1212259327</v>
      </c>
    </row>
    <row r="6" spans="1:27" ht="13.5">
      <c r="A6" s="138" t="s">
        <v>75</v>
      </c>
      <c r="B6" s="136"/>
      <c r="C6" s="155"/>
      <c r="D6" s="155"/>
      <c r="E6" s="156">
        <v>953420135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876267812</v>
      </c>
      <c r="D7" s="157"/>
      <c r="E7" s="158"/>
      <c r="F7" s="159">
        <v>1212259327</v>
      </c>
      <c r="G7" s="159">
        <v>343763454</v>
      </c>
      <c r="H7" s="159">
        <v>21159549</v>
      </c>
      <c r="I7" s="159">
        <v>11046082</v>
      </c>
      <c r="J7" s="159">
        <v>375969085</v>
      </c>
      <c r="K7" s="159">
        <v>23269598</v>
      </c>
      <c r="L7" s="159">
        <v>241044537</v>
      </c>
      <c r="M7" s="159">
        <v>21541130</v>
      </c>
      <c r="N7" s="159">
        <v>285855265</v>
      </c>
      <c r="O7" s="159">
        <v>23223721</v>
      </c>
      <c r="P7" s="159">
        <v>42288990</v>
      </c>
      <c r="Q7" s="159">
        <v>251209297</v>
      </c>
      <c r="R7" s="159">
        <v>316722008</v>
      </c>
      <c r="S7" s="159">
        <v>7914327</v>
      </c>
      <c r="T7" s="159">
        <v>35398653</v>
      </c>
      <c r="U7" s="159">
        <v>30728075</v>
      </c>
      <c r="V7" s="159">
        <v>74041055</v>
      </c>
      <c r="W7" s="159">
        <v>1052587413</v>
      </c>
      <c r="X7" s="159">
        <v>1212259327</v>
      </c>
      <c r="Y7" s="159">
        <v>-159671914</v>
      </c>
      <c r="Z7" s="141">
        <v>-13.17</v>
      </c>
      <c r="AA7" s="157">
        <v>1212259327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31828</v>
      </c>
      <c r="H8" s="60">
        <v>24791</v>
      </c>
      <c r="I8" s="60">
        <v>47386</v>
      </c>
      <c r="J8" s="60">
        <v>104005</v>
      </c>
      <c r="K8" s="60">
        <v>30195</v>
      </c>
      <c r="L8" s="60"/>
      <c r="M8" s="60">
        <v>12619</v>
      </c>
      <c r="N8" s="60">
        <v>42814</v>
      </c>
      <c r="O8" s="60">
        <v>15493</v>
      </c>
      <c r="P8" s="60">
        <v>68030</v>
      </c>
      <c r="Q8" s="60">
        <v>8350</v>
      </c>
      <c r="R8" s="60">
        <v>91873</v>
      </c>
      <c r="S8" s="60">
        <v>-8598</v>
      </c>
      <c r="T8" s="60">
        <v>3250</v>
      </c>
      <c r="U8" s="60">
        <v>59571</v>
      </c>
      <c r="V8" s="60">
        <v>54223</v>
      </c>
      <c r="W8" s="60">
        <v>292915</v>
      </c>
      <c r="X8" s="60"/>
      <c r="Y8" s="60">
        <v>292915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876267812</v>
      </c>
      <c r="D25" s="168">
        <f>+D5+D9+D15+D19+D24</f>
        <v>0</v>
      </c>
      <c r="E25" s="169">
        <f t="shared" si="4"/>
        <v>953420135</v>
      </c>
      <c r="F25" s="73">
        <f t="shared" si="4"/>
        <v>1212259327</v>
      </c>
      <c r="G25" s="73">
        <f t="shared" si="4"/>
        <v>343795282</v>
      </c>
      <c r="H25" s="73">
        <f t="shared" si="4"/>
        <v>21184340</v>
      </c>
      <c r="I25" s="73">
        <f t="shared" si="4"/>
        <v>11093468</v>
      </c>
      <c r="J25" s="73">
        <f t="shared" si="4"/>
        <v>376073090</v>
      </c>
      <c r="K25" s="73">
        <f t="shared" si="4"/>
        <v>23299793</v>
      </c>
      <c r="L25" s="73">
        <f t="shared" si="4"/>
        <v>241044537</v>
      </c>
      <c r="M25" s="73">
        <f t="shared" si="4"/>
        <v>21553749</v>
      </c>
      <c r="N25" s="73">
        <f t="shared" si="4"/>
        <v>285898079</v>
      </c>
      <c r="O25" s="73">
        <f t="shared" si="4"/>
        <v>23239214</v>
      </c>
      <c r="P25" s="73">
        <f t="shared" si="4"/>
        <v>42357020</v>
      </c>
      <c r="Q25" s="73">
        <f t="shared" si="4"/>
        <v>251217647</v>
      </c>
      <c r="R25" s="73">
        <f t="shared" si="4"/>
        <v>316813881</v>
      </c>
      <c r="S25" s="73">
        <f t="shared" si="4"/>
        <v>7905729</v>
      </c>
      <c r="T25" s="73">
        <f t="shared" si="4"/>
        <v>35401903</v>
      </c>
      <c r="U25" s="73">
        <f t="shared" si="4"/>
        <v>30787646</v>
      </c>
      <c r="V25" s="73">
        <f t="shared" si="4"/>
        <v>74095278</v>
      </c>
      <c r="W25" s="73">
        <f t="shared" si="4"/>
        <v>1052880328</v>
      </c>
      <c r="X25" s="73">
        <f t="shared" si="4"/>
        <v>1212259327</v>
      </c>
      <c r="Y25" s="73">
        <f t="shared" si="4"/>
        <v>-159378999</v>
      </c>
      <c r="Z25" s="170">
        <f>+IF(X25&lt;&gt;0,+(Y25/X25)*100,0)</f>
        <v>-13.147269354851495</v>
      </c>
      <c r="AA25" s="168">
        <f>+AA5+AA9+AA15+AA19+AA24</f>
        <v>1212259327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626740770</v>
      </c>
      <c r="D28" s="153">
        <f>SUM(D29:D31)</f>
        <v>0</v>
      </c>
      <c r="E28" s="154">
        <f t="shared" si="5"/>
        <v>108879460</v>
      </c>
      <c r="F28" s="100">
        <f t="shared" si="5"/>
        <v>690209042</v>
      </c>
      <c r="G28" s="100">
        <f t="shared" si="5"/>
        <v>4437971</v>
      </c>
      <c r="H28" s="100">
        <f t="shared" si="5"/>
        <v>6286045</v>
      </c>
      <c r="I28" s="100">
        <f t="shared" si="5"/>
        <v>7191995</v>
      </c>
      <c r="J28" s="100">
        <f t="shared" si="5"/>
        <v>17916011</v>
      </c>
      <c r="K28" s="100">
        <f t="shared" si="5"/>
        <v>7257386</v>
      </c>
      <c r="L28" s="100">
        <f t="shared" si="5"/>
        <v>15685629</v>
      </c>
      <c r="M28" s="100">
        <f t="shared" si="5"/>
        <v>7690959</v>
      </c>
      <c r="N28" s="100">
        <f t="shared" si="5"/>
        <v>30633974</v>
      </c>
      <c r="O28" s="100">
        <f t="shared" si="5"/>
        <v>5751602</v>
      </c>
      <c r="P28" s="100">
        <f t="shared" si="5"/>
        <v>12682052</v>
      </c>
      <c r="Q28" s="100">
        <f t="shared" si="5"/>
        <v>9567329</v>
      </c>
      <c r="R28" s="100">
        <f t="shared" si="5"/>
        <v>28000983</v>
      </c>
      <c r="S28" s="100">
        <f t="shared" si="5"/>
        <v>5726816</v>
      </c>
      <c r="T28" s="100">
        <f t="shared" si="5"/>
        <v>7994591</v>
      </c>
      <c r="U28" s="100">
        <f t="shared" si="5"/>
        <v>8315663</v>
      </c>
      <c r="V28" s="100">
        <f t="shared" si="5"/>
        <v>22037070</v>
      </c>
      <c r="W28" s="100">
        <f t="shared" si="5"/>
        <v>98588038</v>
      </c>
      <c r="X28" s="100">
        <f t="shared" si="5"/>
        <v>690209042</v>
      </c>
      <c r="Y28" s="100">
        <f t="shared" si="5"/>
        <v>-591621004</v>
      </c>
      <c r="Z28" s="137">
        <f>+IF(X28&lt;&gt;0,+(Y28/X28)*100,0)</f>
        <v>-85.71620596068634</v>
      </c>
      <c r="AA28" s="153">
        <f>SUM(AA29:AA31)</f>
        <v>690209042</v>
      </c>
    </row>
    <row r="29" spans="1:27" ht="13.5">
      <c r="A29" s="138" t="s">
        <v>75</v>
      </c>
      <c r="B29" s="136"/>
      <c r="C29" s="155"/>
      <c r="D29" s="155"/>
      <c r="E29" s="156">
        <v>33068096</v>
      </c>
      <c r="F29" s="60"/>
      <c r="G29" s="60">
        <v>1540120</v>
      </c>
      <c r="H29" s="60">
        <v>2988530</v>
      </c>
      <c r="I29" s="60">
        <v>2590347</v>
      </c>
      <c r="J29" s="60">
        <v>7118997</v>
      </c>
      <c r="K29" s="60">
        <v>2629619</v>
      </c>
      <c r="L29" s="60">
        <v>8063687</v>
      </c>
      <c r="M29" s="60">
        <v>2595493</v>
      </c>
      <c r="N29" s="60">
        <v>13288799</v>
      </c>
      <c r="O29" s="60">
        <v>2080382</v>
      </c>
      <c r="P29" s="60">
        <v>8226958</v>
      </c>
      <c r="Q29" s="60">
        <v>5943690</v>
      </c>
      <c r="R29" s="60">
        <v>16251030</v>
      </c>
      <c r="S29" s="60">
        <v>2232004</v>
      </c>
      <c r="T29" s="60">
        <v>2493390</v>
      </c>
      <c r="U29" s="60">
        <v>4145713</v>
      </c>
      <c r="V29" s="60">
        <v>8871107</v>
      </c>
      <c r="W29" s="60">
        <v>45529933</v>
      </c>
      <c r="X29" s="60"/>
      <c r="Y29" s="60">
        <v>45529933</v>
      </c>
      <c r="Z29" s="140">
        <v>0</v>
      </c>
      <c r="AA29" s="155"/>
    </row>
    <row r="30" spans="1:27" ht="13.5">
      <c r="A30" s="138" t="s">
        <v>76</v>
      </c>
      <c r="B30" s="136"/>
      <c r="C30" s="157">
        <v>626740770</v>
      </c>
      <c r="D30" s="157"/>
      <c r="E30" s="158">
        <v>33902686</v>
      </c>
      <c r="F30" s="159">
        <v>690209042</v>
      </c>
      <c r="G30" s="159">
        <v>1143782</v>
      </c>
      <c r="H30" s="159">
        <v>1296239</v>
      </c>
      <c r="I30" s="159">
        <v>2111957</v>
      </c>
      <c r="J30" s="159">
        <v>4551978</v>
      </c>
      <c r="K30" s="159">
        <v>2449499</v>
      </c>
      <c r="L30" s="159">
        <v>5604069</v>
      </c>
      <c r="M30" s="159">
        <v>2854026</v>
      </c>
      <c r="N30" s="159">
        <v>10907594</v>
      </c>
      <c r="O30" s="159">
        <v>1313267</v>
      </c>
      <c r="P30" s="159">
        <v>2569327</v>
      </c>
      <c r="Q30" s="159">
        <v>1699296</v>
      </c>
      <c r="R30" s="159">
        <v>5581890</v>
      </c>
      <c r="S30" s="159">
        <v>1639290</v>
      </c>
      <c r="T30" s="159">
        <v>2711381</v>
      </c>
      <c r="U30" s="159">
        <v>1905863</v>
      </c>
      <c r="V30" s="159">
        <v>6256534</v>
      </c>
      <c r="W30" s="159">
        <v>27297996</v>
      </c>
      <c r="X30" s="159">
        <v>690209042</v>
      </c>
      <c r="Y30" s="159">
        <v>-662911046</v>
      </c>
      <c r="Z30" s="141">
        <v>-96.04</v>
      </c>
      <c r="AA30" s="157">
        <v>690209042</v>
      </c>
    </row>
    <row r="31" spans="1:27" ht="13.5">
      <c r="A31" s="138" t="s">
        <v>77</v>
      </c>
      <c r="B31" s="136"/>
      <c r="C31" s="155"/>
      <c r="D31" s="155"/>
      <c r="E31" s="156">
        <v>41908678</v>
      </c>
      <c r="F31" s="60"/>
      <c r="G31" s="60">
        <v>1754069</v>
      </c>
      <c r="H31" s="60">
        <v>2001276</v>
      </c>
      <c r="I31" s="60">
        <v>2489691</v>
      </c>
      <c r="J31" s="60">
        <v>6245036</v>
      </c>
      <c r="K31" s="60">
        <v>2178268</v>
      </c>
      <c r="L31" s="60">
        <v>2017873</v>
      </c>
      <c r="M31" s="60">
        <v>2241440</v>
      </c>
      <c r="N31" s="60">
        <v>6437581</v>
      </c>
      <c r="O31" s="60">
        <v>2357953</v>
      </c>
      <c r="P31" s="60">
        <v>1885767</v>
      </c>
      <c r="Q31" s="60">
        <v>1924343</v>
      </c>
      <c r="R31" s="60">
        <v>6168063</v>
      </c>
      <c r="S31" s="60">
        <v>1855522</v>
      </c>
      <c r="T31" s="60">
        <v>2789820</v>
      </c>
      <c r="U31" s="60">
        <v>2264087</v>
      </c>
      <c r="V31" s="60">
        <v>6909429</v>
      </c>
      <c r="W31" s="60">
        <v>25760109</v>
      </c>
      <c r="X31" s="60"/>
      <c r="Y31" s="60">
        <v>25760109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29831139</v>
      </c>
      <c r="F32" s="100">
        <f t="shared" si="6"/>
        <v>0</v>
      </c>
      <c r="G32" s="100">
        <f t="shared" si="6"/>
        <v>857904</v>
      </c>
      <c r="H32" s="100">
        <f t="shared" si="6"/>
        <v>1924467</v>
      </c>
      <c r="I32" s="100">
        <f t="shared" si="6"/>
        <v>2195120</v>
      </c>
      <c r="J32" s="100">
        <f t="shared" si="6"/>
        <v>4977491</v>
      </c>
      <c r="K32" s="100">
        <f t="shared" si="6"/>
        <v>693977</v>
      </c>
      <c r="L32" s="100">
        <f t="shared" si="6"/>
        <v>990782</v>
      </c>
      <c r="M32" s="100">
        <f t="shared" si="6"/>
        <v>1088925</v>
      </c>
      <c r="N32" s="100">
        <f t="shared" si="6"/>
        <v>2773684</v>
      </c>
      <c r="O32" s="100">
        <f t="shared" si="6"/>
        <v>726046</v>
      </c>
      <c r="P32" s="100">
        <f t="shared" si="6"/>
        <v>763312</v>
      </c>
      <c r="Q32" s="100">
        <f t="shared" si="6"/>
        <v>2553445</v>
      </c>
      <c r="R32" s="100">
        <f t="shared" si="6"/>
        <v>4042803</v>
      </c>
      <c r="S32" s="100">
        <f t="shared" si="6"/>
        <v>876949</v>
      </c>
      <c r="T32" s="100">
        <f t="shared" si="6"/>
        <v>1832299</v>
      </c>
      <c r="U32" s="100">
        <f t="shared" si="6"/>
        <v>5244234</v>
      </c>
      <c r="V32" s="100">
        <f t="shared" si="6"/>
        <v>7953482</v>
      </c>
      <c r="W32" s="100">
        <f t="shared" si="6"/>
        <v>19747460</v>
      </c>
      <c r="X32" s="100">
        <f t="shared" si="6"/>
        <v>0</v>
      </c>
      <c r="Y32" s="100">
        <f t="shared" si="6"/>
        <v>19747460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8033637</v>
      </c>
      <c r="F33" s="60"/>
      <c r="G33" s="60">
        <v>169642</v>
      </c>
      <c r="H33" s="60">
        <v>956953</v>
      </c>
      <c r="I33" s="60">
        <v>1388133</v>
      </c>
      <c r="J33" s="60">
        <v>2514728</v>
      </c>
      <c r="K33" s="60">
        <v>483651</v>
      </c>
      <c r="L33" s="60">
        <v>696622</v>
      </c>
      <c r="M33" s="60">
        <v>605363</v>
      </c>
      <c r="N33" s="60">
        <v>1785636</v>
      </c>
      <c r="O33" s="60">
        <v>481054</v>
      </c>
      <c r="P33" s="60">
        <v>578959</v>
      </c>
      <c r="Q33" s="60">
        <v>2268522</v>
      </c>
      <c r="R33" s="60">
        <v>3328535</v>
      </c>
      <c r="S33" s="60">
        <v>463462</v>
      </c>
      <c r="T33" s="60">
        <v>1325465</v>
      </c>
      <c r="U33" s="60"/>
      <c r="V33" s="60">
        <v>1788927</v>
      </c>
      <c r="W33" s="60">
        <v>9417826</v>
      </c>
      <c r="X33" s="60"/>
      <c r="Y33" s="60">
        <v>9417826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396219</v>
      </c>
      <c r="H35" s="60">
        <v>414654</v>
      </c>
      <c r="I35" s="60">
        <v>437129</v>
      </c>
      <c r="J35" s="60">
        <v>1248002</v>
      </c>
      <c r="K35" s="60">
        <v>188705</v>
      </c>
      <c r="L35" s="60">
        <v>176185</v>
      </c>
      <c r="M35" s="60">
        <v>262068</v>
      </c>
      <c r="N35" s="60">
        <v>626958</v>
      </c>
      <c r="O35" s="60">
        <v>189778</v>
      </c>
      <c r="P35" s="60">
        <v>171744</v>
      </c>
      <c r="Q35" s="60">
        <v>201916</v>
      </c>
      <c r="R35" s="60">
        <v>563438</v>
      </c>
      <c r="S35" s="60">
        <v>226614</v>
      </c>
      <c r="T35" s="60">
        <v>196259</v>
      </c>
      <c r="U35" s="60">
        <v>3587077</v>
      </c>
      <c r="V35" s="60">
        <v>4009950</v>
      </c>
      <c r="W35" s="60">
        <v>6448348</v>
      </c>
      <c r="X35" s="60"/>
      <c r="Y35" s="60">
        <v>6448348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21797502</v>
      </c>
      <c r="F37" s="159"/>
      <c r="G37" s="159">
        <v>292043</v>
      </c>
      <c r="H37" s="159">
        <v>552860</v>
      </c>
      <c r="I37" s="159">
        <v>369858</v>
      </c>
      <c r="J37" s="159">
        <v>1214761</v>
      </c>
      <c r="K37" s="159">
        <v>21621</v>
      </c>
      <c r="L37" s="159">
        <v>117975</v>
      </c>
      <c r="M37" s="159">
        <v>221494</v>
      </c>
      <c r="N37" s="159">
        <v>361090</v>
      </c>
      <c r="O37" s="159">
        <v>55214</v>
      </c>
      <c r="P37" s="159">
        <v>12609</v>
      </c>
      <c r="Q37" s="159">
        <v>83007</v>
      </c>
      <c r="R37" s="159">
        <v>150830</v>
      </c>
      <c r="S37" s="159">
        <v>186873</v>
      </c>
      <c r="T37" s="159">
        <v>310575</v>
      </c>
      <c r="U37" s="159">
        <v>1657157</v>
      </c>
      <c r="V37" s="159">
        <v>2154605</v>
      </c>
      <c r="W37" s="159">
        <v>3881286</v>
      </c>
      <c r="X37" s="159"/>
      <c r="Y37" s="159">
        <v>3881286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73174061</v>
      </c>
      <c r="F38" s="100">
        <f t="shared" si="7"/>
        <v>0</v>
      </c>
      <c r="G38" s="100">
        <f t="shared" si="7"/>
        <v>4840289</v>
      </c>
      <c r="H38" s="100">
        <f t="shared" si="7"/>
        <v>6627895</v>
      </c>
      <c r="I38" s="100">
        <f t="shared" si="7"/>
        <v>6597693</v>
      </c>
      <c r="J38" s="100">
        <f t="shared" si="7"/>
        <v>18065877</v>
      </c>
      <c r="K38" s="100">
        <f t="shared" si="7"/>
        <v>8899830</v>
      </c>
      <c r="L38" s="100">
        <f t="shared" si="7"/>
        <v>12304050</v>
      </c>
      <c r="M38" s="100">
        <f t="shared" si="7"/>
        <v>15586128</v>
      </c>
      <c r="N38" s="100">
        <f t="shared" si="7"/>
        <v>36790008</v>
      </c>
      <c r="O38" s="100">
        <f t="shared" si="7"/>
        <v>5210506</v>
      </c>
      <c r="P38" s="100">
        <f t="shared" si="7"/>
        <v>6408246</v>
      </c>
      <c r="Q38" s="100">
        <f t="shared" si="7"/>
        <v>9071874</v>
      </c>
      <c r="R38" s="100">
        <f t="shared" si="7"/>
        <v>20690626</v>
      </c>
      <c r="S38" s="100">
        <f t="shared" si="7"/>
        <v>11921660</v>
      </c>
      <c r="T38" s="100">
        <f t="shared" si="7"/>
        <v>12022885</v>
      </c>
      <c r="U38" s="100">
        <f t="shared" si="7"/>
        <v>13958344</v>
      </c>
      <c r="V38" s="100">
        <f t="shared" si="7"/>
        <v>37902889</v>
      </c>
      <c r="W38" s="100">
        <f t="shared" si="7"/>
        <v>113449400</v>
      </c>
      <c r="X38" s="100">
        <f t="shared" si="7"/>
        <v>0</v>
      </c>
      <c r="Y38" s="100">
        <f t="shared" si="7"/>
        <v>113449400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36174300</v>
      </c>
      <c r="F39" s="60"/>
      <c r="G39" s="60">
        <v>1991487</v>
      </c>
      <c r="H39" s="60">
        <v>2888220</v>
      </c>
      <c r="I39" s="60">
        <v>4296991</v>
      </c>
      <c r="J39" s="60">
        <v>9176698</v>
      </c>
      <c r="K39" s="60">
        <v>4788219</v>
      </c>
      <c r="L39" s="60">
        <v>6144409</v>
      </c>
      <c r="M39" s="60">
        <v>9256507</v>
      </c>
      <c r="N39" s="60">
        <v>20189135</v>
      </c>
      <c r="O39" s="60">
        <v>1758125</v>
      </c>
      <c r="P39" s="60">
        <v>2896687</v>
      </c>
      <c r="Q39" s="60">
        <v>3706538</v>
      </c>
      <c r="R39" s="60">
        <v>8361350</v>
      </c>
      <c r="S39" s="60">
        <v>7594779</v>
      </c>
      <c r="T39" s="60">
        <v>3127820</v>
      </c>
      <c r="U39" s="60">
        <v>1559265</v>
      </c>
      <c r="V39" s="60">
        <v>12281864</v>
      </c>
      <c r="W39" s="60">
        <v>50009047</v>
      </c>
      <c r="X39" s="60"/>
      <c r="Y39" s="60">
        <v>50009047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27033636</v>
      </c>
      <c r="F40" s="60"/>
      <c r="G40" s="60">
        <v>2232252</v>
      </c>
      <c r="H40" s="60">
        <v>3739675</v>
      </c>
      <c r="I40" s="60">
        <v>2300702</v>
      </c>
      <c r="J40" s="60">
        <v>8272629</v>
      </c>
      <c r="K40" s="60">
        <v>2873470</v>
      </c>
      <c r="L40" s="60">
        <v>3702342</v>
      </c>
      <c r="M40" s="60">
        <v>2785448</v>
      </c>
      <c r="N40" s="60">
        <v>9361260</v>
      </c>
      <c r="O40" s="60">
        <v>1695614</v>
      </c>
      <c r="P40" s="60">
        <v>1446642</v>
      </c>
      <c r="Q40" s="60">
        <v>3518935</v>
      </c>
      <c r="R40" s="60">
        <v>6661191</v>
      </c>
      <c r="S40" s="60">
        <v>2114707</v>
      </c>
      <c r="T40" s="60">
        <v>3923597</v>
      </c>
      <c r="U40" s="60">
        <v>8137483</v>
      </c>
      <c r="V40" s="60">
        <v>14175787</v>
      </c>
      <c r="W40" s="60">
        <v>38470867</v>
      </c>
      <c r="X40" s="60"/>
      <c r="Y40" s="60">
        <v>38470867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9966125</v>
      </c>
      <c r="F41" s="60"/>
      <c r="G41" s="60">
        <v>616550</v>
      </c>
      <c r="H41" s="60"/>
      <c r="I41" s="60"/>
      <c r="J41" s="60">
        <v>616550</v>
      </c>
      <c r="K41" s="60">
        <v>1238141</v>
      </c>
      <c r="L41" s="60">
        <v>2457299</v>
      </c>
      <c r="M41" s="60">
        <v>3544173</v>
      </c>
      <c r="N41" s="60">
        <v>7239613</v>
      </c>
      <c r="O41" s="60">
        <v>1756767</v>
      </c>
      <c r="P41" s="60">
        <v>2064917</v>
      </c>
      <c r="Q41" s="60">
        <v>1846401</v>
      </c>
      <c r="R41" s="60">
        <v>5668085</v>
      </c>
      <c r="S41" s="60">
        <v>2212174</v>
      </c>
      <c r="T41" s="60">
        <v>4971468</v>
      </c>
      <c r="U41" s="60">
        <v>4261596</v>
      </c>
      <c r="V41" s="60">
        <v>11445238</v>
      </c>
      <c r="W41" s="60">
        <v>24969486</v>
      </c>
      <c r="X41" s="60"/>
      <c r="Y41" s="60">
        <v>24969486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213456476</v>
      </c>
      <c r="F42" s="100">
        <f t="shared" si="8"/>
        <v>0</v>
      </c>
      <c r="G42" s="100">
        <f t="shared" si="8"/>
        <v>10705317</v>
      </c>
      <c r="H42" s="100">
        <f t="shared" si="8"/>
        <v>22638015</v>
      </c>
      <c r="I42" s="100">
        <f t="shared" si="8"/>
        <v>9270563</v>
      </c>
      <c r="J42" s="100">
        <f t="shared" si="8"/>
        <v>42613895</v>
      </c>
      <c r="K42" s="100">
        <f t="shared" si="8"/>
        <v>15633124</v>
      </c>
      <c r="L42" s="100">
        <f t="shared" si="8"/>
        <v>10852991</v>
      </c>
      <c r="M42" s="100">
        <f t="shared" si="8"/>
        <v>7291337</v>
      </c>
      <c r="N42" s="100">
        <f t="shared" si="8"/>
        <v>33777452</v>
      </c>
      <c r="O42" s="100">
        <f t="shared" si="8"/>
        <v>18153367</v>
      </c>
      <c r="P42" s="100">
        <f t="shared" si="8"/>
        <v>29734244</v>
      </c>
      <c r="Q42" s="100">
        <f t="shared" si="8"/>
        <v>8246512</v>
      </c>
      <c r="R42" s="100">
        <f t="shared" si="8"/>
        <v>56134123</v>
      </c>
      <c r="S42" s="100">
        <f t="shared" si="8"/>
        <v>28319937</v>
      </c>
      <c r="T42" s="100">
        <f t="shared" si="8"/>
        <v>20794626</v>
      </c>
      <c r="U42" s="100">
        <f t="shared" si="8"/>
        <v>24530386</v>
      </c>
      <c r="V42" s="100">
        <f t="shared" si="8"/>
        <v>73644949</v>
      </c>
      <c r="W42" s="100">
        <f t="shared" si="8"/>
        <v>206170419</v>
      </c>
      <c r="X42" s="100">
        <f t="shared" si="8"/>
        <v>0</v>
      </c>
      <c r="Y42" s="100">
        <f t="shared" si="8"/>
        <v>206170419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213456476</v>
      </c>
      <c r="F44" s="60"/>
      <c r="G44" s="60">
        <v>10705317</v>
      </c>
      <c r="H44" s="60">
        <v>22638015</v>
      </c>
      <c r="I44" s="60">
        <v>9270563</v>
      </c>
      <c r="J44" s="60">
        <v>42613895</v>
      </c>
      <c r="K44" s="60">
        <v>14676094</v>
      </c>
      <c r="L44" s="60">
        <v>10113261</v>
      </c>
      <c r="M44" s="60">
        <v>6149647</v>
      </c>
      <c r="N44" s="60">
        <v>30939002</v>
      </c>
      <c r="O44" s="60">
        <v>17040518</v>
      </c>
      <c r="P44" s="60">
        <v>27641895</v>
      </c>
      <c r="Q44" s="60">
        <v>6635717</v>
      </c>
      <c r="R44" s="60">
        <v>51318130</v>
      </c>
      <c r="S44" s="60">
        <v>25347923</v>
      </c>
      <c r="T44" s="60">
        <v>18697088</v>
      </c>
      <c r="U44" s="60">
        <v>24530386</v>
      </c>
      <c r="V44" s="60">
        <v>68575397</v>
      </c>
      <c r="W44" s="60">
        <v>193446424</v>
      </c>
      <c r="X44" s="60"/>
      <c r="Y44" s="60">
        <v>193446424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957030</v>
      </c>
      <c r="L45" s="159">
        <v>739730</v>
      </c>
      <c r="M45" s="159">
        <v>1141690</v>
      </c>
      <c r="N45" s="159">
        <v>2838450</v>
      </c>
      <c r="O45" s="159">
        <v>1112849</v>
      </c>
      <c r="P45" s="159">
        <v>2092349</v>
      </c>
      <c r="Q45" s="159">
        <v>1610795</v>
      </c>
      <c r="R45" s="159">
        <v>4815993</v>
      </c>
      <c r="S45" s="159">
        <v>2972014</v>
      </c>
      <c r="T45" s="159">
        <v>2097538</v>
      </c>
      <c r="U45" s="159"/>
      <c r="V45" s="159">
        <v>5069552</v>
      </c>
      <c r="W45" s="159">
        <v>12723995</v>
      </c>
      <c r="X45" s="159"/>
      <c r="Y45" s="159">
        <v>12723995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626740770</v>
      </c>
      <c r="D48" s="168">
        <f>+D28+D32+D38+D42+D47</f>
        <v>0</v>
      </c>
      <c r="E48" s="169">
        <f t="shared" si="9"/>
        <v>425341136</v>
      </c>
      <c r="F48" s="73">
        <f t="shared" si="9"/>
        <v>690209042</v>
      </c>
      <c r="G48" s="73">
        <f t="shared" si="9"/>
        <v>20841481</v>
      </c>
      <c r="H48" s="73">
        <f t="shared" si="9"/>
        <v>37476422</v>
      </c>
      <c r="I48" s="73">
        <f t="shared" si="9"/>
        <v>25255371</v>
      </c>
      <c r="J48" s="73">
        <f t="shared" si="9"/>
        <v>83573274</v>
      </c>
      <c r="K48" s="73">
        <f t="shared" si="9"/>
        <v>32484317</v>
      </c>
      <c r="L48" s="73">
        <f t="shared" si="9"/>
        <v>39833452</v>
      </c>
      <c r="M48" s="73">
        <f t="shared" si="9"/>
        <v>31657349</v>
      </c>
      <c r="N48" s="73">
        <f t="shared" si="9"/>
        <v>103975118</v>
      </c>
      <c r="O48" s="73">
        <f t="shared" si="9"/>
        <v>29841521</v>
      </c>
      <c r="P48" s="73">
        <f t="shared" si="9"/>
        <v>49587854</v>
      </c>
      <c r="Q48" s="73">
        <f t="shared" si="9"/>
        <v>29439160</v>
      </c>
      <c r="R48" s="73">
        <f t="shared" si="9"/>
        <v>108868535</v>
      </c>
      <c r="S48" s="73">
        <f t="shared" si="9"/>
        <v>46845362</v>
      </c>
      <c r="T48" s="73">
        <f t="shared" si="9"/>
        <v>42644401</v>
      </c>
      <c r="U48" s="73">
        <f t="shared" si="9"/>
        <v>52048627</v>
      </c>
      <c r="V48" s="73">
        <f t="shared" si="9"/>
        <v>141538390</v>
      </c>
      <c r="W48" s="73">
        <f t="shared" si="9"/>
        <v>437955317</v>
      </c>
      <c r="X48" s="73">
        <f t="shared" si="9"/>
        <v>690209042</v>
      </c>
      <c r="Y48" s="73">
        <f t="shared" si="9"/>
        <v>-252253725</v>
      </c>
      <c r="Z48" s="170">
        <f>+IF(X48&lt;&gt;0,+(Y48/X48)*100,0)</f>
        <v>-36.5474384787906</v>
      </c>
      <c r="AA48" s="168">
        <f>+AA28+AA32+AA38+AA42+AA47</f>
        <v>690209042</v>
      </c>
    </row>
    <row r="49" spans="1:27" ht="13.5">
      <c r="A49" s="148" t="s">
        <v>49</v>
      </c>
      <c r="B49" s="149"/>
      <c r="C49" s="171">
        <f aca="true" t="shared" si="10" ref="C49:Y49">+C25-C48</f>
        <v>249527042</v>
      </c>
      <c r="D49" s="171">
        <f>+D25-D48</f>
        <v>0</v>
      </c>
      <c r="E49" s="172">
        <f t="shared" si="10"/>
        <v>528078999</v>
      </c>
      <c r="F49" s="173">
        <f t="shared" si="10"/>
        <v>522050285</v>
      </c>
      <c r="G49" s="173">
        <f t="shared" si="10"/>
        <v>322953801</v>
      </c>
      <c r="H49" s="173">
        <f t="shared" si="10"/>
        <v>-16292082</v>
      </c>
      <c r="I49" s="173">
        <f t="shared" si="10"/>
        <v>-14161903</v>
      </c>
      <c r="J49" s="173">
        <f t="shared" si="10"/>
        <v>292499816</v>
      </c>
      <c r="K49" s="173">
        <f t="shared" si="10"/>
        <v>-9184524</v>
      </c>
      <c r="L49" s="173">
        <f t="shared" si="10"/>
        <v>201211085</v>
      </c>
      <c r="M49" s="173">
        <f t="shared" si="10"/>
        <v>-10103600</v>
      </c>
      <c r="N49" s="173">
        <f t="shared" si="10"/>
        <v>181922961</v>
      </c>
      <c r="O49" s="173">
        <f t="shared" si="10"/>
        <v>-6602307</v>
      </c>
      <c r="P49" s="173">
        <f t="shared" si="10"/>
        <v>-7230834</v>
      </c>
      <c r="Q49" s="173">
        <f t="shared" si="10"/>
        <v>221778487</v>
      </c>
      <c r="R49" s="173">
        <f t="shared" si="10"/>
        <v>207945346</v>
      </c>
      <c r="S49" s="173">
        <f t="shared" si="10"/>
        <v>-38939633</v>
      </c>
      <c r="T49" s="173">
        <f t="shared" si="10"/>
        <v>-7242498</v>
      </c>
      <c r="U49" s="173">
        <f t="shared" si="10"/>
        <v>-21260981</v>
      </c>
      <c r="V49" s="173">
        <f t="shared" si="10"/>
        <v>-67443112</v>
      </c>
      <c r="W49" s="173">
        <f t="shared" si="10"/>
        <v>614925011</v>
      </c>
      <c r="X49" s="173">
        <f>IF(F25=F48,0,X25-X48)</f>
        <v>522050285</v>
      </c>
      <c r="Y49" s="173">
        <f t="shared" si="10"/>
        <v>92874726</v>
      </c>
      <c r="Z49" s="174">
        <f>+IF(X49&lt;&gt;0,+(Y49/X49)*100,0)</f>
        <v>17.790379330987243</v>
      </c>
      <c r="AA49" s="171">
        <f>+AA25-AA48</f>
        <v>522050285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97192</v>
      </c>
      <c r="D12" s="155"/>
      <c r="E12" s="156">
        <v>0</v>
      </c>
      <c r="F12" s="60">
        <v>99996</v>
      </c>
      <c r="G12" s="60">
        <v>3250</v>
      </c>
      <c r="H12" s="60">
        <v>3250</v>
      </c>
      <c r="I12" s="60">
        <v>3250</v>
      </c>
      <c r="J12" s="60">
        <v>9750</v>
      </c>
      <c r="K12" s="60">
        <v>3250</v>
      </c>
      <c r="L12" s="60">
        <v>0</v>
      </c>
      <c r="M12" s="60">
        <v>0</v>
      </c>
      <c r="N12" s="60">
        <v>3250</v>
      </c>
      <c r="O12" s="60">
        <v>0</v>
      </c>
      <c r="P12" s="60">
        <v>39000</v>
      </c>
      <c r="Q12" s="60">
        <v>3250</v>
      </c>
      <c r="R12" s="60">
        <v>42250</v>
      </c>
      <c r="S12" s="60">
        <v>-9750</v>
      </c>
      <c r="T12" s="60">
        <v>3250</v>
      </c>
      <c r="U12" s="60">
        <v>55500</v>
      </c>
      <c r="V12" s="60">
        <v>49000</v>
      </c>
      <c r="W12" s="60">
        <v>104250</v>
      </c>
      <c r="X12" s="60">
        <v>99996</v>
      </c>
      <c r="Y12" s="60">
        <v>4254</v>
      </c>
      <c r="Z12" s="140">
        <v>4.25</v>
      </c>
      <c r="AA12" s="155">
        <v>99996</v>
      </c>
    </row>
    <row r="13" spans="1:27" ht="13.5">
      <c r="A13" s="181" t="s">
        <v>109</v>
      </c>
      <c r="B13" s="185"/>
      <c r="C13" s="155">
        <v>19601048</v>
      </c>
      <c r="D13" s="155"/>
      <c r="E13" s="156">
        <v>15453500</v>
      </c>
      <c r="F13" s="60">
        <v>9000000</v>
      </c>
      <c r="G13" s="60">
        <v>-605874</v>
      </c>
      <c r="H13" s="60">
        <v>2238780</v>
      </c>
      <c r="I13" s="60">
        <v>1111353</v>
      </c>
      <c r="J13" s="60">
        <v>2744259</v>
      </c>
      <c r="K13" s="60">
        <v>652050</v>
      </c>
      <c r="L13" s="60">
        <v>572185</v>
      </c>
      <c r="M13" s="60">
        <v>690023</v>
      </c>
      <c r="N13" s="60">
        <v>1914258</v>
      </c>
      <c r="O13" s="60">
        <v>4341621</v>
      </c>
      <c r="P13" s="60">
        <v>1902490</v>
      </c>
      <c r="Q13" s="60">
        <v>2354704</v>
      </c>
      <c r="R13" s="60">
        <v>8598815</v>
      </c>
      <c r="S13" s="60">
        <v>746623</v>
      </c>
      <c r="T13" s="60">
        <v>2597597</v>
      </c>
      <c r="U13" s="60">
        <v>1302276</v>
      </c>
      <c r="V13" s="60">
        <v>4646496</v>
      </c>
      <c r="W13" s="60">
        <v>17903828</v>
      </c>
      <c r="X13" s="60">
        <v>9000000</v>
      </c>
      <c r="Y13" s="60">
        <v>8903828</v>
      </c>
      <c r="Z13" s="140">
        <v>98.93</v>
      </c>
      <c r="AA13" s="155">
        <v>9000000</v>
      </c>
    </row>
    <row r="14" spans="1:27" ht="13.5">
      <c r="A14" s="181" t="s">
        <v>110</v>
      </c>
      <c r="B14" s="185"/>
      <c r="C14" s="155">
        <v>0</v>
      </c>
      <c r="D14" s="155"/>
      <c r="E14" s="156">
        <v>12000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377260250</v>
      </c>
      <c r="D19" s="155"/>
      <c r="E19" s="156">
        <v>409325635</v>
      </c>
      <c r="F19" s="60">
        <v>438050753</v>
      </c>
      <c r="G19" s="60">
        <v>327243157</v>
      </c>
      <c r="H19" s="60">
        <v>7207277</v>
      </c>
      <c r="I19" s="60">
        <v>5689363</v>
      </c>
      <c r="J19" s="60">
        <v>340139797</v>
      </c>
      <c r="K19" s="60">
        <v>22245091</v>
      </c>
      <c r="L19" s="60">
        <v>219830972</v>
      </c>
      <c r="M19" s="60">
        <v>1956539</v>
      </c>
      <c r="N19" s="60">
        <v>244032602</v>
      </c>
      <c r="O19" s="60">
        <v>302731115</v>
      </c>
      <c r="P19" s="60">
        <v>4522932</v>
      </c>
      <c r="Q19" s="60">
        <v>187268266</v>
      </c>
      <c r="R19" s="60">
        <v>494522313</v>
      </c>
      <c r="S19" s="60">
        <v>3372961</v>
      </c>
      <c r="T19" s="60">
        <v>0</v>
      </c>
      <c r="U19" s="60">
        <v>11110144</v>
      </c>
      <c r="V19" s="60">
        <v>14483105</v>
      </c>
      <c r="W19" s="60">
        <v>1093177817</v>
      </c>
      <c r="X19" s="60">
        <v>438050753</v>
      </c>
      <c r="Y19" s="60">
        <v>655127064</v>
      </c>
      <c r="Z19" s="140">
        <v>149.56</v>
      </c>
      <c r="AA19" s="155">
        <v>438050753</v>
      </c>
    </row>
    <row r="20" spans="1:27" ht="13.5">
      <c r="A20" s="181" t="s">
        <v>35</v>
      </c>
      <c r="B20" s="185"/>
      <c r="C20" s="155">
        <v>55551261</v>
      </c>
      <c r="D20" s="155"/>
      <c r="E20" s="156">
        <v>550000</v>
      </c>
      <c r="F20" s="54">
        <v>248640578</v>
      </c>
      <c r="G20" s="54">
        <v>7554789</v>
      </c>
      <c r="H20" s="54">
        <v>5591935</v>
      </c>
      <c r="I20" s="54">
        <v>4289502</v>
      </c>
      <c r="J20" s="54">
        <v>17436226</v>
      </c>
      <c r="K20" s="54">
        <v>4965932</v>
      </c>
      <c r="L20" s="54">
        <v>7813043</v>
      </c>
      <c r="M20" s="54">
        <v>9998039</v>
      </c>
      <c r="N20" s="54">
        <v>22777014</v>
      </c>
      <c r="O20" s="54">
        <v>1855299</v>
      </c>
      <c r="P20" s="54">
        <v>5751806</v>
      </c>
      <c r="Q20" s="54">
        <v>9357282</v>
      </c>
      <c r="R20" s="54">
        <v>16964387</v>
      </c>
      <c r="S20" s="54">
        <v>7168856</v>
      </c>
      <c r="T20" s="54">
        <v>6567654</v>
      </c>
      <c r="U20" s="54">
        <v>6880</v>
      </c>
      <c r="V20" s="54">
        <v>13743390</v>
      </c>
      <c r="W20" s="54">
        <v>70921017</v>
      </c>
      <c r="X20" s="54">
        <v>248640578</v>
      </c>
      <c r="Y20" s="54">
        <v>-177719561</v>
      </c>
      <c r="Z20" s="184">
        <v>-71.48</v>
      </c>
      <c r="AA20" s="130">
        <v>248640578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452509751</v>
      </c>
      <c r="D22" s="188">
        <f>SUM(D5:D21)</f>
        <v>0</v>
      </c>
      <c r="E22" s="189">
        <f t="shared" si="0"/>
        <v>425341135</v>
      </c>
      <c r="F22" s="190">
        <f t="shared" si="0"/>
        <v>695791327</v>
      </c>
      <c r="G22" s="190">
        <f t="shared" si="0"/>
        <v>334195322</v>
      </c>
      <c r="H22" s="190">
        <f t="shared" si="0"/>
        <v>15041242</v>
      </c>
      <c r="I22" s="190">
        <f t="shared" si="0"/>
        <v>11093468</v>
      </c>
      <c r="J22" s="190">
        <f t="shared" si="0"/>
        <v>360330032</v>
      </c>
      <c r="K22" s="190">
        <f t="shared" si="0"/>
        <v>27866323</v>
      </c>
      <c r="L22" s="190">
        <f t="shared" si="0"/>
        <v>228216200</v>
      </c>
      <c r="M22" s="190">
        <f t="shared" si="0"/>
        <v>12644601</v>
      </c>
      <c r="N22" s="190">
        <f t="shared" si="0"/>
        <v>268727124</v>
      </c>
      <c r="O22" s="190">
        <f t="shared" si="0"/>
        <v>308928035</v>
      </c>
      <c r="P22" s="190">
        <f t="shared" si="0"/>
        <v>12216228</v>
      </c>
      <c r="Q22" s="190">
        <f t="shared" si="0"/>
        <v>198983502</v>
      </c>
      <c r="R22" s="190">
        <f t="shared" si="0"/>
        <v>520127765</v>
      </c>
      <c r="S22" s="190">
        <f t="shared" si="0"/>
        <v>11278690</v>
      </c>
      <c r="T22" s="190">
        <f t="shared" si="0"/>
        <v>9168501</v>
      </c>
      <c r="U22" s="190">
        <f t="shared" si="0"/>
        <v>12474800</v>
      </c>
      <c r="V22" s="190">
        <f t="shared" si="0"/>
        <v>32921991</v>
      </c>
      <c r="W22" s="190">
        <f t="shared" si="0"/>
        <v>1182106912</v>
      </c>
      <c r="X22" s="190">
        <f t="shared" si="0"/>
        <v>695791327</v>
      </c>
      <c r="Y22" s="190">
        <f t="shared" si="0"/>
        <v>486315585</v>
      </c>
      <c r="Z22" s="191">
        <f>+IF(X22&lt;&gt;0,+(Y22/X22)*100,0)</f>
        <v>69.8938842909722</v>
      </c>
      <c r="AA22" s="188">
        <f>SUM(AA5:AA21)</f>
        <v>695791327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117756188</v>
      </c>
      <c r="D25" s="155"/>
      <c r="E25" s="156">
        <v>142172231</v>
      </c>
      <c r="F25" s="60">
        <v>138215992</v>
      </c>
      <c r="G25" s="60">
        <v>8669520</v>
      </c>
      <c r="H25" s="60">
        <v>8929609</v>
      </c>
      <c r="I25" s="60">
        <v>8641466</v>
      </c>
      <c r="J25" s="60">
        <v>26240595</v>
      </c>
      <c r="K25" s="60">
        <v>8783118</v>
      </c>
      <c r="L25" s="60">
        <v>10785782</v>
      </c>
      <c r="M25" s="60">
        <v>13582945</v>
      </c>
      <c r="N25" s="60">
        <v>33151845</v>
      </c>
      <c r="O25" s="60">
        <v>8522221</v>
      </c>
      <c r="P25" s="60">
        <v>8692999</v>
      </c>
      <c r="Q25" s="60">
        <v>8842034</v>
      </c>
      <c r="R25" s="60">
        <v>26057254</v>
      </c>
      <c r="S25" s="60">
        <v>9353560</v>
      </c>
      <c r="T25" s="60">
        <v>9566452</v>
      </c>
      <c r="U25" s="60">
        <v>9846699</v>
      </c>
      <c r="V25" s="60">
        <v>28766711</v>
      </c>
      <c r="W25" s="60">
        <v>114216405</v>
      </c>
      <c r="X25" s="60">
        <v>138215992</v>
      </c>
      <c r="Y25" s="60">
        <v>-23999587</v>
      </c>
      <c r="Z25" s="140">
        <v>-17.36</v>
      </c>
      <c r="AA25" s="155">
        <v>138215992</v>
      </c>
    </row>
    <row r="26" spans="1:27" ht="13.5">
      <c r="A26" s="183" t="s">
        <v>38</v>
      </c>
      <c r="B26" s="182"/>
      <c r="C26" s="155">
        <v>0</v>
      </c>
      <c r="D26" s="155"/>
      <c r="E26" s="156">
        <v>6668431</v>
      </c>
      <c r="F26" s="60">
        <v>0</v>
      </c>
      <c r="G26" s="60">
        <v>625535</v>
      </c>
      <c r="H26" s="60">
        <v>626214</v>
      </c>
      <c r="I26" s="60">
        <v>610446</v>
      </c>
      <c r="J26" s="60">
        <v>1862195</v>
      </c>
      <c r="K26" s="60">
        <v>621800</v>
      </c>
      <c r="L26" s="60">
        <v>629235</v>
      </c>
      <c r="M26" s="60">
        <v>814472</v>
      </c>
      <c r="N26" s="60">
        <v>2065507</v>
      </c>
      <c r="O26" s="60">
        <v>650545</v>
      </c>
      <c r="P26" s="60">
        <v>659826</v>
      </c>
      <c r="Q26" s="60">
        <v>674153</v>
      </c>
      <c r="R26" s="60">
        <v>1984524</v>
      </c>
      <c r="S26" s="60">
        <v>640689</v>
      </c>
      <c r="T26" s="60">
        <v>685607</v>
      </c>
      <c r="U26" s="60">
        <v>0</v>
      </c>
      <c r="V26" s="60">
        <v>1326296</v>
      </c>
      <c r="W26" s="60">
        <v>7238522</v>
      </c>
      <c r="X26" s="60">
        <v>0</v>
      </c>
      <c r="Y26" s="60">
        <v>7238522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79741324</v>
      </c>
      <c r="D28" s="155"/>
      <c r="E28" s="156">
        <v>3084800</v>
      </c>
      <c r="F28" s="60">
        <v>90000000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90000000</v>
      </c>
      <c r="Y28" s="60">
        <v>-90000000</v>
      </c>
      <c r="Z28" s="140">
        <v>-100</v>
      </c>
      <c r="AA28" s="155">
        <v>90000000</v>
      </c>
    </row>
    <row r="29" spans="1:27" ht="13.5">
      <c r="A29" s="183" t="s">
        <v>40</v>
      </c>
      <c r="B29" s="182"/>
      <c r="C29" s="155">
        <v>384647</v>
      </c>
      <c r="D29" s="155"/>
      <c r="E29" s="156">
        <v>0</v>
      </c>
      <c r="F29" s="60">
        <v>5900000</v>
      </c>
      <c r="G29" s="60">
        <v>8187</v>
      </c>
      <c r="H29" s="60">
        <v>-54987</v>
      </c>
      <c r="I29" s="60">
        <v>12095</v>
      </c>
      <c r="J29" s="60">
        <v>-34705</v>
      </c>
      <c r="K29" s="60">
        <v>23808</v>
      </c>
      <c r="L29" s="60">
        <v>15505</v>
      </c>
      <c r="M29" s="60">
        <v>6500</v>
      </c>
      <c r="N29" s="60">
        <v>45813</v>
      </c>
      <c r="O29" s="60">
        <v>13605</v>
      </c>
      <c r="P29" s="60">
        <v>14220</v>
      </c>
      <c r="Q29" s="60">
        <v>32185</v>
      </c>
      <c r="R29" s="60">
        <v>60010</v>
      </c>
      <c r="S29" s="60">
        <v>9799</v>
      </c>
      <c r="T29" s="60">
        <v>10703</v>
      </c>
      <c r="U29" s="60">
        <v>2746</v>
      </c>
      <c r="V29" s="60">
        <v>23248</v>
      </c>
      <c r="W29" s="60">
        <v>94366</v>
      </c>
      <c r="X29" s="60">
        <v>5900000</v>
      </c>
      <c r="Y29" s="60">
        <v>-5805634</v>
      </c>
      <c r="Z29" s="140">
        <v>-98.4</v>
      </c>
      <c r="AA29" s="155">
        <v>5900000</v>
      </c>
    </row>
    <row r="30" spans="1:27" ht="13.5">
      <c r="A30" s="183" t="s">
        <v>119</v>
      </c>
      <c r="B30" s="182"/>
      <c r="C30" s="155">
        <v>6678620</v>
      </c>
      <c r="D30" s="155"/>
      <c r="E30" s="156">
        <v>5230000</v>
      </c>
      <c r="F30" s="60">
        <v>9230000</v>
      </c>
      <c r="G30" s="60">
        <v>647292</v>
      </c>
      <c r="H30" s="60">
        <v>555861</v>
      </c>
      <c r="I30" s="60">
        <v>1793325</v>
      </c>
      <c r="J30" s="60">
        <v>2996478</v>
      </c>
      <c r="K30" s="60">
        <v>0</v>
      </c>
      <c r="L30" s="60">
        <v>1932887</v>
      </c>
      <c r="M30" s="60">
        <v>256847</v>
      </c>
      <c r="N30" s="60">
        <v>2189734</v>
      </c>
      <c r="O30" s="60">
        <v>0</v>
      </c>
      <c r="P30" s="60">
        <v>2247464</v>
      </c>
      <c r="Q30" s="60">
        <v>515817</v>
      </c>
      <c r="R30" s="60">
        <v>2763281</v>
      </c>
      <c r="S30" s="60">
        <v>1266741</v>
      </c>
      <c r="T30" s="60">
        <v>2029219</v>
      </c>
      <c r="U30" s="60">
        <v>0</v>
      </c>
      <c r="V30" s="60">
        <v>3295960</v>
      </c>
      <c r="W30" s="60">
        <v>11245453</v>
      </c>
      <c r="X30" s="60">
        <v>9230000</v>
      </c>
      <c r="Y30" s="60">
        <v>2015453</v>
      </c>
      <c r="Z30" s="140">
        <v>21.84</v>
      </c>
      <c r="AA30" s="155">
        <v>9230000</v>
      </c>
    </row>
    <row r="31" spans="1:27" ht="13.5">
      <c r="A31" s="183" t="s">
        <v>120</v>
      </c>
      <c r="B31" s="182"/>
      <c r="C31" s="155">
        <v>1540027</v>
      </c>
      <c r="D31" s="155"/>
      <c r="E31" s="156">
        <v>1029239</v>
      </c>
      <c r="F31" s="60">
        <v>0</v>
      </c>
      <c r="G31" s="60">
        <v>3296</v>
      </c>
      <c r="H31" s="60">
        <v>197591</v>
      </c>
      <c r="I31" s="60">
        <v>39491</v>
      </c>
      <c r="J31" s="60">
        <v>240378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240378</v>
      </c>
      <c r="X31" s="60">
        <v>0</v>
      </c>
      <c r="Y31" s="60">
        <v>240378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528894</v>
      </c>
      <c r="D32" s="155"/>
      <c r="E32" s="156">
        <v>2796000</v>
      </c>
      <c r="F32" s="60">
        <v>3141000</v>
      </c>
      <c r="G32" s="60">
        <v>28590</v>
      </c>
      <c r="H32" s="60">
        <v>23530</v>
      </c>
      <c r="I32" s="60">
        <v>21125</v>
      </c>
      <c r="J32" s="60">
        <v>73245</v>
      </c>
      <c r="K32" s="60">
        <v>194380</v>
      </c>
      <c r="L32" s="60">
        <v>71300</v>
      </c>
      <c r="M32" s="60">
        <v>50575</v>
      </c>
      <c r="N32" s="60">
        <v>316255</v>
      </c>
      <c r="O32" s="60">
        <v>37950</v>
      </c>
      <c r="P32" s="60">
        <v>32145</v>
      </c>
      <c r="Q32" s="60">
        <v>110790</v>
      </c>
      <c r="R32" s="60">
        <v>180885</v>
      </c>
      <c r="S32" s="60">
        <v>85825</v>
      </c>
      <c r="T32" s="60">
        <v>172730</v>
      </c>
      <c r="U32" s="60">
        <v>84750</v>
      </c>
      <c r="V32" s="60">
        <v>343305</v>
      </c>
      <c r="W32" s="60">
        <v>913690</v>
      </c>
      <c r="X32" s="60">
        <v>3141000</v>
      </c>
      <c r="Y32" s="60">
        <v>-2227310</v>
      </c>
      <c r="Z32" s="140">
        <v>-70.91</v>
      </c>
      <c r="AA32" s="155">
        <v>3141000</v>
      </c>
    </row>
    <row r="33" spans="1:27" ht="13.5">
      <c r="A33" s="183" t="s">
        <v>42</v>
      </c>
      <c r="B33" s="182"/>
      <c r="C33" s="155">
        <v>391739771</v>
      </c>
      <c r="D33" s="155"/>
      <c r="E33" s="156">
        <v>144160218</v>
      </c>
      <c r="F33" s="60">
        <v>377100316</v>
      </c>
      <c r="G33" s="60">
        <v>9708889</v>
      </c>
      <c r="H33" s="60">
        <v>23861240</v>
      </c>
      <c r="I33" s="60">
        <v>10930827</v>
      </c>
      <c r="J33" s="60">
        <v>44500956</v>
      </c>
      <c r="K33" s="60">
        <v>19796962</v>
      </c>
      <c r="L33" s="60">
        <v>22036262</v>
      </c>
      <c r="M33" s="60">
        <v>13299990</v>
      </c>
      <c r="N33" s="60">
        <v>55133214</v>
      </c>
      <c r="O33" s="60">
        <v>17926549</v>
      </c>
      <c r="P33" s="60">
        <v>33932749</v>
      </c>
      <c r="Q33" s="60">
        <v>15823441</v>
      </c>
      <c r="R33" s="60">
        <v>67682739</v>
      </c>
      <c r="S33" s="60">
        <v>32293970</v>
      </c>
      <c r="T33" s="60">
        <v>26771485</v>
      </c>
      <c r="U33" s="60">
        <v>37229114</v>
      </c>
      <c r="V33" s="60">
        <v>96294569</v>
      </c>
      <c r="W33" s="60">
        <v>263611478</v>
      </c>
      <c r="X33" s="60">
        <v>377100316</v>
      </c>
      <c r="Y33" s="60">
        <v>-113488838</v>
      </c>
      <c r="Z33" s="140">
        <v>-30.1</v>
      </c>
      <c r="AA33" s="155">
        <v>377100316</v>
      </c>
    </row>
    <row r="34" spans="1:27" ht="13.5">
      <c r="A34" s="183" t="s">
        <v>43</v>
      </c>
      <c r="B34" s="182"/>
      <c r="C34" s="155">
        <v>28331082</v>
      </c>
      <c r="D34" s="155"/>
      <c r="E34" s="156">
        <v>120200217</v>
      </c>
      <c r="F34" s="60">
        <v>66621734</v>
      </c>
      <c r="G34" s="60">
        <v>1150172</v>
      </c>
      <c r="H34" s="60">
        <v>3337364</v>
      </c>
      <c r="I34" s="60">
        <v>3206596</v>
      </c>
      <c r="J34" s="60">
        <v>7694132</v>
      </c>
      <c r="K34" s="60">
        <v>3064249</v>
      </c>
      <c r="L34" s="60">
        <v>4362481</v>
      </c>
      <c r="M34" s="60">
        <v>3646020</v>
      </c>
      <c r="N34" s="60">
        <v>11072750</v>
      </c>
      <c r="O34" s="60">
        <v>2690651</v>
      </c>
      <c r="P34" s="60">
        <v>4008451</v>
      </c>
      <c r="Q34" s="60">
        <v>3440740</v>
      </c>
      <c r="R34" s="60">
        <v>10139842</v>
      </c>
      <c r="S34" s="60">
        <v>3194778</v>
      </c>
      <c r="T34" s="60">
        <v>3408205</v>
      </c>
      <c r="U34" s="60">
        <v>4885318</v>
      </c>
      <c r="V34" s="60">
        <v>11488301</v>
      </c>
      <c r="W34" s="60">
        <v>40395025</v>
      </c>
      <c r="X34" s="60">
        <v>66621734</v>
      </c>
      <c r="Y34" s="60">
        <v>-26226709</v>
      </c>
      <c r="Z34" s="140">
        <v>-39.37</v>
      </c>
      <c r="AA34" s="155">
        <v>66621734</v>
      </c>
    </row>
    <row r="35" spans="1:27" ht="13.5">
      <c r="A35" s="181" t="s">
        <v>122</v>
      </c>
      <c r="B35" s="185"/>
      <c r="C35" s="155">
        <v>40217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626740770</v>
      </c>
      <c r="D36" s="188">
        <f>SUM(D25:D35)</f>
        <v>0</v>
      </c>
      <c r="E36" s="189">
        <f t="shared" si="1"/>
        <v>425341136</v>
      </c>
      <c r="F36" s="190">
        <f t="shared" si="1"/>
        <v>690209042</v>
      </c>
      <c r="G36" s="190">
        <f t="shared" si="1"/>
        <v>20841481</v>
      </c>
      <c r="H36" s="190">
        <f t="shared" si="1"/>
        <v>37476422</v>
      </c>
      <c r="I36" s="190">
        <f t="shared" si="1"/>
        <v>25255371</v>
      </c>
      <c r="J36" s="190">
        <f t="shared" si="1"/>
        <v>83573274</v>
      </c>
      <c r="K36" s="190">
        <f t="shared" si="1"/>
        <v>32484317</v>
      </c>
      <c r="L36" s="190">
        <f t="shared" si="1"/>
        <v>39833452</v>
      </c>
      <c r="M36" s="190">
        <f t="shared" si="1"/>
        <v>31657349</v>
      </c>
      <c r="N36" s="190">
        <f t="shared" si="1"/>
        <v>103975118</v>
      </c>
      <c r="O36" s="190">
        <f t="shared" si="1"/>
        <v>29841521</v>
      </c>
      <c r="P36" s="190">
        <f t="shared" si="1"/>
        <v>49587854</v>
      </c>
      <c r="Q36" s="190">
        <f t="shared" si="1"/>
        <v>29439160</v>
      </c>
      <c r="R36" s="190">
        <f t="shared" si="1"/>
        <v>108868535</v>
      </c>
      <c r="S36" s="190">
        <f t="shared" si="1"/>
        <v>46845362</v>
      </c>
      <c r="T36" s="190">
        <f t="shared" si="1"/>
        <v>42644401</v>
      </c>
      <c r="U36" s="190">
        <f t="shared" si="1"/>
        <v>52048627</v>
      </c>
      <c r="V36" s="190">
        <f t="shared" si="1"/>
        <v>141538390</v>
      </c>
      <c r="W36" s="190">
        <f t="shared" si="1"/>
        <v>437955317</v>
      </c>
      <c r="X36" s="190">
        <f t="shared" si="1"/>
        <v>690209042</v>
      </c>
      <c r="Y36" s="190">
        <f t="shared" si="1"/>
        <v>-252253725</v>
      </c>
      <c r="Z36" s="191">
        <f>+IF(X36&lt;&gt;0,+(Y36/X36)*100,0)</f>
        <v>-36.5474384787906</v>
      </c>
      <c r="AA36" s="188">
        <f>SUM(AA25:AA35)</f>
        <v>690209042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-174231019</v>
      </c>
      <c r="D38" s="199">
        <f>+D22-D36</f>
        <v>0</v>
      </c>
      <c r="E38" s="200">
        <f t="shared" si="2"/>
        <v>-1</v>
      </c>
      <c r="F38" s="106">
        <f t="shared" si="2"/>
        <v>5582285</v>
      </c>
      <c r="G38" s="106">
        <f t="shared" si="2"/>
        <v>313353841</v>
      </c>
      <c r="H38" s="106">
        <f t="shared" si="2"/>
        <v>-22435180</v>
      </c>
      <c r="I38" s="106">
        <f t="shared" si="2"/>
        <v>-14161903</v>
      </c>
      <c r="J38" s="106">
        <f t="shared" si="2"/>
        <v>276756758</v>
      </c>
      <c r="K38" s="106">
        <f t="shared" si="2"/>
        <v>-4617994</v>
      </c>
      <c r="L38" s="106">
        <f t="shared" si="2"/>
        <v>188382748</v>
      </c>
      <c r="M38" s="106">
        <f t="shared" si="2"/>
        <v>-19012748</v>
      </c>
      <c r="N38" s="106">
        <f t="shared" si="2"/>
        <v>164752006</v>
      </c>
      <c r="O38" s="106">
        <f t="shared" si="2"/>
        <v>279086514</v>
      </c>
      <c r="P38" s="106">
        <f t="shared" si="2"/>
        <v>-37371626</v>
      </c>
      <c r="Q38" s="106">
        <f t="shared" si="2"/>
        <v>169544342</v>
      </c>
      <c r="R38" s="106">
        <f t="shared" si="2"/>
        <v>411259230</v>
      </c>
      <c r="S38" s="106">
        <f t="shared" si="2"/>
        <v>-35566672</v>
      </c>
      <c r="T38" s="106">
        <f t="shared" si="2"/>
        <v>-33475900</v>
      </c>
      <c r="U38" s="106">
        <f t="shared" si="2"/>
        <v>-39573827</v>
      </c>
      <c r="V38" s="106">
        <f t="shared" si="2"/>
        <v>-108616399</v>
      </c>
      <c r="W38" s="106">
        <f t="shared" si="2"/>
        <v>744151595</v>
      </c>
      <c r="X38" s="106">
        <f>IF(F22=F36,0,X22-X36)</f>
        <v>5582285</v>
      </c>
      <c r="Y38" s="106">
        <f t="shared" si="2"/>
        <v>738569310</v>
      </c>
      <c r="Z38" s="201">
        <f>+IF(X38&lt;&gt;0,+(Y38/X38)*100,0)</f>
        <v>13230.591236384385</v>
      </c>
      <c r="AA38" s="199">
        <f>+AA22-AA36</f>
        <v>5582285</v>
      </c>
    </row>
    <row r="39" spans="1:27" ht="13.5">
      <c r="A39" s="181" t="s">
        <v>46</v>
      </c>
      <c r="B39" s="185"/>
      <c r="C39" s="155">
        <v>423758061</v>
      </c>
      <c r="D39" s="155"/>
      <c r="E39" s="156">
        <v>528079000</v>
      </c>
      <c r="F39" s="60">
        <v>516468000</v>
      </c>
      <c r="G39" s="60">
        <v>9599960</v>
      </c>
      <c r="H39" s="60">
        <v>6143098</v>
      </c>
      <c r="I39" s="60">
        <v>0</v>
      </c>
      <c r="J39" s="60">
        <v>15743058</v>
      </c>
      <c r="K39" s="60">
        <v>-4566530</v>
      </c>
      <c r="L39" s="60">
        <v>12828337</v>
      </c>
      <c r="M39" s="60">
        <v>8909148</v>
      </c>
      <c r="N39" s="60">
        <v>17170955</v>
      </c>
      <c r="O39" s="60">
        <v>-285688821</v>
      </c>
      <c r="P39" s="60">
        <v>30140792</v>
      </c>
      <c r="Q39" s="60">
        <v>52234145</v>
      </c>
      <c r="R39" s="60">
        <v>-203313884</v>
      </c>
      <c r="S39" s="60">
        <v>-3372961</v>
      </c>
      <c r="T39" s="60">
        <v>26233402</v>
      </c>
      <c r="U39" s="60">
        <v>18312846</v>
      </c>
      <c r="V39" s="60">
        <v>41173287</v>
      </c>
      <c r="W39" s="60">
        <v>-129226584</v>
      </c>
      <c r="X39" s="60">
        <v>516468000</v>
      </c>
      <c r="Y39" s="60">
        <v>-645694584</v>
      </c>
      <c r="Z39" s="140">
        <v>-125.02</v>
      </c>
      <c r="AA39" s="155">
        <v>516468000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249527042</v>
      </c>
      <c r="D42" s="206">
        <f>SUM(D38:D41)</f>
        <v>0</v>
      </c>
      <c r="E42" s="207">
        <f t="shared" si="3"/>
        <v>528078999</v>
      </c>
      <c r="F42" s="88">
        <f t="shared" si="3"/>
        <v>522050285</v>
      </c>
      <c r="G42" s="88">
        <f t="shared" si="3"/>
        <v>322953801</v>
      </c>
      <c r="H42" s="88">
        <f t="shared" si="3"/>
        <v>-16292082</v>
      </c>
      <c r="I42" s="88">
        <f t="shared" si="3"/>
        <v>-14161903</v>
      </c>
      <c r="J42" s="88">
        <f t="shared" si="3"/>
        <v>292499816</v>
      </c>
      <c r="K42" s="88">
        <f t="shared" si="3"/>
        <v>-9184524</v>
      </c>
      <c r="L42" s="88">
        <f t="shared" si="3"/>
        <v>201211085</v>
      </c>
      <c r="M42" s="88">
        <f t="shared" si="3"/>
        <v>-10103600</v>
      </c>
      <c r="N42" s="88">
        <f t="shared" si="3"/>
        <v>181922961</v>
      </c>
      <c r="O42" s="88">
        <f t="shared" si="3"/>
        <v>-6602307</v>
      </c>
      <c r="P42" s="88">
        <f t="shared" si="3"/>
        <v>-7230834</v>
      </c>
      <c r="Q42" s="88">
        <f t="shared" si="3"/>
        <v>221778487</v>
      </c>
      <c r="R42" s="88">
        <f t="shared" si="3"/>
        <v>207945346</v>
      </c>
      <c r="S42" s="88">
        <f t="shared" si="3"/>
        <v>-38939633</v>
      </c>
      <c r="T42" s="88">
        <f t="shared" si="3"/>
        <v>-7242498</v>
      </c>
      <c r="U42" s="88">
        <f t="shared" si="3"/>
        <v>-21260981</v>
      </c>
      <c r="V42" s="88">
        <f t="shared" si="3"/>
        <v>-67443112</v>
      </c>
      <c r="W42" s="88">
        <f t="shared" si="3"/>
        <v>614925011</v>
      </c>
      <c r="X42" s="88">
        <f t="shared" si="3"/>
        <v>522050285</v>
      </c>
      <c r="Y42" s="88">
        <f t="shared" si="3"/>
        <v>92874726</v>
      </c>
      <c r="Z42" s="208">
        <f>+IF(X42&lt;&gt;0,+(Y42/X42)*100,0)</f>
        <v>17.790379330987243</v>
      </c>
      <c r="AA42" s="206">
        <f>SUM(AA38:AA41)</f>
        <v>522050285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249527042</v>
      </c>
      <c r="D44" s="210">
        <f>+D42-D43</f>
        <v>0</v>
      </c>
      <c r="E44" s="211">
        <f t="shared" si="4"/>
        <v>528078999</v>
      </c>
      <c r="F44" s="77">
        <f t="shared" si="4"/>
        <v>522050285</v>
      </c>
      <c r="G44" s="77">
        <f t="shared" si="4"/>
        <v>322953801</v>
      </c>
      <c r="H44" s="77">
        <f t="shared" si="4"/>
        <v>-16292082</v>
      </c>
      <c r="I44" s="77">
        <f t="shared" si="4"/>
        <v>-14161903</v>
      </c>
      <c r="J44" s="77">
        <f t="shared" si="4"/>
        <v>292499816</v>
      </c>
      <c r="K44" s="77">
        <f t="shared" si="4"/>
        <v>-9184524</v>
      </c>
      <c r="L44" s="77">
        <f t="shared" si="4"/>
        <v>201211085</v>
      </c>
      <c r="M44" s="77">
        <f t="shared" si="4"/>
        <v>-10103600</v>
      </c>
      <c r="N44" s="77">
        <f t="shared" si="4"/>
        <v>181922961</v>
      </c>
      <c r="O44" s="77">
        <f t="shared" si="4"/>
        <v>-6602307</v>
      </c>
      <c r="P44" s="77">
        <f t="shared" si="4"/>
        <v>-7230834</v>
      </c>
      <c r="Q44" s="77">
        <f t="shared" si="4"/>
        <v>221778487</v>
      </c>
      <c r="R44" s="77">
        <f t="shared" si="4"/>
        <v>207945346</v>
      </c>
      <c r="S44" s="77">
        <f t="shared" si="4"/>
        <v>-38939633</v>
      </c>
      <c r="T44" s="77">
        <f t="shared" si="4"/>
        <v>-7242498</v>
      </c>
      <c r="U44" s="77">
        <f t="shared" si="4"/>
        <v>-21260981</v>
      </c>
      <c r="V44" s="77">
        <f t="shared" si="4"/>
        <v>-67443112</v>
      </c>
      <c r="W44" s="77">
        <f t="shared" si="4"/>
        <v>614925011</v>
      </c>
      <c r="X44" s="77">
        <f t="shared" si="4"/>
        <v>522050285</v>
      </c>
      <c r="Y44" s="77">
        <f t="shared" si="4"/>
        <v>92874726</v>
      </c>
      <c r="Z44" s="212">
        <f>+IF(X44&lt;&gt;0,+(Y44/X44)*100,0)</f>
        <v>17.790379330987243</v>
      </c>
      <c r="AA44" s="210">
        <f>+AA42-AA43</f>
        <v>522050285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249527042</v>
      </c>
      <c r="D46" s="206">
        <f>SUM(D44:D45)</f>
        <v>0</v>
      </c>
      <c r="E46" s="207">
        <f t="shared" si="5"/>
        <v>528078999</v>
      </c>
      <c r="F46" s="88">
        <f t="shared" si="5"/>
        <v>522050285</v>
      </c>
      <c r="G46" s="88">
        <f t="shared" si="5"/>
        <v>322953801</v>
      </c>
      <c r="H46" s="88">
        <f t="shared" si="5"/>
        <v>-16292082</v>
      </c>
      <c r="I46" s="88">
        <f t="shared" si="5"/>
        <v>-14161903</v>
      </c>
      <c r="J46" s="88">
        <f t="shared" si="5"/>
        <v>292499816</v>
      </c>
      <c r="K46" s="88">
        <f t="shared" si="5"/>
        <v>-9184524</v>
      </c>
      <c r="L46" s="88">
        <f t="shared" si="5"/>
        <v>201211085</v>
      </c>
      <c r="M46" s="88">
        <f t="shared" si="5"/>
        <v>-10103600</v>
      </c>
      <c r="N46" s="88">
        <f t="shared" si="5"/>
        <v>181922961</v>
      </c>
      <c r="O46" s="88">
        <f t="shared" si="5"/>
        <v>-6602307</v>
      </c>
      <c r="P46" s="88">
        <f t="shared" si="5"/>
        <v>-7230834</v>
      </c>
      <c r="Q46" s="88">
        <f t="shared" si="5"/>
        <v>221778487</v>
      </c>
      <c r="R46" s="88">
        <f t="shared" si="5"/>
        <v>207945346</v>
      </c>
      <c r="S46" s="88">
        <f t="shared" si="5"/>
        <v>-38939633</v>
      </c>
      <c r="T46" s="88">
        <f t="shared" si="5"/>
        <v>-7242498</v>
      </c>
      <c r="U46" s="88">
        <f t="shared" si="5"/>
        <v>-21260981</v>
      </c>
      <c r="V46" s="88">
        <f t="shared" si="5"/>
        <v>-67443112</v>
      </c>
      <c r="W46" s="88">
        <f t="shared" si="5"/>
        <v>614925011</v>
      </c>
      <c r="X46" s="88">
        <f t="shared" si="5"/>
        <v>522050285</v>
      </c>
      <c r="Y46" s="88">
        <f t="shared" si="5"/>
        <v>92874726</v>
      </c>
      <c r="Z46" s="208">
        <f>+IF(X46&lt;&gt;0,+(Y46/X46)*100,0)</f>
        <v>17.790379330987243</v>
      </c>
      <c r="AA46" s="206">
        <f>SUM(AA44:AA45)</f>
        <v>522050285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249527042</v>
      </c>
      <c r="D48" s="217">
        <f>SUM(D46:D47)</f>
        <v>0</v>
      </c>
      <c r="E48" s="218">
        <f t="shared" si="6"/>
        <v>528078999</v>
      </c>
      <c r="F48" s="219">
        <f t="shared" si="6"/>
        <v>522050285</v>
      </c>
      <c r="G48" s="219">
        <f t="shared" si="6"/>
        <v>322953801</v>
      </c>
      <c r="H48" s="220">
        <f t="shared" si="6"/>
        <v>-16292082</v>
      </c>
      <c r="I48" s="220">
        <f t="shared" si="6"/>
        <v>-14161903</v>
      </c>
      <c r="J48" s="220">
        <f t="shared" si="6"/>
        <v>292499816</v>
      </c>
      <c r="K48" s="220">
        <f t="shared" si="6"/>
        <v>-9184524</v>
      </c>
      <c r="L48" s="220">
        <f t="shared" si="6"/>
        <v>201211085</v>
      </c>
      <c r="M48" s="219">
        <f t="shared" si="6"/>
        <v>-10103600</v>
      </c>
      <c r="N48" s="219">
        <f t="shared" si="6"/>
        <v>181922961</v>
      </c>
      <c r="O48" s="220">
        <f t="shared" si="6"/>
        <v>-6602307</v>
      </c>
      <c r="P48" s="220">
        <f t="shared" si="6"/>
        <v>-7230834</v>
      </c>
      <c r="Q48" s="220">
        <f t="shared" si="6"/>
        <v>221778487</v>
      </c>
      <c r="R48" s="220">
        <f t="shared" si="6"/>
        <v>207945346</v>
      </c>
      <c r="S48" s="220">
        <f t="shared" si="6"/>
        <v>-38939633</v>
      </c>
      <c r="T48" s="219">
        <f t="shared" si="6"/>
        <v>-7242498</v>
      </c>
      <c r="U48" s="219">
        <f t="shared" si="6"/>
        <v>-21260981</v>
      </c>
      <c r="V48" s="220">
        <f t="shared" si="6"/>
        <v>-67443112</v>
      </c>
      <c r="W48" s="220">
        <f t="shared" si="6"/>
        <v>614925011</v>
      </c>
      <c r="X48" s="220">
        <f t="shared" si="6"/>
        <v>522050285</v>
      </c>
      <c r="Y48" s="220">
        <f t="shared" si="6"/>
        <v>92874726</v>
      </c>
      <c r="Z48" s="221">
        <f>+IF(X48&lt;&gt;0,+(Y48/X48)*100,0)</f>
        <v>17.790379330987243</v>
      </c>
      <c r="AA48" s="222">
        <f>SUM(AA46:AA47)</f>
        <v>522050285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3189739</v>
      </c>
      <c r="D5" s="153">
        <f>SUM(D6:D8)</f>
        <v>0</v>
      </c>
      <c r="E5" s="154">
        <f t="shared" si="0"/>
        <v>0</v>
      </c>
      <c r="F5" s="100">
        <f t="shared" si="0"/>
        <v>5582274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130230</v>
      </c>
      <c r="L5" s="100">
        <f t="shared" si="0"/>
        <v>191494</v>
      </c>
      <c r="M5" s="100">
        <f t="shared" si="0"/>
        <v>40714</v>
      </c>
      <c r="N5" s="100">
        <f t="shared" si="0"/>
        <v>362438</v>
      </c>
      <c r="O5" s="100">
        <f t="shared" si="0"/>
        <v>-427</v>
      </c>
      <c r="P5" s="100">
        <f t="shared" si="0"/>
        <v>33673</v>
      </c>
      <c r="Q5" s="100">
        <f t="shared" si="0"/>
        <v>49783</v>
      </c>
      <c r="R5" s="100">
        <f t="shared" si="0"/>
        <v>83029</v>
      </c>
      <c r="S5" s="100">
        <f t="shared" si="0"/>
        <v>128319</v>
      </c>
      <c r="T5" s="100">
        <f t="shared" si="0"/>
        <v>99853</v>
      </c>
      <c r="U5" s="100">
        <f t="shared" si="0"/>
        <v>363825</v>
      </c>
      <c r="V5" s="100">
        <f t="shared" si="0"/>
        <v>591997</v>
      </c>
      <c r="W5" s="100">
        <f t="shared" si="0"/>
        <v>1037464</v>
      </c>
      <c r="X5" s="100">
        <f t="shared" si="0"/>
        <v>5582274</v>
      </c>
      <c r="Y5" s="100">
        <f t="shared" si="0"/>
        <v>-4544810</v>
      </c>
      <c r="Z5" s="137">
        <f>+IF(X5&lt;&gt;0,+(Y5/X5)*100,0)</f>
        <v>-81.41502907238161</v>
      </c>
      <c r="AA5" s="153">
        <f>SUM(AA6:AA8)</f>
        <v>5582274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88201</v>
      </c>
      <c r="L6" s="60">
        <v>87047</v>
      </c>
      <c r="M6" s="60">
        <v>23444</v>
      </c>
      <c r="N6" s="60">
        <v>198692</v>
      </c>
      <c r="O6" s="60">
        <v>-427</v>
      </c>
      <c r="P6" s="60">
        <v>10541</v>
      </c>
      <c r="Q6" s="60">
        <v>21427</v>
      </c>
      <c r="R6" s="60">
        <v>31541</v>
      </c>
      <c r="S6" s="60">
        <v>17591</v>
      </c>
      <c r="T6" s="60">
        <v>2396</v>
      </c>
      <c r="U6" s="60">
        <v>61516</v>
      </c>
      <c r="V6" s="60">
        <v>81503</v>
      </c>
      <c r="W6" s="60">
        <v>311736</v>
      </c>
      <c r="X6" s="60"/>
      <c r="Y6" s="60">
        <v>311736</v>
      </c>
      <c r="Z6" s="140"/>
      <c r="AA6" s="62"/>
    </row>
    <row r="7" spans="1:27" ht="13.5">
      <c r="A7" s="138" t="s">
        <v>76</v>
      </c>
      <c r="B7" s="136"/>
      <c r="C7" s="157">
        <v>682859</v>
      </c>
      <c r="D7" s="157"/>
      <c r="E7" s="158"/>
      <c r="F7" s="159">
        <v>5582274</v>
      </c>
      <c r="G7" s="159"/>
      <c r="H7" s="159"/>
      <c r="I7" s="159"/>
      <c r="J7" s="159"/>
      <c r="K7" s="159">
        <v>14401</v>
      </c>
      <c r="L7" s="159">
        <v>70066</v>
      </c>
      <c r="M7" s="159">
        <v>3040</v>
      </c>
      <c r="N7" s="159">
        <v>87507</v>
      </c>
      <c r="O7" s="159"/>
      <c r="P7" s="159">
        <v>23132</v>
      </c>
      <c r="Q7" s="159">
        <v>28356</v>
      </c>
      <c r="R7" s="159">
        <v>51488</v>
      </c>
      <c r="S7" s="159">
        <v>90263</v>
      </c>
      <c r="T7" s="159">
        <v>31621</v>
      </c>
      <c r="U7" s="159">
        <v>286527</v>
      </c>
      <c r="V7" s="159">
        <v>408411</v>
      </c>
      <c r="W7" s="159">
        <v>547406</v>
      </c>
      <c r="X7" s="159">
        <v>5582274</v>
      </c>
      <c r="Y7" s="159">
        <v>-5034868</v>
      </c>
      <c r="Z7" s="141">
        <v>-90.19</v>
      </c>
      <c r="AA7" s="225">
        <v>5582274</v>
      </c>
    </row>
    <row r="8" spans="1:27" ht="13.5">
      <c r="A8" s="138" t="s">
        <v>77</v>
      </c>
      <c r="B8" s="136"/>
      <c r="C8" s="155">
        <v>2506880</v>
      </c>
      <c r="D8" s="155"/>
      <c r="E8" s="156"/>
      <c r="F8" s="60"/>
      <c r="G8" s="60"/>
      <c r="H8" s="60"/>
      <c r="I8" s="60"/>
      <c r="J8" s="60"/>
      <c r="K8" s="60">
        <v>27628</v>
      </c>
      <c r="L8" s="60">
        <v>34381</v>
      </c>
      <c r="M8" s="60">
        <v>14230</v>
      </c>
      <c r="N8" s="60">
        <v>76239</v>
      </c>
      <c r="O8" s="60"/>
      <c r="P8" s="60"/>
      <c r="Q8" s="60"/>
      <c r="R8" s="60"/>
      <c r="S8" s="60">
        <v>20465</v>
      </c>
      <c r="T8" s="60">
        <v>65836</v>
      </c>
      <c r="U8" s="60">
        <v>15782</v>
      </c>
      <c r="V8" s="60">
        <v>102083</v>
      </c>
      <c r="W8" s="60">
        <v>178322</v>
      </c>
      <c r="X8" s="60"/>
      <c r="Y8" s="60">
        <v>178322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3158</v>
      </c>
      <c r="H9" s="100">
        <f t="shared" si="1"/>
        <v>0</v>
      </c>
      <c r="I9" s="100">
        <f t="shared" si="1"/>
        <v>0</v>
      </c>
      <c r="J9" s="100">
        <f t="shared" si="1"/>
        <v>3158</v>
      </c>
      <c r="K9" s="100">
        <f t="shared" si="1"/>
        <v>7782</v>
      </c>
      <c r="L9" s="100">
        <f t="shared" si="1"/>
        <v>135965</v>
      </c>
      <c r="M9" s="100">
        <f t="shared" si="1"/>
        <v>-1</v>
      </c>
      <c r="N9" s="100">
        <f t="shared" si="1"/>
        <v>143746</v>
      </c>
      <c r="O9" s="100">
        <f t="shared" si="1"/>
        <v>0</v>
      </c>
      <c r="P9" s="100">
        <f t="shared" si="1"/>
        <v>0</v>
      </c>
      <c r="Q9" s="100">
        <f t="shared" si="1"/>
        <v>2100</v>
      </c>
      <c r="R9" s="100">
        <f t="shared" si="1"/>
        <v>2100</v>
      </c>
      <c r="S9" s="100">
        <f t="shared" si="1"/>
        <v>8894</v>
      </c>
      <c r="T9" s="100">
        <f t="shared" si="1"/>
        <v>13700</v>
      </c>
      <c r="U9" s="100">
        <f t="shared" si="1"/>
        <v>186396</v>
      </c>
      <c r="V9" s="100">
        <f t="shared" si="1"/>
        <v>208990</v>
      </c>
      <c r="W9" s="100">
        <f t="shared" si="1"/>
        <v>357994</v>
      </c>
      <c r="X9" s="100">
        <f t="shared" si="1"/>
        <v>0</v>
      </c>
      <c r="Y9" s="100">
        <f t="shared" si="1"/>
        <v>357994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>
        <v>7782</v>
      </c>
      <c r="L10" s="60">
        <v>135965</v>
      </c>
      <c r="M10" s="60">
        <v>-1</v>
      </c>
      <c r="N10" s="60">
        <v>143746</v>
      </c>
      <c r="O10" s="60"/>
      <c r="P10" s="60"/>
      <c r="Q10" s="60">
        <v>2100</v>
      </c>
      <c r="R10" s="60">
        <v>2100</v>
      </c>
      <c r="S10" s="60">
        <v>8894</v>
      </c>
      <c r="T10" s="60">
        <v>13700</v>
      </c>
      <c r="U10" s="60">
        <v>186396</v>
      </c>
      <c r="V10" s="60">
        <v>208990</v>
      </c>
      <c r="W10" s="60">
        <v>354836</v>
      </c>
      <c r="X10" s="60"/>
      <c r="Y10" s="60">
        <v>354836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3158</v>
      </c>
      <c r="H12" s="60"/>
      <c r="I12" s="60"/>
      <c r="J12" s="60">
        <v>3158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3158</v>
      </c>
      <c r="X12" s="60"/>
      <c r="Y12" s="60">
        <v>3158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249358614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62108772</v>
      </c>
      <c r="H15" s="100">
        <f t="shared" si="2"/>
        <v>714810</v>
      </c>
      <c r="I15" s="100">
        <f t="shared" si="2"/>
        <v>1377167</v>
      </c>
      <c r="J15" s="100">
        <f t="shared" si="2"/>
        <v>64200749</v>
      </c>
      <c r="K15" s="100">
        <f t="shared" si="2"/>
        <v>0</v>
      </c>
      <c r="L15" s="100">
        <f t="shared" si="2"/>
        <v>1614</v>
      </c>
      <c r="M15" s="100">
        <f t="shared" si="2"/>
        <v>26250</v>
      </c>
      <c r="N15" s="100">
        <f t="shared" si="2"/>
        <v>27864</v>
      </c>
      <c r="O15" s="100">
        <f t="shared" si="2"/>
        <v>48903</v>
      </c>
      <c r="P15" s="100">
        <f t="shared" si="2"/>
        <v>182764</v>
      </c>
      <c r="Q15" s="100">
        <f t="shared" si="2"/>
        <v>89495</v>
      </c>
      <c r="R15" s="100">
        <f t="shared" si="2"/>
        <v>321162</v>
      </c>
      <c r="S15" s="100">
        <f t="shared" si="2"/>
        <v>0</v>
      </c>
      <c r="T15" s="100">
        <f t="shared" si="2"/>
        <v>234549</v>
      </c>
      <c r="U15" s="100">
        <f t="shared" si="2"/>
        <v>49612</v>
      </c>
      <c r="V15" s="100">
        <f t="shared" si="2"/>
        <v>284161</v>
      </c>
      <c r="W15" s="100">
        <f t="shared" si="2"/>
        <v>64833936</v>
      </c>
      <c r="X15" s="100">
        <f t="shared" si="2"/>
        <v>0</v>
      </c>
      <c r="Y15" s="100">
        <f t="shared" si="2"/>
        <v>64833936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248680</v>
      </c>
      <c r="H16" s="60"/>
      <c r="I16" s="60"/>
      <c r="J16" s="60">
        <v>248680</v>
      </c>
      <c r="K16" s="60"/>
      <c r="L16" s="60">
        <v>1614</v>
      </c>
      <c r="M16" s="60"/>
      <c r="N16" s="60">
        <v>1614</v>
      </c>
      <c r="O16" s="60">
        <v>48903</v>
      </c>
      <c r="P16" s="60"/>
      <c r="Q16" s="60">
        <v>89495</v>
      </c>
      <c r="R16" s="60">
        <v>138398</v>
      </c>
      <c r="S16" s="60"/>
      <c r="T16" s="60">
        <v>9920</v>
      </c>
      <c r="U16" s="60">
        <v>49612</v>
      </c>
      <c r="V16" s="60">
        <v>59532</v>
      </c>
      <c r="W16" s="60">
        <v>448224</v>
      </c>
      <c r="X16" s="60"/>
      <c r="Y16" s="60">
        <v>448224</v>
      </c>
      <c r="Z16" s="140"/>
      <c r="AA16" s="62"/>
    </row>
    <row r="17" spans="1:27" ht="13.5">
      <c r="A17" s="138" t="s">
        <v>86</v>
      </c>
      <c r="B17" s="136"/>
      <c r="C17" s="155">
        <v>249358614</v>
      </c>
      <c r="D17" s="155"/>
      <c r="E17" s="156"/>
      <c r="F17" s="60"/>
      <c r="G17" s="60">
        <v>61638137</v>
      </c>
      <c r="H17" s="60">
        <v>714810</v>
      </c>
      <c r="I17" s="60">
        <v>1377167</v>
      </c>
      <c r="J17" s="60">
        <v>63730114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63730114</v>
      </c>
      <c r="X17" s="60"/>
      <c r="Y17" s="60">
        <v>63730114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221955</v>
      </c>
      <c r="H18" s="60"/>
      <c r="I18" s="60"/>
      <c r="J18" s="60">
        <v>221955</v>
      </c>
      <c r="K18" s="60"/>
      <c r="L18" s="60"/>
      <c r="M18" s="60">
        <v>26250</v>
      </c>
      <c r="N18" s="60">
        <v>26250</v>
      </c>
      <c r="O18" s="60"/>
      <c r="P18" s="60">
        <v>182764</v>
      </c>
      <c r="Q18" s="60"/>
      <c r="R18" s="60">
        <v>182764</v>
      </c>
      <c r="S18" s="60"/>
      <c r="T18" s="60">
        <v>224629</v>
      </c>
      <c r="U18" s="60"/>
      <c r="V18" s="60">
        <v>224629</v>
      </c>
      <c r="W18" s="60">
        <v>655598</v>
      </c>
      <c r="X18" s="60"/>
      <c r="Y18" s="60">
        <v>655598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12069736</v>
      </c>
      <c r="D19" s="153">
        <f>SUM(D20:D23)</f>
        <v>0</v>
      </c>
      <c r="E19" s="154">
        <f t="shared" si="3"/>
        <v>544479000</v>
      </c>
      <c r="F19" s="100">
        <f t="shared" si="3"/>
        <v>516468000</v>
      </c>
      <c r="G19" s="100">
        <f t="shared" si="3"/>
        <v>112800</v>
      </c>
      <c r="H19" s="100">
        <f t="shared" si="3"/>
        <v>44704122</v>
      </c>
      <c r="I19" s="100">
        <f t="shared" si="3"/>
        <v>32775095</v>
      </c>
      <c r="J19" s="100">
        <f t="shared" si="3"/>
        <v>77592017</v>
      </c>
      <c r="K19" s="100">
        <f t="shared" si="3"/>
        <v>38372195</v>
      </c>
      <c r="L19" s="100">
        <f t="shared" si="3"/>
        <v>57304546</v>
      </c>
      <c r="M19" s="100">
        <f t="shared" si="3"/>
        <v>81260586</v>
      </c>
      <c r="N19" s="100">
        <f t="shared" si="3"/>
        <v>176937327</v>
      </c>
      <c r="O19" s="100">
        <f t="shared" si="3"/>
        <v>80060652</v>
      </c>
      <c r="P19" s="100">
        <f t="shared" si="3"/>
        <v>47195316</v>
      </c>
      <c r="Q19" s="100">
        <f t="shared" si="3"/>
        <v>77438866</v>
      </c>
      <c r="R19" s="100">
        <f t="shared" si="3"/>
        <v>204694834</v>
      </c>
      <c r="S19" s="100">
        <f t="shared" si="3"/>
        <v>48104992</v>
      </c>
      <c r="T19" s="100">
        <f t="shared" si="3"/>
        <v>54951017</v>
      </c>
      <c r="U19" s="100">
        <f t="shared" si="3"/>
        <v>23715673</v>
      </c>
      <c r="V19" s="100">
        <f t="shared" si="3"/>
        <v>126771682</v>
      </c>
      <c r="W19" s="100">
        <f t="shared" si="3"/>
        <v>585995860</v>
      </c>
      <c r="X19" s="100">
        <f t="shared" si="3"/>
        <v>516468000</v>
      </c>
      <c r="Y19" s="100">
        <f t="shared" si="3"/>
        <v>69527860</v>
      </c>
      <c r="Z19" s="137">
        <f>+IF(X19&lt;&gt;0,+(Y19/X19)*100,0)</f>
        <v>13.462181587242577</v>
      </c>
      <c r="AA19" s="102">
        <f>SUM(AA20:AA23)</f>
        <v>516468000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12069736</v>
      </c>
      <c r="D21" s="155"/>
      <c r="E21" s="156"/>
      <c r="F21" s="60">
        <v>516468000</v>
      </c>
      <c r="G21" s="60">
        <v>112800</v>
      </c>
      <c r="H21" s="60">
        <v>44704122</v>
      </c>
      <c r="I21" s="60">
        <v>32775095</v>
      </c>
      <c r="J21" s="60">
        <v>77592017</v>
      </c>
      <c r="K21" s="60">
        <v>947196</v>
      </c>
      <c r="L21" s="60">
        <v>1024207</v>
      </c>
      <c r="M21" s="60">
        <v>248109</v>
      </c>
      <c r="N21" s="60">
        <v>2219512</v>
      </c>
      <c r="O21" s="60">
        <v>-248109</v>
      </c>
      <c r="P21" s="60">
        <v>47195316</v>
      </c>
      <c r="Q21" s="60">
        <v>487268</v>
      </c>
      <c r="R21" s="60">
        <v>47434475</v>
      </c>
      <c r="S21" s="60">
        <v>1006047</v>
      </c>
      <c r="T21" s="60">
        <v>1220137</v>
      </c>
      <c r="U21" s="60">
        <v>23715673</v>
      </c>
      <c r="V21" s="60">
        <v>25941857</v>
      </c>
      <c r="W21" s="60">
        <v>153187861</v>
      </c>
      <c r="X21" s="60">
        <v>516468000</v>
      </c>
      <c r="Y21" s="60">
        <v>-363280139</v>
      </c>
      <c r="Z21" s="140">
        <v>-70.34</v>
      </c>
      <c r="AA21" s="62">
        <v>516468000</v>
      </c>
    </row>
    <row r="22" spans="1:27" ht="13.5">
      <c r="A22" s="138" t="s">
        <v>91</v>
      </c>
      <c r="B22" s="136"/>
      <c r="C22" s="157"/>
      <c r="D22" s="157"/>
      <c r="E22" s="158">
        <v>544479000</v>
      </c>
      <c r="F22" s="159"/>
      <c r="G22" s="159"/>
      <c r="H22" s="159"/>
      <c r="I22" s="159"/>
      <c r="J22" s="159"/>
      <c r="K22" s="159">
        <v>37424999</v>
      </c>
      <c r="L22" s="159">
        <v>56280339</v>
      </c>
      <c r="M22" s="159">
        <v>81012477</v>
      </c>
      <c r="N22" s="159">
        <v>174717815</v>
      </c>
      <c r="O22" s="159">
        <v>80308761</v>
      </c>
      <c r="P22" s="159"/>
      <c r="Q22" s="159">
        <v>76951598</v>
      </c>
      <c r="R22" s="159">
        <v>157260359</v>
      </c>
      <c r="S22" s="159">
        <v>47098945</v>
      </c>
      <c r="T22" s="159">
        <v>53730880</v>
      </c>
      <c r="U22" s="159"/>
      <c r="V22" s="159">
        <v>100829825</v>
      </c>
      <c r="W22" s="159">
        <v>432807999</v>
      </c>
      <c r="X22" s="159"/>
      <c r="Y22" s="159">
        <v>432807999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264618089</v>
      </c>
      <c r="D25" s="217">
        <f>+D5+D9+D15+D19+D24</f>
        <v>0</v>
      </c>
      <c r="E25" s="230">
        <f t="shared" si="4"/>
        <v>544479000</v>
      </c>
      <c r="F25" s="219">
        <f t="shared" si="4"/>
        <v>522050274</v>
      </c>
      <c r="G25" s="219">
        <f t="shared" si="4"/>
        <v>62224730</v>
      </c>
      <c r="H25" s="219">
        <f t="shared" si="4"/>
        <v>45418932</v>
      </c>
      <c r="I25" s="219">
        <f t="shared" si="4"/>
        <v>34152262</v>
      </c>
      <c r="J25" s="219">
        <f t="shared" si="4"/>
        <v>141795924</v>
      </c>
      <c r="K25" s="219">
        <f t="shared" si="4"/>
        <v>38510207</v>
      </c>
      <c r="L25" s="219">
        <f t="shared" si="4"/>
        <v>57633619</v>
      </c>
      <c r="M25" s="219">
        <f t="shared" si="4"/>
        <v>81327549</v>
      </c>
      <c r="N25" s="219">
        <f t="shared" si="4"/>
        <v>177471375</v>
      </c>
      <c r="O25" s="219">
        <f t="shared" si="4"/>
        <v>80109128</v>
      </c>
      <c r="P25" s="219">
        <f t="shared" si="4"/>
        <v>47411753</v>
      </c>
      <c r="Q25" s="219">
        <f t="shared" si="4"/>
        <v>77580244</v>
      </c>
      <c r="R25" s="219">
        <f t="shared" si="4"/>
        <v>205101125</v>
      </c>
      <c r="S25" s="219">
        <f t="shared" si="4"/>
        <v>48242205</v>
      </c>
      <c r="T25" s="219">
        <f t="shared" si="4"/>
        <v>55299119</v>
      </c>
      <c r="U25" s="219">
        <f t="shared" si="4"/>
        <v>24315506</v>
      </c>
      <c r="V25" s="219">
        <f t="shared" si="4"/>
        <v>127856830</v>
      </c>
      <c r="W25" s="219">
        <f t="shared" si="4"/>
        <v>652225254</v>
      </c>
      <c r="X25" s="219">
        <f t="shared" si="4"/>
        <v>522050274</v>
      </c>
      <c r="Y25" s="219">
        <f t="shared" si="4"/>
        <v>130174980</v>
      </c>
      <c r="Z25" s="231">
        <f>+IF(X25&lt;&gt;0,+(Y25/X25)*100,0)</f>
        <v>24.935334101558198</v>
      </c>
      <c r="AA25" s="232">
        <f>+AA5+AA9+AA15+AA19+AA24</f>
        <v>522050274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86419361</v>
      </c>
      <c r="D28" s="155"/>
      <c r="E28" s="156">
        <v>528079000</v>
      </c>
      <c r="F28" s="60">
        <v>516468000</v>
      </c>
      <c r="G28" s="60">
        <v>62221572</v>
      </c>
      <c r="H28" s="60">
        <v>45418932</v>
      </c>
      <c r="I28" s="60">
        <v>34152262</v>
      </c>
      <c r="J28" s="60">
        <v>141792766</v>
      </c>
      <c r="K28" s="60">
        <v>38372195</v>
      </c>
      <c r="L28" s="60">
        <v>57304546</v>
      </c>
      <c r="M28" s="60">
        <v>81260586</v>
      </c>
      <c r="N28" s="60">
        <v>176937327</v>
      </c>
      <c r="O28" s="60">
        <v>80060652</v>
      </c>
      <c r="P28" s="60">
        <v>47194978</v>
      </c>
      <c r="Q28" s="60">
        <v>77438866</v>
      </c>
      <c r="R28" s="60">
        <v>204694496</v>
      </c>
      <c r="S28" s="60">
        <v>48104992</v>
      </c>
      <c r="T28" s="60">
        <v>54948343</v>
      </c>
      <c r="U28" s="60">
        <v>23607537</v>
      </c>
      <c r="V28" s="60">
        <v>126660872</v>
      </c>
      <c r="W28" s="60">
        <v>650085461</v>
      </c>
      <c r="X28" s="60">
        <v>516468000</v>
      </c>
      <c r="Y28" s="60">
        <v>133617461</v>
      </c>
      <c r="Z28" s="140">
        <v>25.87</v>
      </c>
      <c r="AA28" s="155">
        <v>516468000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16400000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86419361</v>
      </c>
      <c r="D32" s="210">
        <f>SUM(D28:D31)</f>
        <v>0</v>
      </c>
      <c r="E32" s="211">
        <f t="shared" si="5"/>
        <v>544479000</v>
      </c>
      <c r="F32" s="77">
        <f t="shared" si="5"/>
        <v>516468000</v>
      </c>
      <c r="G32" s="77">
        <f t="shared" si="5"/>
        <v>62221572</v>
      </c>
      <c r="H32" s="77">
        <f t="shared" si="5"/>
        <v>45418932</v>
      </c>
      <c r="I32" s="77">
        <f t="shared" si="5"/>
        <v>34152262</v>
      </c>
      <c r="J32" s="77">
        <f t="shared" si="5"/>
        <v>141792766</v>
      </c>
      <c r="K32" s="77">
        <f t="shared" si="5"/>
        <v>38372195</v>
      </c>
      <c r="L32" s="77">
        <f t="shared" si="5"/>
        <v>57304546</v>
      </c>
      <c r="M32" s="77">
        <f t="shared" si="5"/>
        <v>81260586</v>
      </c>
      <c r="N32" s="77">
        <f t="shared" si="5"/>
        <v>176937327</v>
      </c>
      <c r="O32" s="77">
        <f t="shared" si="5"/>
        <v>80060652</v>
      </c>
      <c r="P32" s="77">
        <f t="shared" si="5"/>
        <v>47194978</v>
      </c>
      <c r="Q32" s="77">
        <f t="shared" si="5"/>
        <v>77438866</v>
      </c>
      <c r="R32" s="77">
        <f t="shared" si="5"/>
        <v>204694496</v>
      </c>
      <c r="S32" s="77">
        <f t="shared" si="5"/>
        <v>48104992</v>
      </c>
      <c r="T32" s="77">
        <f t="shared" si="5"/>
        <v>54948343</v>
      </c>
      <c r="U32" s="77">
        <f t="shared" si="5"/>
        <v>23607537</v>
      </c>
      <c r="V32" s="77">
        <f t="shared" si="5"/>
        <v>126660872</v>
      </c>
      <c r="W32" s="77">
        <f t="shared" si="5"/>
        <v>650085461</v>
      </c>
      <c r="X32" s="77">
        <f t="shared" si="5"/>
        <v>516468000</v>
      </c>
      <c r="Y32" s="77">
        <f t="shared" si="5"/>
        <v>133617461</v>
      </c>
      <c r="Z32" s="212">
        <f>+IF(X32&lt;&gt;0,+(Y32/X32)*100,0)</f>
        <v>25.871392032032965</v>
      </c>
      <c r="AA32" s="79">
        <f>SUM(AA28:AA31)</f>
        <v>516468000</v>
      </c>
    </row>
    <row r="33" spans="1:27" ht="13.5">
      <c r="A33" s="237" t="s">
        <v>51</v>
      </c>
      <c r="B33" s="136" t="s">
        <v>137</v>
      </c>
      <c r="C33" s="155">
        <v>178198728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>
        <v>5582274</v>
      </c>
      <c r="G35" s="60">
        <v>3158</v>
      </c>
      <c r="H35" s="60"/>
      <c r="I35" s="60"/>
      <c r="J35" s="60">
        <v>3158</v>
      </c>
      <c r="K35" s="60">
        <v>138012</v>
      </c>
      <c r="L35" s="60">
        <v>329073</v>
      </c>
      <c r="M35" s="60">
        <v>66963</v>
      </c>
      <c r="N35" s="60">
        <v>534048</v>
      </c>
      <c r="O35" s="60">
        <v>48476</v>
      </c>
      <c r="P35" s="60">
        <v>216775</v>
      </c>
      <c r="Q35" s="60">
        <v>141378</v>
      </c>
      <c r="R35" s="60">
        <v>406629</v>
      </c>
      <c r="S35" s="60">
        <v>137213</v>
      </c>
      <c r="T35" s="60">
        <v>350776</v>
      </c>
      <c r="U35" s="60">
        <v>707969</v>
      </c>
      <c r="V35" s="60">
        <v>1195958</v>
      </c>
      <c r="W35" s="60">
        <v>2139793</v>
      </c>
      <c r="X35" s="60">
        <v>5582274</v>
      </c>
      <c r="Y35" s="60">
        <v>-3442481</v>
      </c>
      <c r="Z35" s="140">
        <v>-61.67</v>
      </c>
      <c r="AA35" s="62">
        <v>5582274</v>
      </c>
    </row>
    <row r="36" spans="1:27" ht="13.5">
      <c r="A36" s="238" t="s">
        <v>139</v>
      </c>
      <c r="B36" s="149"/>
      <c r="C36" s="222">
        <f aca="true" t="shared" si="6" ref="C36:Y36">SUM(C32:C35)</f>
        <v>264618089</v>
      </c>
      <c r="D36" s="222">
        <f>SUM(D32:D35)</f>
        <v>0</v>
      </c>
      <c r="E36" s="218">
        <f t="shared" si="6"/>
        <v>544479000</v>
      </c>
      <c r="F36" s="220">
        <f t="shared" si="6"/>
        <v>522050274</v>
      </c>
      <c r="G36" s="220">
        <f t="shared" si="6"/>
        <v>62224730</v>
      </c>
      <c r="H36" s="220">
        <f t="shared" si="6"/>
        <v>45418932</v>
      </c>
      <c r="I36" s="220">
        <f t="shared" si="6"/>
        <v>34152262</v>
      </c>
      <c r="J36" s="220">
        <f t="shared" si="6"/>
        <v>141795924</v>
      </c>
      <c r="K36" s="220">
        <f t="shared" si="6"/>
        <v>38510207</v>
      </c>
      <c r="L36" s="220">
        <f t="shared" si="6"/>
        <v>57633619</v>
      </c>
      <c r="M36" s="220">
        <f t="shared" si="6"/>
        <v>81327549</v>
      </c>
      <c r="N36" s="220">
        <f t="shared" si="6"/>
        <v>177471375</v>
      </c>
      <c r="O36" s="220">
        <f t="shared" si="6"/>
        <v>80109128</v>
      </c>
      <c r="P36" s="220">
        <f t="shared" si="6"/>
        <v>47411753</v>
      </c>
      <c r="Q36" s="220">
        <f t="shared" si="6"/>
        <v>77580244</v>
      </c>
      <c r="R36" s="220">
        <f t="shared" si="6"/>
        <v>205101125</v>
      </c>
      <c r="S36" s="220">
        <f t="shared" si="6"/>
        <v>48242205</v>
      </c>
      <c r="T36" s="220">
        <f t="shared" si="6"/>
        <v>55299119</v>
      </c>
      <c r="U36" s="220">
        <f t="shared" si="6"/>
        <v>24315506</v>
      </c>
      <c r="V36" s="220">
        <f t="shared" si="6"/>
        <v>127856830</v>
      </c>
      <c r="W36" s="220">
        <f t="shared" si="6"/>
        <v>652225254</v>
      </c>
      <c r="X36" s="220">
        <f t="shared" si="6"/>
        <v>522050274</v>
      </c>
      <c r="Y36" s="220">
        <f t="shared" si="6"/>
        <v>130174980</v>
      </c>
      <c r="Z36" s="221">
        <f>+IF(X36&lt;&gt;0,+(Y36/X36)*100,0)</f>
        <v>24.935334101558198</v>
      </c>
      <c r="AA36" s="239">
        <f>SUM(AA32:AA35)</f>
        <v>522050274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297954043</v>
      </c>
      <c r="D6" s="155"/>
      <c r="E6" s="59"/>
      <c r="F6" s="60">
        <v>297954043</v>
      </c>
      <c r="G6" s="60">
        <v>316294868</v>
      </c>
      <c r="H6" s="60">
        <v>117514794</v>
      </c>
      <c r="I6" s="60">
        <v>119158159</v>
      </c>
      <c r="J6" s="60">
        <v>119158159</v>
      </c>
      <c r="K6" s="60">
        <v>111110651</v>
      </c>
      <c r="L6" s="60">
        <v>239803682</v>
      </c>
      <c r="M6" s="60">
        <v>23676219</v>
      </c>
      <c r="N6" s="60">
        <v>23676219</v>
      </c>
      <c r="O6" s="60">
        <v>169287542</v>
      </c>
      <c r="P6" s="60">
        <v>44208326</v>
      </c>
      <c r="Q6" s="60">
        <v>208576182</v>
      </c>
      <c r="R6" s="60">
        <v>208576182</v>
      </c>
      <c r="S6" s="60">
        <v>32329407</v>
      </c>
      <c r="T6" s="60">
        <v>5800552</v>
      </c>
      <c r="U6" s="60">
        <v>186564903</v>
      </c>
      <c r="V6" s="60">
        <v>186564903</v>
      </c>
      <c r="W6" s="60">
        <v>186564903</v>
      </c>
      <c r="X6" s="60">
        <v>297954043</v>
      </c>
      <c r="Y6" s="60">
        <v>-111389140</v>
      </c>
      <c r="Z6" s="140">
        <v>-37.38</v>
      </c>
      <c r="AA6" s="62">
        <v>297954043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67729647</v>
      </c>
      <c r="H7" s="60">
        <v>126649355</v>
      </c>
      <c r="I7" s="60">
        <v>69113509</v>
      </c>
      <c r="J7" s="60">
        <v>69113509</v>
      </c>
      <c r="K7" s="60">
        <v>32861181</v>
      </c>
      <c r="L7" s="60">
        <v>205903949</v>
      </c>
      <c r="M7" s="60">
        <v>29195919</v>
      </c>
      <c r="N7" s="60">
        <v>29195919</v>
      </c>
      <c r="O7" s="60">
        <v>11814603</v>
      </c>
      <c r="P7" s="60">
        <v>78524125</v>
      </c>
      <c r="Q7" s="60">
        <v>9186925</v>
      </c>
      <c r="R7" s="60">
        <v>9186925</v>
      </c>
      <c r="S7" s="60">
        <v>109189653</v>
      </c>
      <c r="T7" s="60">
        <v>-51909349</v>
      </c>
      <c r="U7" s="60">
        <v>15820297</v>
      </c>
      <c r="V7" s="60">
        <v>15820297</v>
      </c>
      <c r="W7" s="60">
        <v>15820297</v>
      </c>
      <c r="X7" s="60"/>
      <c r="Y7" s="60">
        <v>15820297</v>
      </c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121965464</v>
      </c>
      <c r="D9" s="155"/>
      <c r="E9" s="59"/>
      <c r="F9" s="60">
        <v>121965464</v>
      </c>
      <c r="G9" s="60">
        <v>102582985</v>
      </c>
      <c r="H9" s="60">
        <v>102787487</v>
      </c>
      <c r="I9" s="60">
        <v>109734669</v>
      </c>
      <c r="J9" s="60">
        <v>109734669</v>
      </c>
      <c r="K9" s="60">
        <v>92388098</v>
      </c>
      <c r="L9" s="60">
        <v>91947790</v>
      </c>
      <c r="M9" s="60">
        <v>91993298</v>
      </c>
      <c r="N9" s="60">
        <v>91993298</v>
      </c>
      <c r="O9" s="60">
        <v>21667868</v>
      </c>
      <c r="P9" s="60">
        <v>32821086</v>
      </c>
      <c r="Q9" s="60">
        <v>-74971490</v>
      </c>
      <c r="R9" s="60">
        <v>-74971490</v>
      </c>
      <c r="S9" s="60">
        <v>-75587966</v>
      </c>
      <c r="T9" s="60">
        <v>-75168240</v>
      </c>
      <c r="U9" s="60">
        <v>60521518</v>
      </c>
      <c r="V9" s="60">
        <v>60521518</v>
      </c>
      <c r="W9" s="60">
        <v>60521518</v>
      </c>
      <c r="X9" s="60">
        <v>121965464</v>
      </c>
      <c r="Y9" s="60">
        <v>-61443946</v>
      </c>
      <c r="Z9" s="140">
        <v>-50.38</v>
      </c>
      <c r="AA9" s="62">
        <v>121965464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>
        <v>-65043</v>
      </c>
      <c r="L10" s="159">
        <v>-84499</v>
      </c>
      <c r="M10" s="60">
        <v>-92537</v>
      </c>
      <c r="N10" s="159">
        <v>-92537</v>
      </c>
      <c r="O10" s="159">
        <v>-51739</v>
      </c>
      <c r="P10" s="159">
        <v>-36699</v>
      </c>
      <c r="Q10" s="60">
        <v>19701</v>
      </c>
      <c r="R10" s="159">
        <v>19701</v>
      </c>
      <c r="S10" s="159">
        <v>79708</v>
      </c>
      <c r="T10" s="60">
        <v>54769</v>
      </c>
      <c r="U10" s="159">
        <v>45702</v>
      </c>
      <c r="V10" s="159">
        <v>45702</v>
      </c>
      <c r="W10" s="159">
        <v>45702</v>
      </c>
      <c r="X10" s="60"/>
      <c r="Y10" s="159">
        <v>45702</v>
      </c>
      <c r="Z10" s="141"/>
      <c r="AA10" s="225"/>
    </row>
    <row r="11" spans="1:27" ht="13.5">
      <c r="A11" s="249" t="s">
        <v>148</v>
      </c>
      <c r="B11" s="182"/>
      <c r="C11" s="155">
        <v>797303</v>
      </c>
      <c r="D11" s="155"/>
      <c r="E11" s="59"/>
      <c r="F11" s="60">
        <v>797303</v>
      </c>
      <c r="G11" s="60">
        <v>3883855</v>
      </c>
      <c r="H11" s="60"/>
      <c r="I11" s="60">
        <v>3883854</v>
      </c>
      <c r="J11" s="60">
        <v>3883854</v>
      </c>
      <c r="K11" s="60">
        <v>3883855</v>
      </c>
      <c r="L11" s="60">
        <v>3883855</v>
      </c>
      <c r="M11" s="60">
        <v>3883855</v>
      </c>
      <c r="N11" s="60">
        <v>3883855</v>
      </c>
      <c r="O11" s="60">
        <v>3883855</v>
      </c>
      <c r="P11" s="60">
        <v>3883855</v>
      </c>
      <c r="Q11" s="60">
        <v>-594468</v>
      </c>
      <c r="R11" s="60">
        <v>-594468</v>
      </c>
      <c r="S11" s="60">
        <v>-594468</v>
      </c>
      <c r="T11" s="60">
        <v>-594468</v>
      </c>
      <c r="U11" s="60">
        <v>202835</v>
      </c>
      <c r="V11" s="60">
        <v>202835</v>
      </c>
      <c r="W11" s="60">
        <v>202835</v>
      </c>
      <c r="X11" s="60">
        <v>797303</v>
      </c>
      <c r="Y11" s="60">
        <v>-594468</v>
      </c>
      <c r="Z11" s="140">
        <v>-74.56</v>
      </c>
      <c r="AA11" s="62">
        <v>797303</v>
      </c>
    </row>
    <row r="12" spans="1:27" ht="13.5">
      <c r="A12" s="250" t="s">
        <v>56</v>
      </c>
      <c r="B12" s="251"/>
      <c r="C12" s="168">
        <f aca="true" t="shared" si="0" ref="C12:Y12">SUM(C6:C11)</f>
        <v>420716810</v>
      </c>
      <c r="D12" s="168">
        <f>SUM(D6:D11)</f>
        <v>0</v>
      </c>
      <c r="E12" s="72">
        <f t="shared" si="0"/>
        <v>0</v>
      </c>
      <c r="F12" s="73">
        <f t="shared" si="0"/>
        <v>420716810</v>
      </c>
      <c r="G12" s="73">
        <f t="shared" si="0"/>
        <v>490491355</v>
      </c>
      <c r="H12" s="73">
        <f t="shared" si="0"/>
        <v>346951636</v>
      </c>
      <c r="I12" s="73">
        <f t="shared" si="0"/>
        <v>301890191</v>
      </c>
      <c r="J12" s="73">
        <f t="shared" si="0"/>
        <v>301890191</v>
      </c>
      <c r="K12" s="73">
        <f t="shared" si="0"/>
        <v>240178742</v>
      </c>
      <c r="L12" s="73">
        <f t="shared" si="0"/>
        <v>541454777</v>
      </c>
      <c r="M12" s="73">
        <f t="shared" si="0"/>
        <v>148656754</v>
      </c>
      <c r="N12" s="73">
        <f t="shared" si="0"/>
        <v>148656754</v>
      </c>
      <c r="O12" s="73">
        <f t="shared" si="0"/>
        <v>206602129</v>
      </c>
      <c r="P12" s="73">
        <f t="shared" si="0"/>
        <v>159400693</v>
      </c>
      <c r="Q12" s="73">
        <f t="shared" si="0"/>
        <v>142216850</v>
      </c>
      <c r="R12" s="73">
        <f t="shared" si="0"/>
        <v>142216850</v>
      </c>
      <c r="S12" s="73">
        <f t="shared" si="0"/>
        <v>65416334</v>
      </c>
      <c r="T12" s="73">
        <f t="shared" si="0"/>
        <v>-121816736</v>
      </c>
      <c r="U12" s="73">
        <f t="shared" si="0"/>
        <v>263155255</v>
      </c>
      <c r="V12" s="73">
        <f t="shared" si="0"/>
        <v>263155255</v>
      </c>
      <c r="W12" s="73">
        <f t="shared" si="0"/>
        <v>263155255</v>
      </c>
      <c r="X12" s="73">
        <f t="shared" si="0"/>
        <v>420716810</v>
      </c>
      <c r="Y12" s="73">
        <f t="shared" si="0"/>
        <v>-157561555</v>
      </c>
      <c r="Z12" s="170">
        <f>+IF(X12&lt;&gt;0,+(Y12/X12)*100,0)</f>
        <v>-37.45073913257709</v>
      </c>
      <c r="AA12" s="74">
        <f>SUM(AA6:AA11)</f>
        <v>420716810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>
        <v>-42074</v>
      </c>
      <c r="J15" s="60">
        <v>-42074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2749719695</v>
      </c>
      <c r="D19" s="155"/>
      <c r="E19" s="59"/>
      <c r="F19" s="60">
        <v>2750160581</v>
      </c>
      <c r="G19" s="60">
        <v>2747354000</v>
      </c>
      <c r="H19" s="60">
        <v>2747354000</v>
      </c>
      <c r="I19" s="60">
        <v>2747354000</v>
      </c>
      <c r="J19" s="60">
        <v>2747354000</v>
      </c>
      <c r="K19" s="60">
        <v>2924307723</v>
      </c>
      <c r="L19" s="60">
        <v>2981941340</v>
      </c>
      <c r="M19" s="60">
        <v>3063268888</v>
      </c>
      <c r="N19" s="60">
        <v>3063268888</v>
      </c>
      <c r="O19" s="60">
        <v>3143378017</v>
      </c>
      <c r="P19" s="60">
        <v>2747354001</v>
      </c>
      <c r="Q19" s="60">
        <v>521016012</v>
      </c>
      <c r="R19" s="60">
        <v>521016012</v>
      </c>
      <c r="S19" s="60">
        <v>569258217</v>
      </c>
      <c r="T19" s="60">
        <v>624557336</v>
      </c>
      <c r="U19" s="60">
        <v>2749719695</v>
      </c>
      <c r="V19" s="60">
        <v>2749719695</v>
      </c>
      <c r="W19" s="60">
        <v>2749719695</v>
      </c>
      <c r="X19" s="60">
        <v>2750160581</v>
      </c>
      <c r="Y19" s="60">
        <v>-440886</v>
      </c>
      <c r="Z19" s="140">
        <v>-0.02</v>
      </c>
      <c r="AA19" s="62">
        <v>2750160581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440886</v>
      </c>
      <c r="D22" s="155"/>
      <c r="E22" s="59"/>
      <c r="F22" s="60"/>
      <c r="G22" s="60">
        <v>440886</v>
      </c>
      <c r="H22" s="60">
        <v>440886</v>
      </c>
      <c r="I22" s="60">
        <v>440886</v>
      </c>
      <c r="J22" s="60">
        <v>440886</v>
      </c>
      <c r="K22" s="60">
        <v>440886</v>
      </c>
      <c r="L22" s="60">
        <v>440886</v>
      </c>
      <c r="M22" s="60">
        <v>440886</v>
      </c>
      <c r="N22" s="60">
        <v>440886</v>
      </c>
      <c r="O22" s="60">
        <v>440886</v>
      </c>
      <c r="P22" s="60">
        <v>440886</v>
      </c>
      <c r="Q22" s="60"/>
      <c r="R22" s="60"/>
      <c r="S22" s="60"/>
      <c r="T22" s="60"/>
      <c r="U22" s="60">
        <v>440886</v>
      </c>
      <c r="V22" s="60">
        <v>440886</v>
      </c>
      <c r="W22" s="60">
        <v>440886</v>
      </c>
      <c r="X22" s="60"/>
      <c r="Y22" s="60">
        <v>440886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175664527</v>
      </c>
      <c r="H23" s="159">
        <v>253861425</v>
      </c>
      <c r="I23" s="159">
        <v>250123588</v>
      </c>
      <c r="J23" s="60">
        <v>250123588</v>
      </c>
      <c r="K23" s="159"/>
      <c r="L23" s="159"/>
      <c r="M23" s="60"/>
      <c r="N23" s="159"/>
      <c r="O23" s="159"/>
      <c r="P23" s="159">
        <v>251872793</v>
      </c>
      <c r="Q23" s="60"/>
      <c r="R23" s="159"/>
      <c r="S23" s="159"/>
      <c r="T23" s="60"/>
      <c r="U23" s="159">
        <v>104159277</v>
      </c>
      <c r="V23" s="159">
        <v>104159277</v>
      </c>
      <c r="W23" s="159">
        <v>104159277</v>
      </c>
      <c r="X23" s="60"/>
      <c r="Y23" s="159">
        <v>104159277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2750160581</v>
      </c>
      <c r="D24" s="168">
        <f>SUM(D15:D23)</f>
        <v>0</v>
      </c>
      <c r="E24" s="76">
        <f t="shared" si="1"/>
        <v>0</v>
      </c>
      <c r="F24" s="77">
        <f t="shared" si="1"/>
        <v>2750160581</v>
      </c>
      <c r="G24" s="77">
        <f t="shared" si="1"/>
        <v>2923459413</v>
      </c>
      <c r="H24" s="77">
        <f t="shared" si="1"/>
        <v>3001656311</v>
      </c>
      <c r="I24" s="77">
        <f t="shared" si="1"/>
        <v>2997876400</v>
      </c>
      <c r="J24" s="77">
        <f t="shared" si="1"/>
        <v>2997876400</v>
      </c>
      <c r="K24" s="77">
        <f t="shared" si="1"/>
        <v>2924748609</v>
      </c>
      <c r="L24" s="77">
        <f t="shared" si="1"/>
        <v>2982382226</v>
      </c>
      <c r="M24" s="77">
        <f t="shared" si="1"/>
        <v>3063709774</v>
      </c>
      <c r="N24" s="77">
        <f t="shared" si="1"/>
        <v>3063709774</v>
      </c>
      <c r="O24" s="77">
        <f t="shared" si="1"/>
        <v>3143818903</v>
      </c>
      <c r="P24" s="77">
        <f t="shared" si="1"/>
        <v>2999667680</v>
      </c>
      <c r="Q24" s="77">
        <f t="shared" si="1"/>
        <v>521016012</v>
      </c>
      <c r="R24" s="77">
        <f t="shared" si="1"/>
        <v>521016012</v>
      </c>
      <c r="S24" s="77">
        <f t="shared" si="1"/>
        <v>569258217</v>
      </c>
      <c r="T24" s="77">
        <f t="shared" si="1"/>
        <v>624557336</v>
      </c>
      <c r="U24" s="77">
        <f t="shared" si="1"/>
        <v>2854319858</v>
      </c>
      <c r="V24" s="77">
        <f t="shared" si="1"/>
        <v>2854319858</v>
      </c>
      <c r="W24" s="77">
        <f t="shared" si="1"/>
        <v>2854319858</v>
      </c>
      <c r="X24" s="77">
        <f t="shared" si="1"/>
        <v>2750160581</v>
      </c>
      <c r="Y24" s="77">
        <f t="shared" si="1"/>
        <v>104159277</v>
      </c>
      <c r="Z24" s="212">
        <f>+IF(X24&lt;&gt;0,+(Y24/X24)*100,0)</f>
        <v>3.7873889153820293</v>
      </c>
      <c r="AA24" s="79">
        <f>SUM(AA15:AA23)</f>
        <v>2750160581</v>
      </c>
    </row>
    <row r="25" spans="1:27" ht="13.5">
      <c r="A25" s="250" t="s">
        <v>159</v>
      </c>
      <c r="B25" s="251"/>
      <c r="C25" s="168">
        <f aca="true" t="shared" si="2" ref="C25:Y25">+C12+C24</f>
        <v>3170877391</v>
      </c>
      <c r="D25" s="168">
        <f>+D12+D24</f>
        <v>0</v>
      </c>
      <c r="E25" s="72">
        <f t="shared" si="2"/>
        <v>0</v>
      </c>
      <c r="F25" s="73">
        <f t="shared" si="2"/>
        <v>3170877391</v>
      </c>
      <c r="G25" s="73">
        <f t="shared" si="2"/>
        <v>3413950768</v>
      </c>
      <c r="H25" s="73">
        <f t="shared" si="2"/>
        <v>3348607947</v>
      </c>
      <c r="I25" s="73">
        <f t="shared" si="2"/>
        <v>3299766591</v>
      </c>
      <c r="J25" s="73">
        <f t="shared" si="2"/>
        <v>3299766591</v>
      </c>
      <c r="K25" s="73">
        <f t="shared" si="2"/>
        <v>3164927351</v>
      </c>
      <c r="L25" s="73">
        <f t="shared" si="2"/>
        <v>3523837003</v>
      </c>
      <c r="M25" s="73">
        <f t="shared" si="2"/>
        <v>3212366528</v>
      </c>
      <c r="N25" s="73">
        <f t="shared" si="2"/>
        <v>3212366528</v>
      </c>
      <c r="O25" s="73">
        <f t="shared" si="2"/>
        <v>3350421032</v>
      </c>
      <c r="P25" s="73">
        <f t="shared" si="2"/>
        <v>3159068373</v>
      </c>
      <c r="Q25" s="73">
        <f t="shared" si="2"/>
        <v>663232862</v>
      </c>
      <c r="R25" s="73">
        <f t="shared" si="2"/>
        <v>663232862</v>
      </c>
      <c r="S25" s="73">
        <f t="shared" si="2"/>
        <v>634674551</v>
      </c>
      <c r="T25" s="73">
        <f t="shared" si="2"/>
        <v>502740600</v>
      </c>
      <c r="U25" s="73">
        <f t="shared" si="2"/>
        <v>3117475113</v>
      </c>
      <c r="V25" s="73">
        <f t="shared" si="2"/>
        <v>3117475113</v>
      </c>
      <c r="W25" s="73">
        <f t="shared" si="2"/>
        <v>3117475113</v>
      </c>
      <c r="X25" s="73">
        <f t="shared" si="2"/>
        <v>3170877391</v>
      </c>
      <c r="Y25" s="73">
        <f t="shared" si="2"/>
        <v>-53402278</v>
      </c>
      <c r="Z25" s="170">
        <f>+IF(X25&lt;&gt;0,+(Y25/X25)*100,0)</f>
        <v>-1.6841483102302646</v>
      </c>
      <c r="AA25" s="74">
        <f>+AA12+AA24</f>
        <v>3170877391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1627280</v>
      </c>
      <c r="L29" s="60"/>
      <c r="M29" s="60"/>
      <c r="N29" s="60"/>
      <c r="O29" s="60">
        <v>1900724</v>
      </c>
      <c r="P29" s="60"/>
      <c r="Q29" s="60"/>
      <c r="R29" s="60"/>
      <c r="S29" s="60">
        <v>6525555</v>
      </c>
      <c r="T29" s="60">
        <v>186724542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1129631</v>
      </c>
      <c r="D30" s="155"/>
      <c r="E30" s="59"/>
      <c r="F30" s="60">
        <v>1129631</v>
      </c>
      <c r="G30" s="60">
        <v>1129631</v>
      </c>
      <c r="H30" s="60">
        <v>1129631</v>
      </c>
      <c r="I30" s="60">
        <v>1129631</v>
      </c>
      <c r="J30" s="60">
        <v>1129631</v>
      </c>
      <c r="K30" s="60">
        <v>1194089</v>
      </c>
      <c r="L30" s="60">
        <v>1194089</v>
      </c>
      <c r="M30" s="60">
        <v>1194089</v>
      </c>
      <c r="N30" s="60">
        <v>1194089</v>
      </c>
      <c r="O30" s="60">
        <v>1194089</v>
      </c>
      <c r="P30" s="60">
        <v>1129631</v>
      </c>
      <c r="Q30" s="60"/>
      <c r="R30" s="60"/>
      <c r="S30" s="60"/>
      <c r="T30" s="60"/>
      <c r="U30" s="60">
        <v>1129631</v>
      </c>
      <c r="V30" s="60">
        <v>1129631</v>
      </c>
      <c r="W30" s="60">
        <v>1129631</v>
      </c>
      <c r="X30" s="60">
        <v>1129631</v>
      </c>
      <c r="Y30" s="60"/>
      <c r="Z30" s="140"/>
      <c r="AA30" s="62">
        <v>1129631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132435252</v>
      </c>
      <c r="D32" s="155"/>
      <c r="E32" s="59"/>
      <c r="F32" s="60">
        <v>132370794</v>
      </c>
      <c r="G32" s="60">
        <v>129484860</v>
      </c>
      <c r="H32" s="60">
        <v>126245534</v>
      </c>
      <c r="I32" s="60">
        <v>126366567</v>
      </c>
      <c r="J32" s="60">
        <v>126366567</v>
      </c>
      <c r="K32" s="60">
        <v>-133750131</v>
      </c>
      <c r="L32" s="60">
        <v>25600247</v>
      </c>
      <c r="M32" s="60">
        <v>-275766623</v>
      </c>
      <c r="N32" s="60">
        <v>-275766623</v>
      </c>
      <c r="O32" s="60">
        <v>-133010540</v>
      </c>
      <c r="P32" s="60">
        <v>128268587</v>
      </c>
      <c r="Q32" s="60">
        <v>-8975148</v>
      </c>
      <c r="R32" s="60">
        <v>-8975148</v>
      </c>
      <c r="S32" s="60">
        <v>-5119380</v>
      </c>
      <c r="T32" s="60">
        <v>-310009822</v>
      </c>
      <c r="U32" s="60">
        <v>126434375</v>
      </c>
      <c r="V32" s="60">
        <v>126434375</v>
      </c>
      <c r="W32" s="60">
        <v>126434375</v>
      </c>
      <c r="X32" s="60">
        <v>132370794</v>
      </c>
      <c r="Y32" s="60">
        <v>-5936419</v>
      </c>
      <c r="Z32" s="140">
        <v>-4.48</v>
      </c>
      <c r="AA32" s="62">
        <v>132370794</v>
      </c>
    </row>
    <row r="33" spans="1:27" ht="13.5">
      <c r="A33" s="249" t="s">
        <v>165</v>
      </c>
      <c r="B33" s="182"/>
      <c r="C33" s="155">
        <v>2755901</v>
      </c>
      <c r="D33" s="155"/>
      <c r="E33" s="59"/>
      <c r="F33" s="60"/>
      <c r="G33" s="60">
        <v>2755901</v>
      </c>
      <c r="H33" s="60">
        <v>2755901</v>
      </c>
      <c r="I33" s="60">
        <v>2755901</v>
      </c>
      <c r="J33" s="60">
        <v>2755901</v>
      </c>
      <c r="K33" s="60">
        <v>2755901</v>
      </c>
      <c r="L33" s="60">
        <v>2755901</v>
      </c>
      <c r="M33" s="60">
        <v>2755901</v>
      </c>
      <c r="N33" s="60">
        <v>2755901</v>
      </c>
      <c r="O33" s="60">
        <v>2755901</v>
      </c>
      <c r="P33" s="60">
        <v>2755901</v>
      </c>
      <c r="Q33" s="60"/>
      <c r="R33" s="60"/>
      <c r="S33" s="60"/>
      <c r="T33" s="60"/>
      <c r="U33" s="60">
        <v>2755901</v>
      </c>
      <c r="V33" s="60">
        <v>2755901</v>
      </c>
      <c r="W33" s="60">
        <v>2755901</v>
      </c>
      <c r="X33" s="60"/>
      <c r="Y33" s="60">
        <v>2755901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136320784</v>
      </c>
      <c r="D34" s="168">
        <f>SUM(D29:D33)</f>
        <v>0</v>
      </c>
      <c r="E34" s="72">
        <f t="shared" si="3"/>
        <v>0</v>
      </c>
      <c r="F34" s="73">
        <f t="shared" si="3"/>
        <v>133500425</v>
      </c>
      <c r="G34" s="73">
        <f t="shared" si="3"/>
        <v>133370392</v>
      </c>
      <c r="H34" s="73">
        <f t="shared" si="3"/>
        <v>130131066</v>
      </c>
      <c r="I34" s="73">
        <f t="shared" si="3"/>
        <v>130252099</v>
      </c>
      <c r="J34" s="73">
        <f t="shared" si="3"/>
        <v>130252099</v>
      </c>
      <c r="K34" s="73">
        <f t="shared" si="3"/>
        <v>-128172861</v>
      </c>
      <c r="L34" s="73">
        <f t="shared" si="3"/>
        <v>29550237</v>
      </c>
      <c r="M34" s="73">
        <f t="shared" si="3"/>
        <v>-271816633</v>
      </c>
      <c r="N34" s="73">
        <f t="shared" si="3"/>
        <v>-271816633</v>
      </c>
      <c r="O34" s="73">
        <f t="shared" si="3"/>
        <v>-127159826</v>
      </c>
      <c r="P34" s="73">
        <f t="shared" si="3"/>
        <v>132154119</v>
      </c>
      <c r="Q34" s="73">
        <f t="shared" si="3"/>
        <v>-8975148</v>
      </c>
      <c r="R34" s="73">
        <f t="shared" si="3"/>
        <v>-8975148</v>
      </c>
      <c r="S34" s="73">
        <f t="shared" si="3"/>
        <v>1406175</v>
      </c>
      <c r="T34" s="73">
        <f t="shared" si="3"/>
        <v>-123285280</v>
      </c>
      <c r="U34" s="73">
        <f t="shared" si="3"/>
        <v>130319907</v>
      </c>
      <c r="V34" s="73">
        <f t="shared" si="3"/>
        <v>130319907</v>
      </c>
      <c r="W34" s="73">
        <f t="shared" si="3"/>
        <v>130319907</v>
      </c>
      <c r="X34" s="73">
        <f t="shared" si="3"/>
        <v>133500425</v>
      </c>
      <c r="Y34" s="73">
        <f t="shared" si="3"/>
        <v>-3180518</v>
      </c>
      <c r="Z34" s="170">
        <f>+IF(X34&lt;&gt;0,+(Y34/X34)*100,0)</f>
        <v>-2.38240290246267</v>
      </c>
      <c r="AA34" s="74">
        <f>SUM(AA29:AA33)</f>
        <v>133500425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4424076</v>
      </c>
      <c r="D37" s="155"/>
      <c r="E37" s="59"/>
      <c r="F37" s="60">
        <v>4488534</v>
      </c>
      <c r="G37" s="60">
        <v>4424076</v>
      </c>
      <c r="H37" s="60">
        <v>4424076</v>
      </c>
      <c r="I37" s="60">
        <v>4424076</v>
      </c>
      <c r="J37" s="60">
        <v>4424076</v>
      </c>
      <c r="K37" s="60">
        <v>-1249197</v>
      </c>
      <c r="L37" s="60">
        <v>-1273739</v>
      </c>
      <c r="M37" s="60">
        <v>-1273739</v>
      </c>
      <c r="N37" s="60">
        <v>-1273739</v>
      </c>
      <c r="O37" s="60">
        <v>-1273739</v>
      </c>
      <c r="P37" s="60">
        <v>-1273739</v>
      </c>
      <c r="Q37" s="60">
        <v>-5677187</v>
      </c>
      <c r="R37" s="60">
        <v>-5677187</v>
      </c>
      <c r="S37" s="60">
        <v>-5677187</v>
      </c>
      <c r="T37" s="60">
        <v>-5677187</v>
      </c>
      <c r="U37" s="60">
        <v>-1253111</v>
      </c>
      <c r="V37" s="60">
        <v>-1253111</v>
      </c>
      <c r="W37" s="60">
        <v>-1253111</v>
      </c>
      <c r="X37" s="60">
        <v>4488534</v>
      </c>
      <c r="Y37" s="60">
        <v>-5741645</v>
      </c>
      <c r="Z37" s="140">
        <v>-127.92</v>
      </c>
      <c r="AA37" s="62">
        <v>4488534</v>
      </c>
    </row>
    <row r="38" spans="1:27" ht="13.5">
      <c r="A38" s="249" t="s">
        <v>165</v>
      </c>
      <c r="B38" s="182"/>
      <c r="C38" s="155">
        <v>28473872</v>
      </c>
      <c r="D38" s="155"/>
      <c r="E38" s="59"/>
      <c r="F38" s="60">
        <v>31229773</v>
      </c>
      <c r="G38" s="60">
        <v>28473872</v>
      </c>
      <c r="H38" s="60">
        <v>28473872</v>
      </c>
      <c r="I38" s="60">
        <v>28473872</v>
      </c>
      <c r="J38" s="60">
        <v>28473872</v>
      </c>
      <c r="K38" s="60">
        <v>28473872</v>
      </c>
      <c r="L38" s="60">
        <v>28473872</v>
      </c>
      <c r="M38" s="60">
        <v>28473872</v>
      </c>
      <c r="N38" s="60">
        <v>28473872</v>
      </c>
      <c r="O38" s="60">
        <v>28473872</v>
      </c>
      <c r="P38" s="60">
        <v>28473872</v>
      </c>
      <c r="Q38" s="60"/>
      <c r="R38" s="60"/>
      <c r="S38" s="60"/>
      <c r="T38" s="60"/>
      <c r="U38" s="60">
        <v>28473872</v>
      </c>
      <c r="V38" s="60">
        <v>28473872</v>
      </c>
      <c r="W38" s="60">
        <v>28473872</v>
      </c>
      <c r="X38" s="60">
        <v>31229773</v>
      </c>
      <c r="Y38" s="60">
        <v>-2755901</v>
      </c>
      <c r="Z38" s="140">
        <v>-8.82</v>
      </c>
      <c r="AA38" s="62">
        <v>31229773</v>
      </c>
    </row>
    <row r="39" spans="1:27" ht="13.5">
      <c r="A39" s="250" t="s">
        <v>59</v>
      </c>
      <c r="B39" s="253"/>
      <c r="C39" s="168">
        <f aca="true" t="shared" si="4" ref="C39:Y39">SUM(C37:C38)</f>
        <v>32897948</v>
      </c>
      <c r="D39" s="168">
        <f>SUM(D37:D38)</f>
        <v>0</v>
      </c>
      <c r="E39" s="76">
        <f t="shared" si="4"/>
        <v>0</v>
      </c>
      <c r="F39" s="77">
        <f t="shared" si="4"/>
        <v>35718307</v>
      </c>
      <c r="G39" s="77">
        <f t="shared" si="4"/>
        <v>32897948</v>
      </c>
      <c r="H39" s="77">
        <f t="shared" si="4"/>
        <v>32897948</v>
      </c>
      <c r="I39" s="77">
        <f t="shared" si="4"/>
        <v>32897948</v>
      </c>
      <c r="J39" s="77">
        <f t="shared" si="4"/>
        <v>32897948</v>
      </c>
      <c r="K39" s="77">
        <f t="shared" si="4"/>
        <v>27224675</v>
      </c>
      <c r="L39" s="77">
        <f t="shared" si="4"/>
        <v>27200133</v>
      </c>
      <c r="M39" s="77">
        <f t="shared" si="4"/>
        <v>27200133</v>
      </c>
      <c r="N39" s="77">
        <f t="shared" si="4"/>
        <v>27200133</v>
      </c>
      <c r="O39" s="77">
        <f t="shared" si="4"/>
        <v>27200133</v>
      </c>
      <c r="P39" s="77">
        <f t="shared" si="4"/>
        <v>27200133</v>
      </c>
      <c r="Q39" s="77">
        <f t="shared" si="4"/>
        <v>-5677187</v>
      </c>
      <c r="R39" s="77">
        <f t="shared" si="4"/>
        <v>-5677187</v>
      </c>
      <c r="S39" s="77">
        <f t="shared" si="4"/>
        <v>-5677187</v>
      </c>
      <c r="T39" s="77">
        <f t="shared" si="4"/>
        <v>-5677187</v>
      </c>
      <c r="U39" s="77">
        <f t="shared" si="4"/>
        <v>27220761</v>
      </c>
      <c r="V39" s="77">
        <f t="shared" si="4"/>
        <v>27220761</v>
      </c>
      <c r="W39" s="77">
        <f t="shared" si="4"/>
        <v>27220761</v>
      </c>
      <c r="X39" s="77">
        <f t="shared" si="4"/>
        <v>35718307</v>
      </c>
      <c r="Y39" s="77">
        <f t="shared" si="4"/>
        <v>-8497546</v>
      </c>
      <c r="Z39" s="212">
        <f>+IF(X39&lt;&gt;0,+(Y39/X39)*100,0)</f>
        <v>-23.790450090481613</v>
      </c>
      <c r="AA39" s="79">
        <f>SUM(AA37:AA38)</f>
        <v>35718307</v>
      </c>
    </row>
    <row r="40" spans="1:27" ht="13.5">
      <c r="A40" s="250" t="s">
        <v>167</v>
      </c>
      <c r="B40" s="251"/>
      <c r="C40" s="168">
        <f aca="true" t="shared" si="5" ref="C40:Y40">+C34+C39</f>
        <v>169218732</v>
      </c>
      <c r="D40" s="168">
        <f>+D34+D39</f>
        <v>0</v>
      </c>
      <c r="E40" s="72">
        <f t="shared" si="5"/>
        <v>0</v>
      </c>
      <c r="F40" s="73">
        <f t="shared" si="5"/>
        <v>169218732</v>
      </c>
      <c r="G40" s="73">
        <f t="shared" si="5"/>
        <v>166268340</v>
      </c>
      <c r="H40" s="73">
        <f t="shared" si="5"/>
        <v>163029014</v>
      </c>
      <c r="I40" s="73">
        <f t="shared" si="5"/>
        <v>163150047</v>
      </c>
      <c r="J40" s="73">
        <f t="shared" si="5"/>
        <v>163150047</v>
      </c>
      <c r="K40" s="73">
        <f t="shared" si="5"/>
        <v>-100948186</v>
      </c>
      <c r="L40" s="73">
        <f t="shared" si="5"/>
        <v>56750370</v>
      </c>
      <c r="M40" s="73">
        <f t="shared" si="5"/>
        <v>-244616500</v>
      </c>
      <c r="N40" s="73">
        <f t="shared" si="5"/>
        <v>-244616500</v>
      </c>
      <c r="O40" s="73">
        <f t="shared" si="5"/>
        <v>-99959693</v>
      </c>
      <c r="P40" s="73">
        <f t="shared" si="5"/>
        <v>159354252</v>
      </c>
      <c r="Q40" s="73">
        <f t="shared" si="5"/>
        <v>-14652335</v>
      </c>
      <c r="R40" s="73">
        <f t="shared" si="5"/>
        <v>-14652335</v>
      </c>
      <c r="S40" s="73">
        <f t="shared" si="5"/>
        <v>-4271012</v>
      </c>
      <c r="T40" s="73">
        <f t="shared" si="5"/>
        <v>-128962467</v>
      </c>
      <c r="U40" s="73">
        <f t="shared" si="5"/>
        <v>157540668</v>
      </c>
      <c r="V40" s="73">
        <f t="shared" si="5"/>
        <v>157540668</v>
      </c>
      <c r="W40" s="73">
        <f t="shared" si="5"/>
        <v>157540668</v>
      </c>
      <c r="X40" s="73">
        <f t="shared" si="5"/>
        <v>169218732</v>
      </c>
      <c r="Y40" s="73">
        <f t="shared" si="5"/>
        <v>-11678064</v>
      </c>
      <c r="Z40" s="170">
        <f>+IF(X40&lt;&gt;0,+(Y40/X40)*100,0)</f>
        <v>-6.901165055414787</v>
      </c>
      <c r="AA40" s="74">
        <f>+AA34+AA39</f>
        <v>169218732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3001658659</v>
      </c>
      <c r="D42" s="257">
        <f>+D25-D40</f>
        <v>0</v>
      </c>
      <c r="E42" s="258">
        <f t="shared" si="6"/>
        <v>0</v>
      </c>
      <c r="F42" s="259">
        <f t="shared" si="6"/>
        <v>3001658659</v>
      </c>
      <c r="G42" s="259">
        <f t="shared" si="6"/>
        <v>3247682428</v>
      </c>
      <c r="H42" s="259">
        <f t="shared" si="6"/>
        <v>3185578933</v>
      </c>
      <c r="I42" s="259">
        <f t="shared" si="6"/>
        <v>3136616544</v>
      </c>
      <c r="J42" s="259">
        <f t="shared" si="6"/>
        <v>3136616544</v>
      </c>
      <c r="K42" s="259">
        <f t="shared" si="6"/>
        <v>3265875537</v>
      </c>
      <c r="L42" s="259">
        <f t="shared" si="6"/>
        <v>3467086633</v>
      </c>
      <c r="M42" s="259">
        <f t="shared" si="6"/>
        <v>3456983028</v>
      </c>
      <c r="N42" s="259">
        <f t="shared" si="6"/>
        <v>3456983028</v>
      </c>
      <c r="O42" s="259">
        <f t="shared" si="6"/>
        <v>3450380725</v>
      </c>
      <c r="P42" s="259">
        <f t="shared" si="6"/>
        <v>2999714121</v>
      </c>
      <c r="Q42" s="259">
        <f t="shared" si="6"/>
        <v>677885197</v>
      </c>
      <c r="R42" s="259">
        <f t="shared" si="6"/>
        <v>677885197</v>
      </c>
      <c r="S42" s="259">
        <f t="shared" si="6"/>
        <v>638945563</v>
      </c>
      <c r="T42" s="259">
        <f t="shared" si="6"/>
        <v>631703067</v>
      </c>
      <c r="U42" s="259">
        <f t="shared" si="6"/>
        <v>2959934445</v>
      </c>
      <c r="V42" s="259">
        <f t="shared" si="6"/>
        <v>2959934445</v>
      </c>
      <c r="W42" s="259">
        <f t="shared" si="6"/>
        <v>2959934445</v>
      </c>
      <c r="X42" s="259">
        <f t="shared" si="6"/>
        <v>3001658659</v>
      </c>
      <c r="Y42" s="259">
        <f t="shared" si="6"/>
        <v>-41724214</v>
      </c>
      <c r="Z42" s="260">
        <f>+IF(X42&lt;&gt;0,+(Y42/X42)*100,0)</f>
        <v>-1.390038599988594</v>
      </c>
      <c r="AA42" s="261">
        <f>+AA25-AA40</f>
        <v>3001658659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3001658659</v>
      </c>
      <c r="D45" s="155"/>
      <c r="E45" s="59"/>
      <c r="F45" s="60">
        <v>3001658659</v>
      </c>
      <c r="G45" s="60">
        <v>3247682428</v>
      </c>
      <c r="H45" s="60">
        <v>3185578933</v>
      </c>
      <c r="I45" s="60">
        <v>3136616544</v>
      </c>
      <c r="J45" s="60">
        <v>3136616544</v>
      </c>
      <c r="K45" s="60">
        <v>3265875537</v>
      </c>
      <c r="L45" s="60">
        <v>3467086633</v>
      </c>
      <c r="M45" s="60">
        <v>3456983028</v>
      </c>
      <c r="N45" s="60">
        <v>3456983028</v>
      </c>
      <c r="O45" s="60">
        <v>3450380725</v>
      </c>
      <c r="P45" s="60">
        <v>2999714121</v>
      </c>
      <c r="Q45" s="60">
        <v>677885197</v>
      </c>
      <c r="R45" s="60">
        <v>677885197</v>
      </c>
      <c r="S45" s="60">
        <v>638945563</v>
      </c>
      <c r="T45" s="60">
        <v>631703067</v>
      </c>
      <c r="U45" s="60">
        <v>2959934445</v>
      </c>
      <c r="V45" s="60">
        <v>2959934445</v>
      </c>
      <c r="W45" s="60">
        <v>2959934445</v>
      </c>
      <c r="X45" s="60">
        <v>3001658659</v>
      </c>
      <c r="Y45" s="60">
        <v>-41724214</v>
      </c>
      <c r="Z45" s="139">
        <v>-1.39</v>
      </c>
      <c r="AA45" s="62">
        <v>3001658659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3001658659</v>
      </c>
      <c r="D48" s="217">
        <f>SUM(D45:D47)</f>
        <v>0</v>
      </c>
      <c r="E48" s="264">
        <f t="shared" si="7"/>
        <v>0</v>
      </c>
      <c r="F48" s="219">
        <f t="shared" si="7"/>
        <v>3001658659</v>
      </c>
      <c r="G48" s="219">
        <f t="shared" si="7"/>
        <v>3247682428</v>
      </c>
      <c r="H48" s="219">
        <f t="shared" si="7"/>
        <v>3185578933</v>
      </c>
      <c r="I48" s="219">
        <f t="shared" si="7"/>
        <v>3136616544</v>
      </c>
      <c r="J48" s="219">
        <f t="shared" si="7"/>
        <v>3136616544</v>
      </c>
      <c r="K48" s="219">
        <f t="shared" si="7"/>
        <v>3265875537</v>
      </c>
      <c r="L48" s="219">
        <f t="shared" si="7"/>
        <v>3467086633</v>
      </c>
      <c r="M48" s="219">
        <f t="shared" si="7"/>
        <v>3456983028</v>
      </c>
      <c r="N48" s="219">
        <f t="shared" si="7"/>
        <v>3456983028</v>
      </c>
      <c r="O48" s="219">
        <f t="shared" si="7"/>
        <v>3450380725</v>
      </c>
      <c r="P48" s="219">
        <f t="shared" si="7"/>
        <v>2999714121</v>
      </c>
      <c r="Q48" s="219">
        <f t="shared" si="7"/>
        <v>677885197</v>
      </c>
      <c r="R48" s="219">
        <f t="shared" si="7"/>
        <v>677885197</v>
      </c>
      <c r="S48" s="219">
        <f t="shared" si="7"/>
        <v>638945563</v>
      </c>
      <c r="T48" s="219">
        <f t="shared" si="7"/>
        <v>631703067</v>
      </c>
      <c r="U48" s="219">
        <f t="shared" si="7"/>
        <v>2959934445</v>
      </c>
      <c r="V48" s="219">
        <f t="shared" si="7"/>
        <v>2959934445</v>
      </c>
      <c r="W48" s="219">
        <f t="shared" si="7"/>
        <v>2959934445</v>
      </c>
      <c r="X48" s="219">
        <f t="shared" si="7"/>
        <v>3001658659</v>
      </c>
      <c r="Y48" s="219">
        <f t="shared" si="7"/>
        <v>-41724214</v>
      </c>
      <c r="Z48" s="265">
        <f>+IF(X48&lt;&gt;0,+(Y48/X48)*100,0)</f>
        <v>-1.390038599988594</v>
      </c>
      <c r="AA48" s="232">
        <f>SUM(AA45:AA47)</f>
        <v>3001658659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1052293789</v>
      </c>
      <c r="D6" s="155"/>
      <c r="E6" s="59">
        <v>550000</v>
      </c>
      <c r="F6" s="60">
        <v>60600240</v>
      </c>
      <c r="G6" s="60">
        <v>7558039</v>
      </c>
      <c r="H6" s="60">
        <v>45833</v>
      </c>
      <c r="I6" s="60">
        <v>45833</v>
      </c>
      <c r="J6" s="60">
        <v>7649705</v>
      </c>
      <c r="K6" s="60">
        <v>4969182</v>
      </c>
      <c r="L6" s="60">
        <v>7813043</v>
      </c>
      <c r="M6" s="60">
        <v>9998039</v>
      </c>
      <c r="N6" s="60">
        <v>22780264</v>
      </c>
      <c r="O6" s="60">
        <v>1855299</v>
      </c>
      <c r="P6" s="60">
        <v>5790806</v>
      </c>
      <c r="Q6" s="60">
        <v>9360532</v>
      </c>
      <c r="R6" s="60">
        <v>17006637</v>
      </c>
      <c r="S6" s="60">
        <v>7159106</v>
      </c>
      <c r="T6" s="60">
        <v>6570904</v>
      </c>
      <c r="U6" s="60">
        <v>55500</v>
      </c>
      <c r="V6" s="60">
        <v>13785510</v>
      </c>
      <c r="W6" s="60">
        <v>61222116</v>
      </c>
      <c r="X6" s="60">
        <v>60600240</v>
      </c>
      <c r="Y6" s="60">
        <v>621876</v>
      </c>
      <c r="Z6" s="140">
        <v>1.03</v>
      </c>
      <c r="AA6" s="62">
        <v>60600240</v>
      </c>
    </row>
    <row r="7" spans="1:27" ht="13.5">
      <c r="A7" s="249" t="s">
        <v>178</v>
      </c>
      <c r="B7" s="182"/>
      <c r="C7" s="155"/>
      <c r="D7" s="155"/>
      <c r="E7" s="59">
        <v>409326000</v>
      </c>
      <c r="F7" s="60">
        <v>438050398</v>
      </c>
      <c r="G7" s="60">
        <v>327243157</v>
      </c>
      <c r="H7" s="60">
        <v>34110500</v>
      </c>
      <c r="I7" s="60">
        <v>34110500</v>
      </c>
      <c r="J7" s="60">
        <v>395464157</v>
      </c>
      <c r="K7" s="60">
        <v>22245091</v>
      </c>
      <c r="L7" s="60">
        <v>219830972</v>
      </c>
      <c r="M7" s="60">
        <v>1956539</v>
      </c>
      <c r="N7" s="60">
        <v>244032602</v>
      </c>
      <c r="O7" s="60">
        <v>302731115</v>
      </c>
      <c r="P7" s="60">
        <v>4522932</v>
      </c>
      <c r="Q7" s="60">
        <v>187268266</v>
      </c>
      <c r="R7" s="60">
        <v>494522313</v>
      </c>
      <c r="S7" s="60">
        <v>3372961</v>
      </c>
      <c r="T7" s="60"/>
      <c r="U7" s="60">
        <v>11417086</v>
      </c>
      <c r="V7" s="60">
        <v>14790047</v>
      </c>
      <c r="W7" s="60">
        <v>1148809119</v>
      </c>
      <c r="X7" s="60">
        <v>438050398</v>
      </c>
      <c r="Y7" s="60">
        <v>710758721</v>
      </c>
      <c r="Z7" s="140">
        <v>162.26</v>
      </c>
      <c r="AA7" s="62">
        <v>438050398</v>
      </c>
    </row>
    <row r="8" spans="1:27" ht="13.5">
      <c r="A8" s="249" t="s">
        <v>179</v>
      </c>
      <c r="B8" s="182"/>
      <c r="C8" s="155"/>
      <c r="D8" s="155"/>
      <c r="E8" s="59">
        <v>528079000</v>
      </c>
      <c r="F8" s="60">
        <v>462032503</v>
      </c>
      <c r="G8" s="60">
        <v>9599960</v>
      </c>
      <c r="H8" s="60">
        <v>44006583</v>
      </c>
      <c r="I8" s="60">
        <v>44006583</v>
      </c>
      <c r="J8" s="60">
        <v>97613126</v>
      </c>
      <c r="K8" s="60">
        <v>-4566530</v>
      </c>
      <c r="L8" s="60">
        <v>12828337</v>
      </c>
      <c r="M8" s="60">
        <v>8909148</v>
      </c>
      <c r="N8" s="60">
        <v>17170955</v>
      </c>
      <c r="O8" s="60">
        <v>-285688821</v>
      </c>
      <c r="P8" s="60">
        <v>30140792</v>
      </c>
      <c r="Q8" s="60">
        <v>52234145</v>
      </c>
      <c r="R8" s="60">
        <v>-203313884</v>
      </c>
      <c r="S8" s="60">
        <v>-3372961</v>
      </c>
      <c r="T8" s="60">
        <v>26233402</v>
      </c>
      <c r="U8" s="60">
        <v>18005904</v>
      </c>
      <c r="V8" s="60">
        <v>40866345</v>
      </c>
      <c r="W8" s="60">
        <v>-47663458</v>
      </c>
      <c r="X8" s="60">
        <v>462032503</v>
      </c>
      <c r="Y8" s="60">
        <v>-509695961</v>
      </c>
      <c r="Z8" s="140">
        <v>-110.32</v>
      </c>
      <c r="AA8" s="62">
        <v>462032503</v>
      </c>
    </row>
    <row r="9" spans="1:27" ht="13.5">
      <c r="A9" s="249" t="s">
        <v>180</v>
      </c>
      <c r="B9" s="182"/>
      <c r="C9" s="155"/>
      <c r="D9" s="155"/>
      <c r="E9" s="59">
        <v>15465492</v>
      </c>
      <c r="F9" s="60">
        <v>8999517</v>
      </c>
      <c r="G9" s="60">
        <v>-605874</v>
      </c>
      <c r="H9" s="60">
        <v>1287791</v>
      </c>
      <c r="I9" s="60">
        <v>1287791</v>
      </c>
      <c r="J9" s="60">
        <v>1969708</v>
      </c>
      <c r="K9" s="60">
        <v>652050</v>
      </c>
      <c r="L9" s="60">
        <v>572185</v>
      </c>
      <c r="M9" s="60">
        <v>690023</v>
      </c>
      <c r="N9" s="60">
        <v>1914258</v>
      </c>
      <c r="O9" s="60">
        <v>4341621</v>
      </c>
      <c r="P9" s="60">
        <v>1902490</v>
      </c>
      <c r="Q9" s="60">
        <v>2354704</v>
      </c>
      <c r="R9" s="60">
        <v>8598815</v>
      </c>
      <c r="S9" s="60">
        <v>746623</v>
      </c>
      <c r="T9" s="60">
        <v>2597597</v>
      </c>
      <c r="U9" s="60">
        <v>1302277</v>
      </c>
      <c r="V9" s="60">
        <v>4646497</v>
      </c>
      <c r="W9" s="60">
        <v>17129278</v>
      </c>
      <c r="X9" s="60">
        <v>8999517</v>
      </c>
      <c r="Y9" s="60">
        <v>8129761</v>
      </c>
      <c r="Z9" s="140">
        <v>90.34</v>
      </c>
      <c r="AA9" s="62">
        <v>8999517</v>
      </c>
    </row>
    <row r="10" spans="1:27" ht="13.5">
      <c r="A10" s="249" t="s">
        <v>181</v>
      </c>
      <c r="B10" s="182"/>
      <c r="C10" s="155">
        <v>19601048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-892294418</v>
      </c>
      <c r="D12" s="155"/>
      <c r="E12" s="59">
        <v>-276095000</v>
      </c>
      <c r="F12" s="60">
        <v>-165066272</v>
      </c>
      <c r="G12" s="60">
        <v>-11119711</v>
      </c>
      <c r="H12" s="60">
        <v>-22097000</v>
      </c>
      <c r="I12" s="60">
        <v>-22097000</v>
      </c>
      <c r="J12" s="60">
        <v>-55313711</v>
      </c>
      <c r="K12" s="60">
        <v>-12663547</v>
      </c>
      <c r="L12" s="60">
        <v>-17781685</v>
      </c>
      <c r="M12" s="60">
        <v>-18350873</v>
      </c>
      <c r="N12" s="60">
        <v>-48796105</v>
      </c>
      <c r="O12" s="60">
        <v>-11901364</v>
      </c>
      <c r="P12" s="60">
        <v>-40230903</v>
      </c>
      <c r="Q12" s="60">
        <v>-12989066</v>
      </c>
      <c r="R12" s="60">
        <v>-65121333</v>
      </c>
      <c r="S12" s="60">
        <v>-14541594</v>
      </c>
      <c r="T12" s="60">
        <v>-15862213</v>
      </c>
      <c r="U12" s="60">
        <v>-18223841</v>
      </c>
      <c r="V12" s="60">
        <v>-48627648</v>
      </c>
      <c r="W12" s="60">
        <v>-217858797</v>
      </c>
      <c r="X12" s="60">
        <v>-165066272</v>
      </c>
      <c r="Y12" s="60">
        <v>-52792525</v>
      </c>
      <c r="Z12" s="140">
        <v>31.98</v>
      </c>
      <c r="AA12" s="62">
        <v>-165066272</v>
      </c>
    </row>
    <row r="13" spans="1:27" ht="13.5">
      <c r="A13" s="249" t="s">
        <v>40</v>
      </c>
      <c r="B13" s="182"/>
      <c r="C13" s="155">
        <v>-384647</v>
      </c>
      <c r="D13" s="155"/>
      <c r="E13" s="59">
        <v>-2000000</v>
      </c>
      <c r="F13" s="60">
        <v>-90000108</v>
      </c>
      <c r="G13" s="60">
        <v>-8187</v>
      </c>
      <c r="H13" s="60"/>
      <c r="I13" s="60">
        <v>-1000000</v>
      </c>
      <c r="J13" s="60">
        <v>-1008187</v>
      </c>
      <c r="K13" s="60">
        <v>-23808</v>
      </c>
      <c r="L13" s="60">
        <v>-15505</v>
      </c>
      <c r="M13" s="60">
        <v>-6500</v>
      </c>
      <c r="N13" s="60">
        <v>-45813</v>
      </c>
      <c r="O13" s="60">
        <v>-13605</v>
      </c>
      <c r="P13" s="60">
        <v>-14220</v>
      </c>
      <c r="Q13" s="60">
        <v>-32185</v>
      </c>
      <c r="R13" s="60">
        <v>-60010</v>
      </c>
      <c r="S13" s="60">
        <v>-9799</v>
      </c>
      <c r="T13" s="60">
        <v>-10703</v>
      </c>
      <c r="U13" s="60">
        <v>-6136</v>
      </c>
      <c r="V13" s="60">
        <v>-26638</v>
      </c>
      <c r="W13" s="60">
        <v>-1140648</v>
      </c>
      <c r="X13" s="60">
        <v>-90000108</v>
      </c>
      <c r="Y13" s="60">
        <v>88859460</v>
      </c>
      <c r="Z13" s="140">
        <v>-98.73</v>
      </c>
      <c r="AA13" s="62">
        <v>-90000108</v>
      </c>
    </row>
    <row r="14" spans="1:27" ht="13.5">
      <c r="A14" s="249" t="s">
        <v>42</v>
      </c>
      <c r="B14" s="182"/>
      <c r="C14" s="155"/>
      <c r="D14" s="155"/>
      <c r="E14" s="59">
        <v>-144160000</v>
      </c>
      <c r="F14" s="60">
        <v>-443722555</v>
      </c>
      <c r="G14" s="60">
        <v>-9708889</v>
      </c>
      <c r="H14" s="60">
        <v>-12031000</v>
      </c>
      <c r="I14" s="60">
        <v>-12031000</v>
      </c>
      <c r="J14" s="60">
        <v>-33770889</v>
      </c>
      <c r="K14" s="60">
        <v>-19796962</v>
      </c>
      <c r="L14" s="60">
        <v>-22036262</v>
      </c>
      <c r="M14" s="60">
        <v>-13299990</v>
      </c>
      <c r="N14" s="60">
        <v>-55133214</v>
      </c>
      <c r="O14" s="60">
        <v>-17926549</v>
      </c>
      <c r="P14" s="60">
        <v>-33932749</v>
      </c>
      <c r="Q14" s="60">
        <v>-15823441</v>
      </c>
      <c r="R14" s="60">
        <v>-67682739</v>
      </c>
      <c r="S14" s="60">
        <v>-32293970</v>
      </c>
      <c r="T14" s="60">
        <v>-26771485</v>
      </c>
      <c r="U14" s="60">
        <v>-39412482</v>
      </c>
      <c r="V14" s="60">
        <v>-98477937</v>
      </c>
      <c r="W14" s="60">
        <v>-255064779</v>
      </c>
      <c r="X14" s="60">
        <v>-443722555</v>
      </c>
      <c r="Y14" s="60">
        <v>188657776</v>
      </c>
      <c r="Z14" s="140">
        <v>-42.52</v>
      </c>
      <c r="AA14" s="62">
        <v>-443722555</v>
      </c>
    </row>
    <row r="15" spans="1:27" ht="13.5">
      <c r="A15" s="250" t="s">
        <v>184</v>
      </c>
      <c r="B15" s="251"/>
      <c r="C15" s="168">
        <f aca="true" t="shared" si="0" ref="C15:Y15">SUM(C6:C14)</f>
        <v>179215772</v>
      </c>
      <c r="D15" s="168">
        <f>SUM(D6:D14)</f>
        <v>0</v>
      </c>
      <c r="E15" s="72">
        <f t="shared" si="0"/>
        <v>531165492</v>
      </c>
      <c r="F15" s="73">
        <f t="shared" si="0"/>
        <v>270893723</v>
      </c>
      <c r="G15" s="73">
        <f t="shared" si="0"/>
        <v>322958495</v>
      </c>
      <c r="H15" s="73">
        <f t="shared" si="0"/>
        <v>45322707</v>
      </c>
      <c r="I15" s="73">
        <f t="shared" si="0"/>
        <v>44322707</v>
      </c>
      <c r="J15" s="73">
        <f t="shared" si="0"/>
        <v>412603909</v>
      </c>
      <c r="K15" s="73">
        <f t="shared" si="0"/>
        <v>-9184524</v>
      </c>
      <c r="L15" s="73">
        <f t="shared" si="0"/>
        <v>201211085</v>
      </c>
      <c r="M15" s="73">
        <f t="shared" si="0"/>
        <v>-10103614</v>
      </c>
      <c r="N15" s="73">
        <f t="shared" si="0"/>
        <v>181922947</v>
      </c>
      <c r="O15" s="73">
        <f t="shared" si="0"/>
        <v>-6602304</v>
      </c>
      <c r="P15" s="73">
        <f t="shared" si="0"/>
        <v>-31820852</v>
      </c>
      <c r="Q15" s="73">
        <f t="shared" si="0"/>
        <v>222372955</v>
      </c>
      <c r="R15" s="73">
        <f t="shared" si="0"/>
        <v>183949799</v>
      </c>
      <c r="S15" s="73">
        <f t="shared" si="0"/>
        <v>-38939634</v>
      </c>
      <c r="T15" s="73">
        <f t="shared" si="0"/>
        <v>-7242498</v>
      </c>
      <c r="U15" s="73">
        <f t="shared" si="0"/>
        <v>-26861692</v>
      </c>
      <c r="V15" s="73">
        <f t="shared" si="0"/>
        <v>-73043824</v>
      </c>
      <c r="W15" s="73">
        <f t="shared" si="0"/>
        <v>705432831</v>
      </c>
      <c r="X15" s="73">
        <f t="shared" si="0"/>
        <v>270893723</v>
      </c>
      <c r="Y15" s="73">
        <f t="shared" si="0"/>
        <v>434539108</v>
      </c>
      <c r="Z15" s="170">
        <f>+IF(X15&lt;&gt;0,+(Y15/X15)*100,0)</f>
        <v>160.4094414546475</v>
      </c>
      <c r="AA15" s="74">
        <f>SUM(AA6:AA14)</f>
        <v>270893723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1240329</v>
      </c>
      <c r="D19" s="155"/>
      <c r="E19" s="59">
        <v>16400000</v>
      </c>
      <c r="F19" s="60">
        <v>159941000</v>
      </c>
      <c r="G19" s="159"/>
      <c r="H19" s="159">
        <v>1366666</v>
      </c>
      <c r="I19" s="159">
        <v>1366666</v>
      </c>
      <c r="J19" s="60">
        <v>2733332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2733332</v>
      </c>
      <c r="X19" s="60">
        <v>159941000</v>
      </c>
      <c r="Y19" s="159">
        <v>-157207668</v>
      </c>
      <c r="Z19" s="141">
        <v>-98.29</v>
      </c>
      <c r="AA19" s="225">
        <v>159941000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>
        <v>252</v>
      </c>
      <c r="G22" s="60"/>
      <c r="H22" s="60"/>
      <c r="I22" s="60"/>
      <c r="J22" s="60"/>
      <c r="K22" s="60">
        <v>36252329</v>
      </c>
      <c r="L22" s="60">
        <v>-173042768</v>
      </c>
      <c r="M22" s="60">
        <v>176708030</v>
      </c>
      <c r="N22" s="60">
        <v>39917591</v>
      </c>
      <c r="O22" s="60">
        <v>17381316</v>
      </c>
      <c r="P22" s="60">
        <v>1020124</v>
      </c>
      <c r="Q22" s="60">
        <v>1607554</v>
      </c>
      <c r="R22" s="60">
        <v>20008994</v>
      </c>
      <c r="S22" s="60">
        <v>-100002728</v>
      </c>
      <c r="T22" s="60">
        <v>161099002</v>
      </c>
      <c r="U22" s="60">
        <v>2580034</v>
      </c>
      <c r="V22" s="60">
        <v>63676308</v>
      </c>
      <c r="W22" s="60">
        <v>123602893</v>
      </c>
      <c r="X22" s="60">
        <v>252</v>
      </c>
      <c r="Y22" s="60">
        <v>123602641</v>
      </c>
      <c r="Z22" s="140">
        <v>49048667.06</v>
      </c>
      <c r="AA22" s="62">
        <v>252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-264618089</v>
      </c>
      <c r="D24" s="155"/>
      <c r="E24" s="59">
        <v>-544479000</v>
      </c>
      <c r="F24" s="60"/>
      <c r="G24" s="60">
        <v>-62224730</v>
      </c>
      <c r="H24" s="60">
        <v>-45373250</v>
      </c>
      <c r="I24" s="60">
        <v>-45373250</v>
      </c>
      <c r="J24" s="60">
        <v>-152971230</v>
      </c>
      <c r="K24" s="60">
        <v>-38510207</v>
      </c>
      <c r="L24" s="60">
        <v>-57633619</v>
      </c>
      <c r="M24" s="60">
        <v>-81327549</v>
      </c>
      <c r="N24" s="60">
        <v>-177471375</v>
      </c>
      <c r="O24" s="60">
        <v>-80109128</v>
      </c>
      <c r="P24" s="60">
        <v>-47411753</v>
      </c>
      <c r="Q24" s="60">
        <v>-77580244</v>
      </c>
      <c r="R24" s="60">
        <v>-205101125</v>
      </c>
      <c r="S24" s="60">
        <v>-48242205</v>
      </c>
      <c r="T24" s="60">
        <v>-55299119</v>
      </c>
      <c r="U24" s="60">
        <v>-24315505</v>
      </c>
      <c r="V24" s="60">
        <v>-127856829</v>
      </c>
      <c r="W24" s="60">
        <v>-663400559</v>
      </c>
      <c r="X24" s="60"/>
      <c r="Y24" s="60">
        <v>-663400559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-263377760</v>
      </c>
      <c r="D25" s="168">
        <f>SUM(D19:D24)</f>
        <v>0</v>
      </c>
      <c r="E25" s="72">
        <f t="shared" si="1"/>
        <v>-528079000</v>
      </c>
      <c r="F25" s="73">
        <f t="shared" si="1"/>
        <v>159941252</v>
      </c>
      <c r="G25" s="73">
        <f t="shared" si="1"/>
        <v>-62224730</v>
      </c>
      <c r="H25" s="73">
        <f t="shared" si="1"/>
        <v>-44006584</v>
      </c>
      <c r="I25" s="73">
        <f t="shared" si="1"/>
        <v>-44006584</v>
      </c>
      <c r="J25" s="73">
        <f t="shared" si="1"/>
        <v>-150237898</v>
      </c>
      <c r="K25" s="73">
        <f t="shared" si="1"/>
        <v>-2257878</v>
      </c>
      <c r="L25" s="73">
        <f t="shared" si="1"/>
        <v>-230676387</v>
      </c>
      <c r="M25" s="73">
        <f t="shared" si="1"/>
        <v>95380481</v>
      </c>
      <c r="N25" s="73">
        <f t="shared" si="1"/>
        <v>-137553784</v>
      </c>
      <c r="O25" s="73">
        <f t="shared" si="1"/>
        <v>-62727812</v>
      </c>
      <c r="P25" s="73">
        <f t="shared" si="1"/>
        <v>-46391629</v>
      </c>
      <c r="Q25" s="73">
        <f t="shared" si="1"/>
        <v>-75972690</v>
      </c>
      <c r="R25" s="73">
        <f t="shared" si="1"/>
        <v>-185092131</v>
      </c>
      <c r="S25" s="73">
        <f t="shared" si="1"/>
        <v>-148244933</v>
      </c>
      <c r="T25" s="73">
        <f t="shared" si="1"/>
        <v>105799883</v>
      </c>
      <c r="U25" s="73">
        <f t="shared" si="1"/>
        <v>-21735471</v>
      </c>
      <c r="V25" s="73">
        <f t="shared" si="1"/>
        <v>-64180521</v>
      </c>
      <c r="W25" s="73">
        <f t="shared" si="1"/>
        <v>-537064334</v>
      </c>
      <c r="X25" s="73">
        <f t="shared" si="1"/>
        <v>159941252</v>
      </c>
      <c r="Y25" s="73">
        <f t="shared" si="1"/>
        <v>-697005586</v>
      </c>
      <c r="Z25" s="170">
        <f>+IF(X25&lt;&gt;0,+(Y25/X25)*100,0)</f>
        <v>-435.7885018931826</v>
      </c>
      <c r="AA25" s="74">
        <f>SUM(AA19:AA24)</f>
        <v>159941252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>
        <v>35537</v>
      </c>
      <c r="G29" s="60"/>
      <c r="H29" s="60"/>
      <c r="I29" s="60"/>
      <c r="J29" s="60"/>
      <c r="K29" s="60">
        <v>22969</v>
      </c>
      <c r="L29" s="60">
        <v>19456</v>
      </c>
      <c r="M29" s="60">
        <v>8038</v>
      </c>
      <c r="N29" s="60">
        <v>50463</v>
      </c>
      <c r="O29" s="60">
        <v>-40798</v>
      </c>
      <c r="P29" s="60">
        <v>-15040</v>
      </c>
      <c r="Q29" s="60">
        <v>-56400</v>
      </c>
      <c r="R29" s="60">
        <v>-112238</v>
      </c>
      <c r="S29" s="60">
        <v>-60007</v>
      </c>
      <c r="T29" s="60">
        <v>24939</v>
      </c>
      <c r="U29" s="60"/>
      <c r="V29" s="60">
        <v>-35068</v>
      </c>
      <c r="W29" s="60">
        <v>-96843</v>
      </c>
      <c r="X29" s="60">
        <v>35537</v>
      </c>
      <c r="Y29" s="60">
        <v>-132380</v>
      </c>
      <c r="Z29" s="140">
        <v>-372.51</v>
      </c>
      <c r="AA29" s="62">
        <v>35537</v>
      </c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-1194089</v>
      </c>
      <c r="Q30" s="60"/>
      <c r="R30" s="60">
        <v>-1194089</v>
      </c>
      <c r="S30" s="60"/>
      <c r="T30" s="60"/>
      <c r="U30" s="60"/>
      <c r="V30" s="60"/>
      <c r="W30" s="60">
        <v>-1194089</v>
      </c>
      <c r="X30" s="60"/>
      <c r="Y30" s="60">
        <v>-1194089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-1074681</v>
      </c>
      <c r="D33" s="155"/>
      <c r="E33" s="59"/>
      <c r="F33" s="60"/>
      <c r="G33" s="60"/>
      <c r="H33" s="60"/>
      <c r="I33" s="60"/>
      <c r="J33" s="60"/>
      <c r="K33" s="60">
        <v>-5673273</v>
      </c>
      <c r="L33" s="60">
        <v>-24542</v>
      </c>
      <c r="M33" s="60"/>
      <c r="N33" s="60">
        <v>-5697815</v>
      </c>
      <c r="O33" s="60"/>
      <c r="P33" s="60">
        <v>-4424076</v>
      </c>
      <c r="Q33" s="60">
        <v>20628</v>
      </c>
      <c r="R33" s="60">
        <v>-4403448</v>
      </c>
      <c r="S33" s="60"/>
      <c r="T33" s="60"/>
      <c r="U33" s="60"/>
      <c r="V33" s="60"/>
      <c r="W33" s="60">
        <v>-10101263</v>
      </c>
      <c r="X33" s="60"/>
      <c r="Y33" s="60">
        <v>-10101263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-1074681</v>
      </c>
      <c r="D34" s="168">
        <f>SUM(D29:D33)</f>
        <v>0</v>
      </c>
      <c r="E34" s="72">
        <f t="shared" si="2"/>
        <v>0</v>
      </c>
      <c r="F34" s="73">
        <f t="shared" si="2"/>
        <v>35537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-5650304</v>
      </c>
      <c r="L34" s="73">
        <f t="shared" si="2"/>
        <v>-5086</v>
      </c>
      <c r="M34" s="73">
        <f t="shared" si="2"/>
        <v>8038</v>
      </c>
      <c r="N34" s="73">
        <f t="shared" si="2"/>
        <v>-5647352</v>
      </c>
      <c r="O34" s="73">
        <f t="shared" si="2"/>
        <v>-40798</v>
      </c>
      <c r="P34" s="73">
        <f t="shared" si="2"/>
        <v>-5633205</v>
      </c>
      <c r="Q34" s="73">
        <f t="shared" si="2"/>
        <v>-35772</v>
      </c>
      <c r="R34" s="73">
        <f t="shared" si="2"/>
        <v>-5709775</v>
      </c>
      <c r="S34" s="73">
        <f t="shared" si="2"/>
        <v>-60007</v>
      </c>
      <c r="T34" s="73">
        <f t="shared" si="2"/>
        <v>24939</v>
      </c>
      <c r="U34" s="73">
        <f t="shared" si="2"/>
        <v>0</v>
      </c>
      <c r="V34" s="73">
        <f t="shared" si="2"/>
        <v>-35068</v>
      </c>
      <c r="W34" s="73">
        <f t="shared" si="2"/>
        <v>-11392195</v>
      </c>
      <c r="X34" s="73">
        <f t="shared" si="2"/>
        <v>35537</v>
      </c>
      <c r="Y34" s="73">
        <f t="shared" si="2"/>
        <v>-11427732</v>
      </c>
      <c r="Z34" s="170">
        <f>+IF(X34&lt;&gt;0,+(Y34/X34)*100,0)</f>
        <v>-32157.278329628276</v>
      </c>
      <c r="AA34" s="74">
        <f>SUM(AA29:AA33)</f>
        <v>35537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-85236669</v>
      </c>
      <c r="D36" s="153">
        <f>+D15+D25+D34</f>
        <v>0</v>
      </c>
      <c r="E36" s="99">
        <f t="shared" si="3"/>
        <v>3086492</v>
      </c>
      <c r="F36" s="100">
        <f t="shared" si="3"/>
        <v>430870512</v>
      </c>
      <c r="G36" s="100">
        <f t="shared" si="3"/>
        <v>260733765</v>
      </c>
      <c r="H36" s="100">
        <f t="shared" si="3"/>
        <v>1316123</v>
      </c>
      <c r="I36" s="100">
        <f t="shared" si="3"/>
        <v>316123</v>
      </c>
      <c r="J36" s="100">
        <f t="shared" si="3"/>
        <v>262366011</v>
      </c>
      <c r="K36" s="100">
        <f t="shared" si="3"/>
        <v>-17092706</v>
      </c>
      <c r="L36" s="100">
        <f t="shared" si="3"/>
        <v>-29470388</v>
      </c>
      <c r="M36" s="100">
        <f t="shared" si="3"/>
        <v>85284905</v>
      </c>
      <c r="N36" s="100">
        <f t="shared" si="3"/>
        <v>38721811</v>
      </c>
      <c r="O36" s="100">
        <f t="shared" si="3"/>
        <v>-69370914</v>
      </c>
      <c r="P36" s="100">
        <f t="shared" si="3"/>
        <v>-83845686</v>
      </c>
      <c r="Q36" s="100">
        <f t="shared" si="3"/>
        <v>146364493</v>
      </c>
      <c r="R36" s="100">
        <f t="shared" si="3"/>
        <v>-6852107</v>
      </c>
      <c r="S36" s="100">
        <f t="shared" si="3"/>
        <v>-187244574</v>
      </c>
      <c r="T36" s="100">
        <f t="shared" si="3"/>
        <v>98582324</v>
      </c>
      <c r="U36" s="100">
        <f t="shared" si="3"/>
        <v>-48597163</v>
      </c>
      <c r="V36" s="100">
        <f t="shared" si="3"/>
        <v>-137259413</v>
      </c>
      <c r="W36" s="100">
        <f t="shared" si="3"/>
        <v>156976302</v>
      </c>
      <c r="X36" s="100">
        <f t="shared" si="3"/>
        <v>430870512</v>
      </c>
      <c r="Y36" s="100">
        <f t="shared" si="3"/>
        <v>-273894210</v>
      </c>
      <c r="Z36" s="137">
        <f>+IF(X36&lt;&gt;0,+(Y36/X36)*100,0)</f>
        <v>-63.56763862271456</v>
      </c>
      <c r="AA36" s="102">
        <f>+AA15+AA25+AA34</f>
        <v>430870512</v>
      </c>
    </row>
    <row r="37" spans="1:27" ht="13.5">
      <c r="A37" s="249" t="s">
        <v>199</v>
      </c>
      <c r="B37" s="182"/>
      <c r="C37" s="153">
        <v>383190713</v>
      </c>
      <c r="D37" s="153"/>
      <c r="E37" s="99">
        <v>383193053</v>
      </c>
      <c r="F37" s="100"/>
      <c r="G37" s="100">
        <v>297842779</v>
      </c>
      <c r="H37" s="100">
        <v>558576544</v>
      </c>
      <c r="I37" s="100">
        <v>559892667</v>
      </c>
      <c r="J37" s="100">
        <v>297842779</v>
      </c>
      <c r="K37" s="100">
        <v>560208790</v>
      </c>
      <c r="L37" s="100">
        <v>543116084</v>
      </c>
      <c r="M37" s="100">
        <v>513645696</v>
      </c>
      <c r="N37" s="100">
        <v>560208790</v>
      </c>
      <c r="O37" s="100">
        <v>598930601</v>
      </c>
      <c r="P37" s="100">
        <v>529559687</v>
      </c>
      <c r="Q37" s="100">
        <v>445714001</v>
      </c>
      <c r="R37" s="100">
        <v>598930601</v>
      </c>
      <c r="S37" s="100">
        <v>592078494</v>
      </c>
      <c r="T37" s="100">
        <v>404833920</v>
      </c>
      <c r="U37" s="100">
        <v>503416244</v>
      </c>
      <c r="V37" s="100">
        <v>592078494</v>
      </c>
      <c r="W37" s="100">
        <v>297842779</v>
      </c>
      <c r="X37" s="100"/>
      <c r="Y37" s="100">
        <v>297842779</v>
      </c>
      <c r="Z37" s="137"/>
      <c r="AA37" s="102"/>
    </row>
    <row r="38" spans="1:27" ht="13.5">
      <c r="A38" s="269" t="s">
        <v>200</v>
      </c>
      <c r="B38" s="256"/>
      <c r="C38" s="257">
        <v>297954044</v>
      </c>
      <c r="D38" s="257"/>
      <c r="E38" s="258">
        <v>386279545</v>
      </c>
      <c r="F38" s="259">
        <v>430870512</v>
      </c>
      <c r="G38" s="259">
        <v>558576544</v>
      </c>
      <c r="H38" s="259">
        <v>559892667</v>
      </c>
      <c r="I38" s="259">
        <v>560208790</v>
      </c>
      <c r="J38" s="259">
        <v>560208790</v>
      </c>
      <c r="K38" s="259">
        <v>543116084</v>
      </c>
      <c r="L38" s="259">
        <v>513645696</v>
      </c>
      <c r="M38" s="259">
        <v>598930601</v>
      </c>
      <c r="N38" s="259">
        <v>598930601</v>
      </c>
      <c r="O38" s="259">
        <v>529559687</v>
      </c>
      <c r="P38" s="259">
        <v>445714001</v>
      </c>
      <c r="Q38" s="259">
        <v>592078494</v>
      </c>
      <c r="R38" s="259">
        <v>529559687</v>
      </c>
      <c r="S38" s="259">
        <v>404833920</v>
      </c>
      <c r="T38" s="259">
        <v>503416244</v>
      </c>
      <c r="U38" s="259">
        <v>454819081</v>
      </c>
      <c r="V38" s="259">
        <v>454819081</v>
      </c>
      <c r="W38" s="259">
        <v>454819081</v>
      </c>
      <c r="X38" s="259">
        <v>430870512</v>
      </c>
      <c r="Y38" s="259">
        <v>23948569</v>
      </c>
      <c r="Z38" s="260">
        <v>5.56</v>
      </c>
      <c r="AA38" s="261">
        <v>430870512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264618089</v>
      </c>
      <c r="D5" s="200">
        <f t="shared" si="0"/>
        <v>0</v>
      </c>
      <c r="E5" s="106">
        <f t="shared" si="0"/>
        <v>544479000</v>
      </c>
      <c r="F5" s="106">
        <f t="shared" si="0"/>
        <v>522050274</v>
      </c>
      <c r="G5" s="106">
        <f t="shared" si="0"/>
        <v>62224730</v>
      </c>
      <c r="H5" s="106">
        <f t="shared" si="0"/>
        <v>45418932</v>
      </c>
      <c r="I5" s="106">
        <f t="shared" si="0"/>
        <v>34152262</v>
      </c>
      <c r="J5" s="106">
        <f t="shared" si="0"/>
        <v>141795924</v>
      </c>
      <c r="K5" s="106">
        <f t="shared" si="0"/>
        <v>38510207</v>
      </c>
      <c r="L5" s="106">
        <f t="shared" si="0"/>
        <v>57633619</v>
      </c>
      <c r="M5" s="106">
        <f t="shared" si="0"/>
        <v>81327549</v>
      </c>
      <c r="N5" s="106">
        <f t="shared" si="0"/>
        <v>177471375</v>
      </c>
      <c r="O5" s="106">
        <f t="shared" si="0"/>
        <v>80109128</v>
      </c>
      <c r="P5" s="106">
        <f t="shared" si="0"/>
        <v>47411753</v>
      </c>
      <c r="Q5" s="106">
        <f t="shared" si="0"/>
        <v>77580244</v>
      </c>
      <c r="R5" s="106">
        <f t="shared" si="0"/>
        <v>205101125</v>
      </c>
      <c r="S5" s="106">
        <f t="shared" si="0"/>
        <v>48242205</v>
      </c>
      <c r="T5" s="106">
        <f t="shared" si="0"/>
        <v>55299119</v>
      </c>
      <c r="U5" s="106">
        <f t="shared" si="0"/>
        <v>24315506</v>
      </c>
      <c r="V5" s="106">
        <f t="shared" si="0"/>
        <v>127856830</v>
      </c>
      <c r="W5" s="106">
        <f t="shared" si="0"/>
        <v>652225254</v>
      </c>
      <c r="X5" s="106">
        <f t="shared" si="0"/>
        <v>522050274</v>
      </c>
      <c r="Y5" s="106">
        <f t="shared" si="0"/>
        <v>130174980</v>
      </c>
      <c r="Z5" s="201">
        <f>+IF(X5&lt;&gt;0,+(Y5/X5)*100,0)</f>
        <v>24.935334101558198</v>
      </c>
      <c r="AA5" s="199">
        <f>SUM(AA11:AA18)</f>
        <v>522050274</v>
      </c>
    </row>
    <row r="6" spans="1:27" ht="13.5">
      <c r="A6" s="291" t="s">
        <v>204</v>
      </c>
      <c r="B6" s="142"/>
      <c r="C6" s="62">
        <v>246297031</v>
      </c>
      <c r="D6" s="156"/>
      <c r="E6" s="60"/>
      <c r="F6" s="60"/>
      <c r="G6" s="60">
        <v>61638137</v>
      </c>
      <c r="H6" s="60">
        <v>714810</v>
      </c>
      <c r="I6" s="60">
        <v>1377167</v>
      </c>
      <c r="J6" s="60">
        <v>63730114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63730114</v>
      </c>
      <c r="X6" s="60"/>
      <c r="Y6" s="60">
        <v>63730114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12069736</v>
      </c>
      <c r="D8" s="156"/>
      <c r="E8" s="60"/>
      <c r="F8" s="60">
        <v>347063000</v>
      </c>
      <c r="G8" s="60">
        <v>112800</v>
      </c>
      <c r="H8" s="60">
        <v>44704122</v>
      </c>
      <c r="I8" s="60">
        <v>32775095</v>
      </c>
      <c r="J8" s="60">
        <v>77592017</v>
      </c>
      <c r="K8" s="60">
        <v>38372195</v>
      </c>
      <c r="L8" s="60">
        <v>57304546</v>
      </c>
      <c r="M8" s="60">
        <v>81260586</v>
      </c>
      <c r="N8" s="60">
        <v>176937327</v>
      </c>
      <c r="O8" s="60">
        <v>80060652</v>
      </c>
      <c r="P8" s="60">
        <v>47194978</v>
      </c>
      <c r="Q8" s="60">
        <v>77438866</v>
      </c>
      <c r="R8" s="60">
        <v>204694496</v>
      </c>
      <c r="S8" s="60">
        <v>48104992</v>
      </c>
      <c r="T8" s="60">
        <v>54948343</v>
      </c>
      <c r="U8" s="60">
        <v>23607537</v>
      </c>
      <c r="V8" s="60">
        <v>126660872</v>
      </c>
      <c r="W8" s="60">
        <v>585884712</v>
      </c>
      <c r="X8" s="60">
        <v>347063000</v>
      </c>
      <c r="Y8" s="60">
        <v>238821712</v>
      </c>
      <c r="Z8" s="140">
        <v>68.81</v>
      </c>
      <c r="AA8" s="155">
        <v>347063000</v>
      </c>
    </row>
    <row r="9" spans="1:27" ht="13.5">
      <c r="A9" s="291" t="s">
        <v>207</v>
      </c>
      <c r="B9" s="142"/>
      <c r="C9" s="62"/>
      <c r="D9" s="156"/>
      <c r="E9" s="60">
        <v>544479000</v>
      </c>
      <c r="F9" s="60">
        <v>169405000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169405000</v>
      </c>
      <c r="Y9" s="60">
        <v>-169405000</v>
      </c>
      <c r="Z9" s="140">
        <v>-100</v>
      </c>
      <c r="AA9" s="155">
        <v>169405000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258366767</v>
      </c>
      <c r="D11" s="294">
        <f t="shared" si="1"/>
        <v>0</v>
      </c>
      <c r="E11" s="295">
        <f t="shared" si="1"/>
        <v>544479000</v>
      </c>
      <c r="F11" s="295">
        <f t="shared" si="1"/>
        <v>516468000</v>
      </c>
      <c r="G11" s="295">
        <f t="shared" si="1"/>
        <v>61750937</v>
      </c>
      <c r="H11" s="295">
        <f t="shared" si="1"/>
        <v>45418932</v>
      </c>
      <c r="I11" s="295">
        <f t="shared" si="1"/>
        <v>34152262</v>
      </c>
      <c r="J11" s="295">
        <f t="shared" si="1"/>
        <v>141322131</v>
      </c>
      <c r="K11" s="295">
        <f t="shared" si="1"/>
        <v>38372195</v>
      </c>
      <c r="L11" s="295">
        <f t="shared" si="1"/>
        <v>57304546</v>
      </c>
      <c r="M11" s="295">
        <f t="shared" si="1"/>
        <v>81260586</v>
      </c>
      <c r="N11" s="295">
        <f t="shared" si="1"/>
        <v>176937327</v>
      </c>
      <c r="O11" s="295">
        <f t="shared" si="1"/>
        <v>80060652</v>
      </c>
      <c r="P11" s="295">
        <f t="shared" si="1"/>
        <v>47194978</v>
      </c>
      <c r="Q11" s="295">
        <f t="shared" si="1"/>
        <v>77438866</v>
      </c>
      <c r="R11" s="295">
        <f t="shared" si="1"/>
        <v>204694496</v>
      </c>
      <c r="S11" s="295">
        <f t="shared" si="1"/>
        <v>48104992</v>
      </c>
      <c r="T11" s="295">
        <f t="shared" si="1"/>
        <v>54948343</v>
      </c>
      <c r="U11" s="295">
        <f t="shared" si="1"/>
        <v>23607537</v>
      </c>
      <c r="V11" s="295">
        <f t="shared" si="1"/>
        <v>126660872</v>
      </c>
      <c r="W11" s="295">
        <f t="shared" si="1"/>
        <v>649614826</v>
      </c>
      <c r="X11" s="295">
        <f t="shared" si="1"/>
        <v>516468000</v>
      </c>
      <c r="Y11" s="295">
        <f t="shared" si="1"/>
        <v>133146826</v>
      </c>
      <c r="Z11" s="296">
        <f>+IF(X11&lt;&gt;0,+(Y11/X11)*100,0)</f>
        <v>25.78026634757623</v>
      </c>
      <c r="AA11" s="297">
        <f>SUM(AA6:AA10)</f>
        <v>516468000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6251322</v>
      </c>
      <c r="D15" s="156"/>
      <c r="E15" s="60"/>
      <c r="F15" s="60">
        <v>5582274</v>
      </c>
      <c r="G15" s="60">
        <v>473793</v>
      </c>
      <c r="H15" s="60"/>
      <c r="I15" s="60"/>
      <c r="J15" s="60">
        <v>473793</v>
      </c>
      <c r="K15" s="60">
        <v>138012</v>
      </c>
      <c r="L15" s="60">
        <v>329073</v>
      </c>
      <c r="M15" s="60">
        <v>66963</v>
      </c>
      <c r="N15" s="60">
        <v>534048</v>
      </c>
      <c r="O15" s="60">
        <v>48476</v>
      </c>
      <c r="P15" s="60">
        <v>216775</v>
      </c>
      <c r="Q15" s="60">
        <v>141378</v>
      </c>
      <c r="R15" s="60">
        <v>406629</v>
      </c>
      <c r="S15" s="60">
        <v>137213</v>
      </c>
      <c r="T15" s="60">
        <v>350776</v>
      </c>
      <c r="U15" s="60">
        <v>707969</v>
      </c>
      <c r="V15" s="60">
        <v>1195958</v>
      </c>
      <c r="W15" s="60">
        <v>2610428</v>
      </c>
      <c r="X15" s="60">
        <v>5582274</v>
      </c>
      <c r="Y15" s="60">
        <v>-2971846</v>
      </c>
      <c r="Z15" s="140">
        <v>-53.24</v>
      </c>
      <c r="AA15" s="155">
        <v>5582274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246297031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61638137</v>
      </c>
      <c r="H36" s="60">
        <f t="shared" si="4"/>
        <v>714810</v>
      </c>
      <c r="I36" s="60">
        <f t="shared" si="4"/>
        <v>1377167</v>
      </c>
      <c r="J36" s="60">
        <f t="shared" si="4"/>
        <v>63730114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63730114</v>
      </c>
      <c r="X36" s="60">
        <f t="shared" si="4"/>
        <v>0</v>
      </c>
      <c r="Y36" s="60">
        <f t="shared" si="4"/>
        <v>63730114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12069736</v>
      </c>
      <c r="D38" s="156">
        <f t="shared" si="4"/>
        <v>0</v>
      </c>
      <c r="E38" s="60">
        <f t="shared" si="4"/>
        <v>0</v>
      </c>
      <c r="F38" s="60">
        <f t="shared" si="4"/>
        <v>347063000</v>
      </c>
      <c r="G38" s="60">
        <f t="shared" si="4"/>
        <v>112800</v>
      </c>
      <c r="H38" s="60">
        <f t="shared" si="4"/>
        <v>44704122</v>
      </c>
      <c r="I38" s="60">
        <f t="shared" si="4"/>
        <v>32775095</v>
      </c>
      <c r="J38" s="60">
        <f t="shared" si="4"/>
        <v>77592017</v>
      </c>
      <c r="K38" s="60">
        <f t="shared" si="4"/>
        <v>38372195</v>
      </c>
      <c r="L38" s="60">
        <f t="shared" si="4"/>
        <v>57304546</v>
      </c>
      <c r="M38" s="60">
        <f t="shared" si="4"/>
        <v>81260586</v>
      </c>
      <c r="N38" s="60">
        <f t="shared" si="4"/>
        <v>176937327</v>
      </c>
      <c r="O38" s="60">
        <f t="shared" si="4"/>
        <v>80060652</v>
      </c>
      <c r="P38" s="60">
        <f t="shared" si="4"/>
        <v>47194978</v>
      </c>
      <c r="Q38" s="60">
        <f t="shared" si="4"/>
        <v>77438866</v>
      </c>
      <c r="R38" s="60">
        <f t="shared" si="4"/>
        <v>204694496</v>
      </c>
      <c r="S38" s="60">
        <f t="shared" si="4"/>
        <v>48104992</v>
      </c>
      <c r="T38" s="60">
        <f t="shared" si="4"/>
        <v>54948343</v>
      </c>
      <c r="U38" s="60">
        <f t="shared" si="4"/>
        <v>23607537</v>
      </c>
      <c r="V38" s="60">
        <f t="shared" si="4"/>
        <v>126660872</v>
      </c>
      <c r="W38" s="60">
        <f t="shared" si="4"/>
        <v>585884712</v>
      </c>
      <c r="X38" s="60">
        <f t="shared" si="4"/>
        <v>347063000</v>
      </c>
      <c r="Y38" s="60">
        <f t="shared" si="4"/>
        <v>238821712</v>
      </c>
      <c r="Z38" s="140">
        <f t="shared" si="5"/>
        <v>68.81220758190875</v>
      </c>
      <c r="AA38" s="155">
        <f>AA8+AA23</f>
        <v>347063000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544479000</v>
      </c>
      <c r="F39" s="60">
        <f t="shared" si="4"/>
        <v>169405000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169405000</v>
      </c>
      <c r="Y39" s="60">
        <f t="shared" si="4"/>
        <v>-169405000</v>
      </c>
      <c r="Z39" s="140">
        <f t="shared" si="5"/>
        <v>-100</v>
      </c>
      <c r="AA39" s="155">
        <f>AA9+AA24</f>
        <v>169405000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258366767</v>
      </c>
      <c r="D41" s="294">
        <f t="shared" si="6"/>
        <v>0</v>
      </c>
      <c r="E41" s="295">
        <f t="shared" si="6"/>
        <v>544479000</v>
      </c>
      <c r="F41" s="295">
        <f t="shared" si="6"/>
        <v>516468000</v>
      </c>
      <c r="G41" s="295">
        <f t="shared" si="6"/>
        <v>61750937</v>
      </c>
      <c r="H41" s="295">
        <f t="shared" si="6"/>
        <v>45418932</v>
      </c>
      <c r="I41" s="295">
        <f t="shared" si="6"/>
        <v>34152262</v>
      </c>
      <c r="J41" s="295">
        <f t="shared" si="6"/>
        <v>141322131</v>
      </c>
      <c r="K41" s="295">
        <f t="shared" si="6"/>
        <v>38372195</v>
      </c>
      <c r="L41" s="295">
        <f t="shared" si="6"/>
        <v>57304546</v>
      </c>
      <c r="M41" s="295">
        <f t="shared" si="6"/>
        <v>81260586</v>
      </c>
      <c r="N41" s="295">
        <f t="shared" si="6"/>
        <v>176937327</v>
      </c>
      <c r="O41" s="295">
        <f t="shared" si="6"/>
        <v>80060652</v>
      </c>
      <c r="P41" s="295">
        <f t="shared" si="6"/>
        <v>47194978</v>
      </c>
      <c r="Q41" s="295">
        <f t="shared" si="6"/>
        <v>77438866</v>
      </c>
      <c r="R41" s="295">
        <f t="shared" si="6"/>
        <v>204694496</v>
      </c>
      <c r="S41" s="295">
        <f t="shared" si="6"/>
        <v>48104992</v>
      </c>
      <c r="T41" s="295">
        <f t="shared" si="6"/>
        <v>54948343</v>
      </c>
      <c r="U41" s="295">
        <f t="shared" si="6"/>
        <v>23607537</v>
      </c>
      <c r="V41" s="295">
        <f t="shared" si="6"/>
        <v>126660872</v>
      </c>
      <c r="W41" s="295">
        <f t="shared" si="6"/>
        <v>649614826</v>
      </c>
      <c r="X41" s="295">
        <f t="shared" si="6"/>
        <v>516468000</v>
      </c>
      <c r="Y41" s="295">
        <f t="shared" si="6"/>
        <v>133146826</v>
      </c>
      <c r="Z41" s="296">
        <f t="shared" si="5"/>
        <v>25.78026634757623</v>
      </c>
      <c r="AA41" s="297">
        <f>SUM(AA36:AA40)</f>
        <v>516468000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6251322</v>
      </c>
      <c r="D45" s="129">
        <f t="shared" si="7"/>
        <v>0</v>
      </c>
      <c r="E45" s="54">
        <f t="shared" si="7"/>
        <v>0</v>
      </c>
      <c r="F45" s="54">
        <f t="shared" si="7"/>
        <v>5582274</v>
      </c>
      <c r="G45" s="54">
        <f t="shared" si="7"/>
        <v>473793</v>
      </c>
      <c r="H45" s="54">
        <f t="shared" si="7"/>
        <v>0</v>
      </c>
      <c r="I45" s="54">
        <f t="shared" si="7"/>
        <v>0</v>
      </c>
      <c r="J45" s="54">
        <f t="shared" si="7"/>
        <v>473793</v>
      </c>
      <c r="K45" s="54">
        <f t="shared" si="7"/>
        <v>138012</v>
      </c>
      <c r="L45" s="54">
        <f t="shared" si="7"/>
        <v>329073</v>
      </c>
      <c r="M45" s="54">
        <f t="shared" si="7"/>
        <v>66963</v>
      </c>
      <c r="N45" s="54">
        <f t="shared" si="7"/>
        <v>534048</v>
      </c>
      <c r="O45" s="54">
        <f t="shared" si="7"/>
        <v>48476</v>
      </c>
      <c r="P45" s="54">
        <f t="shared" si="7"/>
        <v>216775</v>
      </c>
      <c r="Q45" s="54">
        <f t="shared" si="7"/>
        <v>141378</v>
      </c>
      <c r="R45" s="54">
        <f t="shared" si="7"/>
        <v>406629</v>
      </c>
      <c r="S45" s="54">
        <f t="shared" si="7"/>
        <v>137213</v>
      </c>
      <c r="T45" s="54">
        <f t="shared" si="7"/>
        <v>350776</v>
      </c>
      <c r="U45" s="54">
        <f t="shared" si="7"/>
        <v>707969</v>
      </c>
      <c r="V45" s="54">
        <f t="shared" si="7"/>
        <v>1195958</v>
      </c>
      <c r="W45" s="54">
        <f t="shared" si="7"/>
        <v>2610428</v>
      </c>
      <c r="X45" s="54">
        <f t="shared" si="7"/>
        <v>5582274</v>
      </c>
      <c r="Y45" s="54">
        <f t="shared" si="7"/>
        <v>-2971846</v>
      </c>
      <c r="Z45" s="184">
        <f t="shared" si="5"/>
        <v>-53.23719330151118</v>
      </c>
      <c r="AA45" s="130">
        <f t="shared" si="8"/>
        <v>5582274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264618089</v>
      </c>
      <c r="D49" s="218">
        <f t="shared" si="9"/>
        <v>0</v>
      </c>
      <c r="E49" s="220">
        <f t="shared" si="9"/>
        <v>544479000</v>
      </c>
      <c r="F49" s="220">
        <f t="shared" si="9"/>
        <v>522050274</v>
      </c>
      <c r="G49" s="220">
        <f t="shared" si="9"/>
        <v>62224730</v>
      </c>
      <c r="H49" s="220">
        <f t="shared" si="9"/>
        <v>45418932</v>
      </c>
      <c r="I49" s="220">
        <f t="shared" si="9"/>
        <v>34152262</v>
      </c>
      <c r="J49" s="220">
        <f t="shared" si="9"/>
        <v>141795924</v>
      </c>
      <c r="K49" s="220">
        <f t="shared" si="9"/>
        <v>38510207</v>
      </c>
      <c r="L49" s="220">
        <f t="shared" si="9"/>
        <v>57633619</v>
      </c>
      <c r="M49" s="220">
        <f t="shared" si="9"/>
        <v>81327549</v>
      </c>
      <c r="N49" s="220">
        <f t="shared" si="9"/>
        <v>177471375</v>
      </c>
      <c r="O49" s="220">
        <f t="shared" si="9"/>
        <v>80109128</v>
      </c>
      <c r="P49" s="220">
        <f t="shared" si="9"/>
        <v>47411753</v>
      </c>
      <c r="Q49" s="220">
        <f t="shared" si="9"/>
        <v>77580244</v>
      </c>
      <c r="R49" s="220">
        <f t="shared" si="9"/>
        <v>205101125</v>
      </c>
      <c r="S49" s="220">
        <f t="shared" si="9"/>
        <v>48242205</v>
      </c>
      <c r="T49" s="220">
        <f t="shared" si="9"/>
        <v>55299119</v>
      </c>
      <c r="U49" s="220">
        <f t="shared" si="9"/>
        <v>24315506</v>
      </c>
      <c r="V49" s="220">
        <f t="shared" si="9"/>
        <v>127856830</v>
      </c>
      <c r="W49" s="220">
        <f t="shared" si="9"/>
        <v>652225254</v>
      </c>
      <c r="X49" s="220">
        <f t="shared" si="9"/>
        <v>522050274</v>
      </c>
      <c r="Y49" s="220">
        <f t="shared" si="9"/>
        <v>130174980</v>
      </c>
      <c r="Z49" s="221">
        <f t="shared" si="5"/>
        <v>24.935334101558198</v>
      </c>
      <c r="AA49" s="222">
        <f>SUM(AA41:AA48)</f>
        <v>522050274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1540027</v>
      </c>
      <c r="D51" s="129">
        <f t="shared" si="10"/>
        <v>0</v>
      </c>
      <c r="E51" s="54">
        <f t="shared" si="10"/>
        <v>1030238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1030238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1540027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1540027</v>
      </c>
      <c r="D57" s="294">
        <f t="shared" si="11"/>
        <v>0</v>
      </c>
      <c r="E57" s="295">
        <f t="shared" si="11"/>
        <v>1030238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3296</v>
      </c>
      <c r="H67" s="60">
        <v>21035</v>
      </c>
      <c r="I67" s="60">
        <v>39491</v>
      </c>
      <c r="J67" s="60">
        <v>63822</v>
      </c>
      <c r="K67" s="60">
        <v>47864</v>
      </c>
      <c r="L67" s="60">
        <v>25812</v>
      </c>
      <c r="M67" s="60">
        <v>35199</v>
      </c>
      <c r="N67" s="60">
        <v>108875</v>
      </c>
      <c r="O67" s="60">
        <v>7367</v>
      </c>
      <c r="P67" s="60">
        <v>199608</v>
      </c>
      <c r="Q67" s="60">
        <v>16186</v>
      </c>
      <c r="R67" s="60">
        <v>223161</v>
      </c>
      <c r="S67" s="60">
        <v>127317</v>
      </c>
      <c r="T67" s="60">
        <v>130191</v>
      </c>
      <c r="U67" s="60">
        <v>92229</v>
      </c>
      <c r="V67" s="60">
        <v>349737</v>
      </c>
      <c r="W67" s="60">
        <v>745595</v>
      </c>
      <c r="X67" s="60"/>
      <c r="Y67" s="60">
        <v>745595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3296</v>
      </c>
      <c r="H69" s="220">
        <f t="shared" si="12"/>
        <v>21035</v>
      </c>
      <c r="I69" s="220">
        <f t="shared" si="12"/>
        <v>39491</v>
      </c>
      <c r="J69" s="220">
        <f t="shared" si="12"/>
        <v>63822</v>
      </c>
      <c r="K69" s="220">
        <f t="shared" si="12"/>
        <v>47864</v>
      </c>
      <c r="L69" s="220">
        <f t="shared" si="12"/>
        <v>25812</v>
      </c>
      <c r="M69" s="220">
        <f t="shared" si="12"/>
        <v>35199</v>
      </c>
      <c r="N69" s="220">
        <f t="shared" si="12"/>
        <v>108875</v>
      </c>
      <c r="O69" s="220">
        <f t="shared" si="12"/>
        <v>7367</v>
      </c>
      <c r="P69" s="220">
        <f t="shared" si="12"/>
        <v>199608</v>
      </c>
      <c r="Q69" s="220">
        <f t="shared" si="12"/>
        <v>16186</v>
      </c>
      <c r="R69" s="220">
        <f t="shared" si="12"/>
        <v>223161</v>
      </c>
      <c r="S69" s="220">
        <f t="shared" si="12"/>
        <v>127317</v>
      </c>
      <c r="T69" s="220">
        <f t="shared" si="12"/>
        <v>130191</v>
      </c>
      <c r="U69" s="220">
        <f t="shared" si="12"/>
        <v>92229</v>
      </c>
      <c r="V69" s="220">
        <f t="shared" si="12"/>
        <v>349737</v>
      </c>
      <c r="W69" s="220">
        <f t="shared" si="12"/>
        <v>745595</v>
      </c>
      <c r="X69" s="220">
        <f t="shared" si="12"/>
        <v>0</v>
      </c>
      <c r="Y69" s="220">
        <f t="shared" si="12"/>
        <v>745595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258366767</v>
      </c>
      <c r="D5" s="357">
        <f t="shared" si="0"/>
        <v>0</v>
      </c>
      <c r="E5" s="356">
        <f t="shared" si="0"/>
        <v>544479000</v>
      </c>
      <c r="F5" s="358">
        <f t="shared" si="0"/>
        <v>516468000</v>
      </c>
      <c r="G5" s="358">
        <f t="shared" si="0"/>
        <v>61750937</v>
      </c>
      <c r="H5" s="356">
        <f t="shared" si="0"/>
        <v>45418932</v>
      </c>
      <c r="I5" s="356">
        <f t="shared" si="0"/>
        <v>34152262</v>
      </c>
      <c r="J5" s="358">
        <f t="shared" si="0"/>
        <v>141322131</v>
      </c>
      <c r="K5" s="358">
        <f t="shared" si="0"/>
        <v>38372195</v>
      </c>
      <c r="L5" s="356">
        <f t="shared" si="0"/>
        <v>57304546</v>
      </c>
      <c r="M5" s="356">
        <f t="shared" si="0"/>
        <v>81260586</v>
      </c>
      <c r="N5" s="358">
        <f t="shared" si="0"/>
        <v>176937327</v>
      </c>
      <c r="O5" s="358">
        <f t="shared" si="0"/>
        <v>80060652</v>
      </c>
      <c r="P5" s="356">
        <f t="shared" si="0"/>
        <v>47194978</v>
      </c>
      <c r="Q5" s="356">
        <f t="shared" si="0"/>
        <v>77438866</v>
      </c>
      <c r="R5" s="358">
        <f t="shared" si="0"/>
        <v>204694496</v>
      </c>
      <c r="S5" s="358">
        <f t="shared" si="0"/>
        <v>48104992</v>
      </c>
      <c r="T5" s="356">
        <f t="shared" si="0"/>
        <v>54948343</v>
      </c>
      <c r="U5" s="356">
        <f t="shared" si="0"/>
        <v>23607537</v>
      </c>
      <c r="V5" s="358">
        <f t="shared" si="0"/>
        <v>126660872</v>
      </c>
      <c r="W5" s="358">
        <f t="shared" si="0"/>
        <v>585884712</v>
      </c>
      <c r="X5" s="356">
        <f t="shared" si="0"/>
        <v>516468000</v>
      </c>
      <c r="Y5" s="358">
        <f t="shared" si="0"/>
        <v>69416712</v>
      </c>
      <c r="Z5" s="359">
        <f>+IF(X5&lt;&gt;0,+(Y5/X5)*100,0)</f>
        <v>13.440660796022213</v>
      </c>
      <c r="AA5" s="360">
        <f>+AA6+AA8+AA11+AA13+AA15</f>
        <v>516468000</v>
      </c>
    </row>
    <row r="6" spans="1:27" ht="13.5">
      <c r="A6" s="361" t="s">
        <v>204</v>
      </c>
      <c r="B6" s="142"/>
      <c r="C6" s="60">
        <f>+C7</f>
        <v>246297031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61638137</v>
      </c>
      <c r="H6" s="60">
        <f t="shared" si="1"/>
        <v>714810</v>
      </c>
      <c r="I6" s="60">
        <f t="shared" si="1"/>
        <v>1377167</v>
      </c>
      <c r="J6" s="59">
        <f t="shared" si="1"/>
        <v>63730114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246297031</v>
      </c>
      <c r="D7" s="340"/>
      <c r="E7" s="60"/>
      <c r="F7" s="59"/>
      <c r="G7" s="59">
        <v>61638137</v>
      </c>
      <c r="H7" s="60">
        <v>714810</v>
      </c>
      <c r="I7" s="60">
        <v>1377167</v>
      </c>
      <c r="J7" s="59">
        <v>63730114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12069736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347063000</v>
      </c>
      <c r="G11" s="364">
        <f t="shared" si="3"/>
        <v>112800</v>
      </c>
      <c r="H11" s="362">
        <f t="shared" si="3"/>
        <v>44704122</v>
      </c>
      <c r="I11" s="362">
        <f t="shared" si="3"/>
        <v>32775095</v>
      </c>
      <c r="J11" s="364">
        <f t="shared" si="3"/>
        <v>77592017</v>
      </c>
      <c r="K11" s="364">
        <f t="shared" si="3"/>
        <v>38372195</v>
      </c>
      <c r="L11" s="362">
        <f t="shared" si="3"/>
        <v>57304546</v>
      </c>
      <c r="M11" s="362">
        <f t="shared" si="3"/>
        <v>81260586</v>
      </c>
      <c r="N11" s="364">
        <f t="shared" si="3"/>
        <v>176937327</v>
      </c>
      <c r="O11" s="364">
        <f t="shared" si="3"/>
        <v>80060652</v>
      </c>
      <c r="P11" s="362">
        <f t="shared" si="3"/>
        <v>47194978</v>
      </c>
      <c r="Q11" s="362">
        <f t="shared" si="3"/>
        <v>77438866</v>
      </c>
      <c r="R11" s="364">
        <f t="shared" si="3"/>
        <v>204694496</v>
      </c>
      <c r="S11" s="364">
        <f t="shared" si="3"/>
        <v>48104992</v>
      </c>
      <c r="T11" s="362">
        <f t="shared" si="3"/>
        <v>54948343</v>
      </c>
      <c r="U11" s="362">
        <f t="shared" si="3"/>
        <v>23607537</v>
      </c>
      <c r="V11" s="364">
        <f t="shared" si="3"/>
        <v>126660872</v>
      </c>
      <c r="W11" s="364">
        <f t="shared" si="3"/>
        <v>585884712</v>
      </c>
      <c r="X11" s="362">
        <f t="shared" si="3"/>
        <v>347063000</v>
      </c>
      <c r="Y11" s="364">
        <f t="shared" si="3"/>
        <v>238821712</v>
      </c>
      <c r="Z11" s="365">
        <f>+IF(X11&lt;&gt;0,+(Y11/X11)*100,0)</f>
        <v>68.81220758190875</v>
      </c>
      <c r="AA11" s="366">
        <f t="shared" si="3"/>
        <v>347063000</v>
      </c>
    </row>
    <row r="12" spans="1:27" ht="13.5">
      <c r="A12" s="291" t="s">
        <v>231</v>
      </c>
      <c r="B12" s="136"/>
      <c r="C12" s="60">
        <v>12069736</v>
      </c>
      <c r="D12" s="340"/>
      <c r="E12" s="60"/>
      <c r="F12" s="59">
        <v>347063000</v>
      </c>
      <c r="G12" s="59">
        <v>112800</v>
      </c>
      <c r="H12" s="60">
        <v>44704122</v>
      </c>
      <c r="I12" s="60">
        <v>32775095</v>
      </c>
      <c r="J12" s="59">
        <v>77592017</v>
      </c>
      <c r="K12" s="59">
        <v>38372195</v>
      </c>
      <c r="L12" s="60">
        <v>57304546</v>
      </c>
      <c r="M12" s="60">
        <v>81260586</v>
      </c>
      <c r="N12" s="59">
        <v>176937327</v>
      </c>
      <c r="O12" s="59">
        <v>80060652</v>
      </c>
      <c r="P12" s="60">
        <v>47194978</v>
      </c>
      <c r="Q12" s="60">
        <v>77438866</v>
      </c>
      <c r="R12" s="59">
        <v>204694496</v>
      </c>
      <c r="S12" s="59">
        <v>48104992</v>
      </c>
      <c r="T12" s="60">
        <v>54948343</v>
      </c>
      <c r="U12" s="60">
        <v>23607537</v>
      </c>
      <c r="V12" s="59">
        <v>126660872</v>
      </c>
      <c r="W12" s="59">
        <v>585884712</v>
      </c>
      <c r="X12" s="60">
        <v>347063000</v>
      </c>
      <c r="Y12" s="59">
        <v>238821712</v>
      </c>
      <c r="Z12" s="61">
        <v>68.81</v>
      </c>
      <c r="AA12" s="62">
        <v>347063000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544479000</v>
      </c>
      <c r="F13" s="342">
        <f t="shared" si="4"/>
        <v>169405000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169405000</v>
      </c>
      <c r="Y13" s="342">
        <f t="shared" si="4"/>
        <v>-169405000</v>
      </c>
      <c r="Z13" s="335">
        <f>+IF(X13&lt;&gt;0,+(Y13/X13)*100,0)</f>
        <v>-100</v>
      </c>
      <c r="AA13" s="273">
        <f t="shared" si="4"/>
        <v>169405000</v>
      </c>
    </row>
    <row r="14" spans="1:27" ht="13.5">
      <c r="A14" s="291" t="s">
        <v>232</v>
      </c>
      <c r="B14" s="136"/>
      <c r="C14" s="60"/>
      <c r="D14" s="340"/>
      <c r="E14" s="60">
        <v>544479000</v>
      </c>
      <c r="F14" s="59">
        <v>169405000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169405000</v>
      </c>
      <c r="Y14" s="59">
        <v>-169405000</v>
      </c>
      <c r="Z14" s="61">
        <v>-100</v>
      </c>
      <c r="AA14" s="62">
        <v>169405000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6251322</v>
      </c>
      <c r="D40" s="344">
        <f t="shared" si="9"/>
        <v>0</v>
      </c>
      <c r="E40" s="343">
        <f t="shared" si="9"/>
        <v>0</v>
      </c>
      <c r="F40" s="345">
        <f t="shared" si="9"/>
        <v>5582274</v>
      </c>
      <c r="G40" s="345">
        <f t="shared" si="9"/>
        <v>473793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138012</v>
      </c>
      <c r="L40" s="343">
        <f t="shared" si="9"/>
        <v>329073</v>
      </c>
      <c r="M40" s="343">
        <f t="shared" si="9"/>
        <v>66963</v>
      </c>
      <c r="N40" s="345">
        <f t="shared" si="9"/>
        <v>534048</v>
      </c>
      <c r="O40" s="345">
        <f t="shared" si="9"/>
        <v>48476</v>
      </c>
      <c r="P40" s="343">
        <f t="shared" si="9"/>
        <v>216775</v>
      </c>
      <c r="Q40" s="343">
        <f t="shared" si="9"/>
        <v>141378</v>
      </c>
      <c r="R40" s="345">
        <f t="shared" si="9"/>
        <v>406629</v>
      </c>
      <c r="S40" s="345">
        <f t="shared" si="9"/>
        <v>137213</v>
      </c>
      <c r="T40" s="343">
        <f t="shared" si="9"/>
        <v>350776</v>
      </c>
      <c r="U40" s="343">
        <f t="shared" si="9"/>
        <v>707969</v>
      </c>
      <c r="V40" s="345">
        <f t="shared" si="9"/>
        <v>1195958</v>
      </c>
      <c r="W40" s="345">
        <f t="shared" si="9"/>
        <v>0</v>
      </c>
      <c r="X40" s="343">
        <f t="shared" si="9"/>
        <v>5582274</v>
      </c>
      <c r="Y40" s="345">
        <f t="shared" si="9"/>
        <v>-5582274</v>
      </c>
      <c r="Z40" s="336">
        <f>+IF(X40&lt;&gt;0,+(Y40/X40)*100,0)</f>
        <v>-100</v>
      </c>
      <c r="AA40" s="350">
        <f>SUM(AA41:AA49)</f>
        <v>5582274</v>
      </c>
    </row>
    <row r="41" spans="1:27" ht="13.5">
      <c r="A41" s="361" t="s">
        <v>247</v>
      </c>
      <c r="B41" s="142"/>
      <c r="C41" s="362">
        <v>3061583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87241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149937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1100000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1852561</v>
      </c>
      <c r="D49" s="368"/>
      <c r="E49" s="54"/>
      <c r="F49" s="53">
        <v>5582274</v>
      </c>
      <c r="G49" s="53">
        <v>473793</v>
      </c>
      <c r="H49" s="54"/>
      <c r="I49" s="54"/>
      <c r="J49" s="53"/>
      <c r="K49" s="53">
        <v>138012</v>
      </c>
      <c r="L49" s="54">
        <v>329073</v>
      </c>
      <c r="M49" s="54">
        <v>66963</v>
      </c>
      <c r="N49" s="53">
        <v>534048</v>
      </c>
      <c r="O49" s="53">
        <v>48476</v>
      </c>
      <c r="P49" s="54">
        <v>216775</v>
      </c>
      <c r="Q49" s="54">
        <v>141378</v>
      </c>
      <c r="R49" s="53">
        <v>406629</v>
      </c>
      <c r="S49" s="53">
        <v>137213</v>
      </c>
      <c r="T49" s="54">
        <v>350776</v>
      </c>
      <c r="U49" s="54">
        <v>707969</v>
      </c>
      <c r="V49" s="53">
        <v>1195958</v>
      </c>
      <c r="W49" s="53"/>
      <c r="X49" s="54">
        <v>5582274</v>
      </c>
      <c r="Y49" s="53">
        <v>-5582274</v>
      </c>
      <c r="Z49" s="94">
        <v>-100</v>
      </c>
      <c r="AA49" s="95">
        <v>5582274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264618089</v>
      </c>
      <c r="D60" s="346">
        <f t="shared" si="14"/>
        <v>0</v>
      </c>
      <c r="E60" s="219">
        <f t="shared" si="14"/>
        <v>544479000</v>
      </c>
      <c r="F60" s="264">
        <f t="shared" si="14"/>
        <v>522050274</v>
      </c>
      <c r="G60" s="264">
        <f t="shared" si="14"/>
        <v>62224730</v>
      </c>
      <c r="H60" s="219">
        <f t="shared" si="14"/>
        <v>45418932</v>
      </c>
      <c r="I60" s="219">
        <f t="shared" si="14"/>
        <v>34152262</v>
      </c>
      <c r="J60" s="264">
        <f t="shared" si="14"/>
        <v>141322131</v>
      </c>
      <c r="K60" s="264">
        <f t="shared" si="14"/>
        <v>38510207</v>
      </c>
      <c r="L60" s="219">
        <f t="shared" si="14"/>
        <v>57633619</v>
      </c>
      <c r="M60" s="219">
        <f t="shared" si="14"/>
        <v>81327549</v>
      </c>
      <c r="N60" s="264">
        <f t="shared" si="14"/>
        <v>177471375</v>
      </c>
      <c r="O60" s="264">
        <f t="shared" si="14"/>
        <v>80109128</v>
      </c>
      <c r="P60" s="219">
        <f t="shared" si="14"/>
        <v>47411753</v>
      </c>
      <c r="Q60" s="219">
        <f t="shared" si="14"/>
        <v>77580244</v>
      </c>
      <c r="R60" s="264">
        <f t="shared" si="14"/>
        <v>205101125</v>
      </c>
      <c r="S60" s="264">
        <f t="shared" si="14"/>
        <v>48242205</v>
      </c>
      <c r="T60" s="219">
        <f t="shared" si="14"/>
        <v>55299119</v>
      </c>
      <c r="U60" s="219">
        <f t="shared" si="14"/>
        <v>24315506</v>
      </c>
      <c r="V60" s="264">
        <f t="shared" si="14"/>
        <v>127856830</v>
      </c>
      <c r="W60" s="264">
        <f t="shared" si="14"/>
        <v>585884712</v>
      </c>
      <c r="X60" s="219">
        <f t="shared" si="14"/>
        <v>522050274</v>
      </c>
      <c r="Y60" s="264">
        <f t="shared" si="14"/>
        <v>63834438</v>
      </c>
      <c r="Z60" s="337">
        <f>+IF(X60&lt;&gt;0,+(Y60/X60)*100,0)</f>
        <v>12.227641891822856</v>
      </c>
      <c r="AA60" s="232">
        <f>+AA57+AA54+AA51+AA40+AA37+AA34+AA22+AA5</f>
        <v>522050274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2013-08-29T07:41:17Z</dcterms:created>
  <dcterms:modified xsi:type="dcterms:W3CDTF">2013-08-29T07:41:20Z</dcterms:modified>
  <cp:category/>
  <cp:version/>
  <cp:contentType/>
  <cp:contentStatus/>
</cp:coreProperties>
</file>