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<sst xmlns="http://schemas.openxmlformats.org/spreadsheetml/2006/main" count="855" uniqueCount="302">
  <si>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Fezile Dabi(DC20)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</si>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</sst>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/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10466965</v>
      </c>
      <c r="C7" s="19"/>
      <c r="D7" s="59">
        <v>10503100</v>
      </c>
      <c r="E7" s="60">
        <v>10503100</v>
      </c>
      <c r="F7" s="60">
        <v>304123</v>
      </c>
      <c r="G7" s="60">
        <v>572604</v>
      </c>
      <c r="H7" s="60">
        <v>1614375</v>
      </c>
      <c r="I7" s="60">
        <v>2491102</v>
      </c>
      <c r="J7" s="60">
        <v>840278</v>
      </c>
      <c r="K7" s="60">
        <v>889576</v>
      </c>
      <c r="L7" s="60">
        <v>260994</v>
      </c>
      <c r="M7" s="60">
        <v>1990848</v>
      </c>
      <c r="N7" s="60">
        <v>768049</v>
      </c>
      <c r="O7" s="60">
        <v>736405</v>
      </c>
      <c r="P7" s="60">
        <v>200712</v>
      </c>
      <c r="Q7" s="60">
        <v>1705166</v>
      </c>
      <c r="R7" s="60">
        <v>253912</v>
      </c>
      <c r="S7" s="60">
        <v>197866</v>
      </c>
      <c r="T7" s="60">
        <v>173921</v>
      </c>
      <c r="U7" s="60">
        <v>625699</v>
      </c>
      <c r="V7" s="60">
        <v>6812815</v>
      </c>
      <c r="W7" s="60">
        <v>10503100</v>
      </c>
      <c r="X7" s="60">
        <v>-3690285</v>
      </c>
      <c r="Y7" s="61">
        <v>-35.14</v>
      </c>
      <c r="Z7" s="62">
        <v>10503100</v>
      </c>
    </row>
    <row r="8" spans="1:26" ht="13.5">
      <c r="A8" s="58" t="s">
        <v>34</v>
      </c>
      <c r="B8" s="19">
        <v>129393000</v>
      </c>
      <c r="C8" s="19"/>
      <c r="D8" s="59">
        <v>134396000</v>
      </c>
      <c r="E8" s="60">
        <v>134396000</v>
      </c>
      <c r="F8" s="60">
        <v>55894000</v>
      </c>
      <c r="G8" s="60">
        <v>1400000</v>
      </c>
      <c r="H8" s="60">
        <v>0</v>
      </c>
      <c r="I8" s="60">
        <v>57294000</v>
      </c>
      <c r="J8" s="60">
        <v>0</v>
      </c>
      <c r="K8" s="60">
        <v>44015000</v>
      </c>
      <c r="L8" s="60">
        <v>0</v>
      </c>
      <c r="M8" s="60">
        <v>44015000</v>
      </c>
      <c r="N8" s="60">
        <v>0</v>
      </c>
      <c r="O8" s="60">
        <v>0</v>
      </c>
      <c r="P8" s="60">
        <v>32787000</v>
      </c>
      <c r="Q8" s="60">
        <v>32787000</v>
      </c>
      <c r="R8" s="60">
        <v>0</v>
      </c>
      <c r="S8" s="60">
        <v>300000</v>
      </c>
      <c r="T8" s="60">
        <v>0</v>
      </c>
      <c r="U8" s="60">
        <v>300000</v>
      </c>
      <c r="V8" s="60">
        <v>134396000</v>
      </c>
      <c r="W8" s="60">
        <v>134396000</v>
      </c>
      <c r="X8" s="60">
        <v>0</v>
      </c>
      <c r="Y8" s="61">
        <v>0</v>
      </c>
      <c r="Z8" s="62">
        <v>134396000</v>
      </c>
    </row>
    <row r="9" spans="1:26" ht="13.5">
      <c r="A9" s="58" t="s">
        <v>35</v>
      </c>
      <c r="B9" s="19">
        <v>2544578</v>
      </c>
      <c r="C9" s="19"/>
      <c r="D9" s="59">
        <v>310000</v>
      </c>
      <c r="E9" s="60">
        <v>310000</v>
      </c>
      <c r="F9" s="60">
        <v>56794</v>
      </c>
      <c r="G9" s="60">
        <v>19788</v>
      </c>
      <c r="H9" s="60">
        <v>36397</v>
      </c>
      <c r="I9" s="60">
        <v>112979</v>
      </c>
      <c r="J9" s="60">
        <v>63800</v>
      </c>
      <c r="K9" s="60">
        <v>439902</v>
      </c>
      <c r="L9" s="60">
        <v>650150</v>
      </c>
      <c r="M9" s="60">
        <v>1153852</v>
      </c>
      <c r="N9" s="60">
        <v>83550</v>
      </c>
      <c r="O9" s="60">
        <v>112601</v>
      </c>
      <c r="P9" s="60">
        <v>348247</v>
      </c>
      <c r="Q9" s="60">
        <v>544398</v>
      </c>
      <c r="R9" s="60">
        <v>88530</v>
      </c>
      <c r="S9" s="60">
        <v>-287273</v>
      </c>
      <c r="T9" s="60">
        <v>98961</v>
      </c>
      <c r="U9" s="60">
        <v>-99782</v>
      </c>
      <c r="V9" s="60">
        <v>1711447</v>
      </c>
      <c r="W9" s="60">
        <v>310000</v>
      </c>
      <c r="X9" s="60">
        <v>1401447</v>
      </c>
      <c r="Y9" s="61">
        <v>452.08</v>
      </c>
      <c r="Z9" s="62">
        <v>310000</v>
      </c>
    </row>
    <row r="10" spans="1:26" ht="25.5">
      <c r="A10" s="63" t="s">
        <v>277</v>
      </c>
      <c r="B10" s="64">
        <f>SUM(B5:B9)</f>
        <v>142404543</v>
      </c>
      <c r="C10" s="64">
        <f>SUM(C5:C9)</f>
        <v>0</v>
      </c>
      <c r="D10" s="65">
        <f aca="true" t="shared" si="0" ref="D10:Z10">SUM(D5:D9)</f>
        <v>145209100</v>
      </c>
      <c r="E10" s="66">
        <f t="shared" si="0"/>
        <v>145209100</v>
      </c>
      <c r="F10" s="66">
        <f t="shared" si="0"/>
        <v>56254917</v>
      </c>
      <c r="G10" s="66">
        <f t="shared" si="0"/>
        <v>1992392</v>
      </c>
      <c r="H10" s="66">
        <f t="shared" si="0"/>
        <v>1650772</v>
      </c>
      <c r="I10" s="66">
        <f t="shared" si="0"/>
        <v>59898081</v>
      </c>
      <c r="J10" s="66">
        <f t="shared" si="0"/>
        <v>904078</v>
      </c>
      <c r="K10" s="66">
        <f t="shared" si="0"/>
        <v>45344478</v>
      </c>
      <c r="L10" s="66">
        <f t="shared" si="0"/>
        <v>911144</v>
      </c>
      <c r="M10" s="66">
        <f t="shared" si="0"/>
        <v>47159700</v>
      </c>
      <c r="N10" s="66">
        <f t="shared" si="0"/>
        <v>851599</v>
      </c>
      <c r="O10" s="66">
        <f t="shared" si="0"/>
        <v>849006</v>
      </c>
      <c r="P10" s="66">
        <f t="shared" si="0"/>
        <v>33335959</v>
      </c>
      <c r="Q10" s="66">
        <f t="shared" si="0"/>
        <v>35036564</v>
      </c>
      <c r="R10" s="66">
        <f t="shared" si="0"/>
        <v>342442</v>
      </c>
      <c r="S10" s="66">
        <f t="shared" si="0"/>
        <v>210593</v>
      </c>
      <c r="T10" s="66">
        <f t="shared" si="0"/>
        <v>272882</v>
      </c>
      <c r="U10" s="66">
        <f t="shared" si="0"/>
        <v>825917</v>
      </c>
      <c r="V10" s="66">
        <f t="shared" si="0"/>
        <v>142920262</v>
      </c>
      <c r="W10" s="66">
        <f t="shared" si="0"/>
        <v>145209100</v>
      </c>
      <c r="X10" s="66">
        <f t="shared" si="0"/>
        <v>-2288838</v>
      </c>
      <c r="Y10" s="67">
        <f>+IF(W10&lt;&gt;0,(X10/W10)*100,0)</f>
        <v>-1.5762359246080309</v>
      </c>
      <c r="Z10" s="68">
        <f t="shared" si="0"/>
        <v>145209100</v>
      </c>
    </row>
    <row r="11" spans="1:26" ht="13.5">
      <c r="A11" s="58" t="s">
        <v>37</v>
      </c>
      <c r="B11" s="19">
        <v>56907301</v>
      </c>
      <c r="C11" s="19"/>
      <c r="D11" s="59">
        <v>70694502</v>
      </c>
      <c r="E11" s="60">
        <v>70694502</v>
      </c>
      <c r="F11" s="60">
        <v>5281219</v>
      </c>
      <c r="G11" s="60">
        <v>4935087</v>
      </c>
      <c r="H11" s="60">
        <v>4950065</v>
      </c>
      <c r="I11" s="60">
        <v>15166371</v>
      </c>
      <c r="J11" s="60">
        <v>4941493</v>
      </c>
      <c r="K11" s="60">
        <v>4766411</v>
      </c>
      <c r="L11" s="60">
        <v>4832766</v>
      </c>
      <c r="M11" s="60">
        <v>14540670</v>
      </c>
      <c r="N11" s="60">
        <v>5169990</v>
      </c>
      <c r="O11" s="60">
        <v>4718904</v>
      </c>
      <c r="P11" s="60">
        <v>4906484</v>
      </c>
      <c r="Q11" s="60">
        <v>14795378</v>
      </c>
      <c r="R11" s="60">
        <v>5875122</v>
      </c>
      <c r="S11" s="60">
        <v>4667172</v>
      </c>
      <c r="T11" s="60">
        <v>5062404</v>
      </c>
      <c r="U11" s="60">
        <v>15604698</v>
      </c>
      <c r="V11" s="60">
        <v>60107117</v>
      </c>
      <c r="W11" s="60">
        <v>70694502</v>
      </c>
      <c r="X11" s="60">
        <v>-10587385</v>
      </c>
      <c r="Y11" s="61">
        <v>-14.98</v>
      </c>
      <c r="Z11" s="62">
        <v>70694502</v>
      </c>
    </row>
    <row r="12" spans="1:26" ht="13.5">
      <c r="A12" s="58" t="s">
        <v>38</v>
      </c>
      <c r="B12" s="19">
        <v>5414800</v>
      </c>
      <c r="C12" s="19"/>
      <c r="D12" s="59">
        <v>6047800</v>
      </c>
      <c r="E12" s="60">
        <v>6047800</v>
      </c>
      <c r="F12" s="60">
        <v>451943</v>
      </c>
      <c r="G12" s="60">
        <v>459797</v>
      </c>
      <c r="H12" s="60">
        <v>459495</v>
      </c>
      <c r="I12" s="60">
        <v>1371235</v>
      </c>
      <c r="J12" s="60">
        <v>458516</v>
      </c>
      <c r="K12" s="60">
        <v>457739</v>
      </c>
      <c r="L12" s="60">
        <v>662840</v>
      </c>
      <c r="M12" s="60">
        <v>1579095</v>
      </c>
      <c r="N12" s="60">
        <v>498221</v>
      </c>
      <c r="O12" s="60">
        <v>502837</v>
      </c>
      <c r="P12" s="60">
        <v>501367</v>
      </c>
      <c r="Q12" s="60">
        <v>1502425</v>
      </c>
      <c r="R12" s="60">
        <v>515947</v>
      </c>
      <c r="S12" s="60">
        <v>464009</v>
      </c>
      <c r="T12" s="60">
        <v>502819</v>
      </c>
      <c r="U12" s="60">
        <v>1482775</v>
      </c>
      <c r="V12" s="60">
        <v>5935530</v>
      </c>
      <c r="W12" s="60">
        <v>6047800</v>
      </c>
      <c r="X12" s="60">
        <v>-112270</v>
      </c>
      <c r="Y12" s="61">
        <v>-1.86</v>
      </c>
      <c r="Z12" s="62">
        <v>6047800</v>
      </c>
    </row>
    <row r="13" spans="1:26" ht="13.5">
      <c r="A13" s="58" t="s">
        <v>278</v>
      </c>
      <c r="B13" s="19">
        <v>3634351</v>
      </c>
      <c r="C13" s="19"/>
      <c r="D13" s="59">
        <v>3495599</v>
      </c>
      <c r="E13" s="60">
        <v>3495599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1877774</v>
      </c>
      <c r="O13" s="60">
        <v>0</v>
      </c>
      <c r="P13" s="60">
        <v>0</v>
      </c>
      <c r="Q13" s="60">
        <v>1877774</v>
      </c>
      <c r="R13" s="60">
        <v>0</v>
      </c>
      <c r="S13" s="60">
        <v>0</v>
      </c>
      <c r="T13" s="60">
        <v>-3161181</v>
      </c>
      <c r="U13" s="60">
        <v>-3161181</v>
      </c>
      <c r="V13" s="60">
        <v>-1283407</v>
      </c>
      <c r="W13" s="60">
        <v>3495599</v>
      </c>
      <c r="X13" s="60">
        <v>-4779006</v>
      </c>
      <c r="Y13" s="61">
        <v>-136.71</v>
      </c>
      <c r="Z13" s="62">
        <v>3495599</v>
      </c>
    </row>
    <row r="14" spans="1:26" ht="13.5">
      <c r="A14" s="58" t="s">
        <v>40</v>
      </c>
      <c r="B14" s="19">
        <v>3488495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4108067</v>
      </c>
      <c r="M14" s="60">
        <v>4108067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4108067</v>
      </c>
      <c r="U14" s="60">
        <v>4108067</v>
      </c>
      <c r="V14" s="60">
        <v>8216134</v>
      </c>
      <c r="W14" s="60">
        <v>0</v>
      </c>
      <c r="X14" s="60">
        <v>8216134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/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8472580</v>
      </c>
      <c r="C16" s="19"/>
      <c r="D16" s="59">
        <v>17100000</v>
      </c>
      <c r="E16" s="60">
        <v>17100000</v>
      </c>
      <c r="F16" s="60">
        <v>940363</v>
      </c>
      <c r="G16" s="60">
        <v>449867</v>
      </c>
      <c r="H16" s="60">
        <v>2010483</v>
      </c>
      <c r="I16" s="60">
        <v>3400713</v>
      </c>
      <c r="J16" s="60">
        <v>2010483</v>
      </c>
      <c r="K16" s="60">
        <v>2064153</v>
      </c>
      <c r="L16" s="60">
        <v>64054</v>
      </c>
      <c r="M16" s="60">
        <v>4138690</v>
      </c>
      <c r="N16" s="60">
        <v>99853</v>
      </c>
      <c r="O16" s="60">
        <v>4004736</v>
      </c>
      <c r="P16" s="60">
        <v>760621</v>
      </c>
      <c r="Q16" s="60">
        <v>4865210</v>
      </c>
      <c r="R16" s="60">
        <v>78354</v>
      </c>
      <c r="S16" s="60">
        <v>322657</v>
      </c>
      <c r="T16" s="60">
        <v>775688</v>
      </c>
      <c r="U16" s="60">
        <v>1176699</v>
      </c>
      <c r="V16" s="60">
        <v>13581312</v>
      </c>
      <c r="W16" s="60">
        <v>17100000</v>
      </c>
      <c r="X16" s="60">
        <v>-3518688</v>
      </c>
      <c r="Y16" s="61">
        <v>-20.58</v>
      </c>
      <c r="Z16" s="62">
        <v>17100000</v>
      </c>
    </row>
    <row r="17" spans="1:26" ht="13.5">
      <c r="A17" s="58" t="s">
        <v>43</v>
      </c>
      <c r="B17" s="19">
        <v>57118591</v>
      </c>
      <c r="C17" s="19"/>
      <c r="D17" s="59">
        <v>64853016</v>
      </c>
      <c r="E17" s="60">
        <v>64853016</v>
      </c>
      <c r="F17" s="60">
        <v>2964164</v>
      </c>
      <c r="G17" s="60">
        <v>3183395</v>
      </c>
      <c r="H17" s="60">
        <v>3188696</v>
      </c>
      <c r="I17" s="60">
        <v>9336255</v>
      </c>
      <c r="J17" s="60">
        <v>5229904</v>
      </c>
      <c r="K17" s="60">
        <v>7777294</v>
      </c>
      <c r="L17" s="60">
        <v>3401264</v>
      </c>
      <c r="M17" s="60">
        <v>16408462</v>
      </c>
      <c r="N17" s="60">
        <v>1992565</v>
      </c>
      <c r="O17" s="60">
        <v>3490196</v>
      </c>
      <c r="P17" s="60">
        <v>2397959</v>
      </c>
      <c r="Q17" s="60">
        <v>7880720</v>
      </c>
      <c r="R17" s="60">
        <v>2864613</v>
      </c>
      <c r="S17" s="60">
        <v>4729879</v>
      </c>
      <c r="T17" s="60">
        <v>9166804</v>
      </c>
      <c r="U17" s="60">
        <v>16761296</v>
      </c>
      <c r="V17" s="60">
        <v>50386733</v>
      </c>
      <c r="W17" s="60">
        <v>64853016</v>
      </c>
      <c r="X17" s="60">
        <v>-14466283</v>
      </c>
      <c r="Y17" s="61">
        <v>-22.31</v>
      </c>
      <c r="Z17" s="62">
        <v>64853016</v>
      </c>
    </row>
    <row r="18" spans="1:26" ht="13.5">
      <c r="A18" s="70" t="s">
        <v>44</v>
      </c>
      <c r="B18" s="71">
        <f>SUM(B11:B17)</f>
        <v>135036118</v>
      </c>
      <c r="C18" s="71">
        <f>SUM(C11:C17)</f>
        <v>0</v>
      </c>
      <c r="D18" s="72">
        <f aca="true" t="shared" si="1" ref="D18:Z18">SUM(D11:D17)</f>
        <v>162190917</v>
      </c>
      <c r="E18" s="73">
        <f t="shared" si="1"/>
        <v>162190917</v>
      </c>
      <c r="F18" s="73">
        <f t="shared" si="1"/>
        <v>9637689</v>
      </c>
      <c r="G18" s="73">
        <f t="shared" si="1"/>
        <v>9028146</v>
      </c>
      <c r="H18" s="73">
        <f t="shared" si="1"/>
        <v>10608739</v>
      </c>
      <c r="I18" s="73">
        <f t="shared" si="1"/>
        <v>29274574</v>
      </c>
      <c r="J18" s="73">
        <f t="shared" si="1"/>
        <v>12640396</v>
      </c>
      <c r="K18" s="73">
        <f t="shared" si="1"/>
        <v>15065597</v>
      </c>
      <c r="L18" s="73">
        <f t="shared" si="1"/>
        <v>13068991</v>
      </c>
      <c r="M18" s="73">
        <f t="shared" si="1"/>
        <v>40774984</v>
      </c>
      <c r="N18" s="73">
        <f t="shared" si="1"/>
        <v>9638403</v>
      </c>
      <c r="O18" s="73">
        <f t="shared" si="1"/>
        <v>12716673</v>
      </c>
      <c r="P18" s="73">
        <f t="shared" si="1"/>
        <v>8566431</v>
      </c>
      <c r="Q18" s="73">
        <f t="shared" si="1"/>
        <v>30921507</v>
      </c>
      <c r="R18" s="73">
        <f t="shared" si="1"/>
        <v>9334036</v>
      </c>
      <c r="S18" s="73">
        <f t="shared" si="1"/>
        <v>10183717</v>
      </c>
      <c r="T18" s="73">
        <f t="shared" si="1"/>
        <v>16454601</v>
      </c>
      <c r="U18" s="73">
        <f t="shared" si="1"/>
        <v>35972354</v>
      </c>
      <c r="V18" s="73">
        <f t="shared" si="1"/>
        <v>136943419</v>
      </c>
      <c r="W18" s="73">
        <f t="shared" si="1"/>
        <v>162190917</v>
      </c>
      <c r="X18" s="73">
        <f t="shared" si="1"/>
        <v>-25247498</v>
      </c>
      <c r="Y18" s="67">
        <f>+IF(W18&lt;&gt;0,(X18/W18)*100,0)</f>
        <v>-15.566530152856833</v>
      </c>
      <c r="Z18" s="74">
        <f t="shared" si="1"/>
        <v>162190917</v>
      </c>
    </row>
    <row r="19" spans="1:26" ht="13.5">
      <c r="A19" s="70" t="s">
        <v>45</v>
      </c>
      <c r="B19" s="75">
        <f>+B10-B18</f>
        <v>7368425</v>
      </c>
      <c r="C19" s="75">
        <f>+C10-C18</f>
        <v>0</v>
      </c>
      <c r="D19" s="76">
        <f aca="true" t="shared" si="2" ref="D19:Z19">+D10-D18</f>
        <v>-16981817</v>
      </c>
      <c r="E19" s="77">
        <f t="shared" si="2"/>
        <v>-16981817</v>
      </c>
      <c r="F19" s="77">
        <f t="shared" si="2"/>
        <v>46617228</v>
      </c>
      <c r="G19" s="77">
        <f t="shared" si="2"/>
        <v>-7035754</v>
      </c>
      <c r="H19" s="77">
        <f t="shared" si="2"/>
        <v>-8957967</v>
      </c>
      <c r="I19" s="77">
        <f t="shared" si="2"/>
        <v>30623507</v>
      </c>
      <c r="J19" s="77">
        <f t="shared" si="2"/>
        <v>-11736318</v>
      </c>
      <c r="K19" s="77">
        <f t="shared" si="2"/>
        <v>30278881</v>
      </c>
      <c r="L19" s="77">
        <f t="shared" si="2"/>
        <v>-12157847</v>
      </c>
      <c r="M19" s="77">
        <f t="shared" si="2"/>
        <v>6384716</v>
      </c>
      <c r="N19" s="77">
        <f t="shared" si="2"/>
        <v>-8786804</v>
      </c>
      <c r="O19" s="77">
        <f t="shared" si="2"/>
        <v>-11867667</v>
      </c>
      <c r="P19" s="77">
        <f t="shared" si="2"/>
        <v>24769528</v>
      </c>
      <c r="Q19" s="77">
        <f t="shared" si="2"/>
        <v>4115057</v>
      </c>
      <c r="R19" s="77">
        <f t="shared" si="2"/>
        <v>-8991594</v>
      </c>
      <c r="S19" s="77">
        <f t="shared" si="2"/>
        <v>-9973124</v>
      </c>
      <c r="T19" s="77">
        <f t="shared" si="2"/>
        <v>-16181719</v>
      </c>
      <c r="U19" s="77">
        <f t="shared" si="2"/>
        <v>-35146437</v>
      </c>
      <c r="V19" s="77">
        <f t="shared" si="2"/>
        <v>5976843</v>
      </c>
      <c r="W19" s="77">
        <f>IF(E10=E18,0,W10-W18)</f>
        <v>-16981817</v>
      </c>
      <c r="X19" s="77">
        <f t="shared" si="2"/>
        <v>22958660</v>
      </c>
      <c r="Y19" s="78">
        <f>+IF(W19&lt;&gt;0,(X19/W19)*100,0)</f>
        <v>-135.1955447405893</v>
      </c>
      <c r="Z19" s="79">
        <f t="shared" si="2"/>
        <v>-16981817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7368425</v>
      </c>
      <c r="C22" s="86">
        <f>SUM(C19:C21)</f>
        <v>0</v>
      </c>
      <c r="D22" s="87">
        <f aca="true" t="shared" si="3" ref="D22:Z22">SUM(D19:D21)</f>
        <v>-16981817</v>
      </c>
      <c r="E22" s="88">
        <f t="shared" si="3"/>
        <v>-16981817</v>
      </c>
      <c r="F22" s="88">
        <f t="shared" si="3"/>
        <v>46617228</v>
      </c>
      <c r="G22" s="88">
        <f t="shared" si="3"/>
        <v>-7035754</v>
      </c>
      <c r="H22" s="88">
        <f t="shared" si="3"/>
        <v>-8957967</v>
      </c>
      <c r="I22" s="88">
        <f t="shared" si="3"/>
        <v>30623507</v>
      </c>
      <c r="J22" s="88">
        <f t="shared" si="3"/>
        <v>-11736318</v>
      </c>
      <c r="K22" s="88">
        <f t="shared" si="3"/>
        <v>30278881</v>
      </c>
      <c r="L22" s="88">
        <f t="shared" si="3"/>
        <v>-12157847</v>
      </c>
      <c r="M22" s="88">
        <f t="shared" si="3"/>
        <v>6384716</v>
      </c>
      <c r="N22" s="88">
        <f t="shared" si="3"/>
        <v>-8786804</v>
      </c>
      <c r="O22" s="88">
        <f t="shared" si="3"/>
        <v>-11867667</v>
      </c>
      <c r="P22" s="88">
        <f t="shared" si="3"/>
        <v>24769528</v>
      </c>
      <c r="Q22" s="88">
        <f t="shared" si="3"/>
        <v>4115057</v>
      </c>
      <c r="R22" s="88">
        <f t="shared" si="3"/>
        <v>-8991594</v>
      </c>
      <c r="S22" s="88">
        <f t="shared" si="3"/>
        <v>-9973124</v>
      </c>
      <c r="T22" s="88">
        <f t="shared" si="3"/>
        <v>-16181719</v>
      </c>
      <c r="U22" s="88">
        <f t="shared" si="3"/>
        <v>-35146437</v>
      </c>
      <c r="V22" s="88">
        <f t="shared" si="3"/>
        <v>5976843</v>
      </c>
      <c r="W22" s="88">
        <f t="shared" si="3"/>
        <v>-16981817</v>
      </c>
      <c r="X22" s="88">
        <f t="shared" si="3"/>
        <v>22958660</v>
      </c>
      <c r="Y22" s="89">
        <f>+IF(W22&lt;&gt;0,(X22/W22)*100,0)</f>
        <v>-135.1955447405893</v>
      </c>
      <c r="Z22" s="90">
        <f t="shared" si="3"/>
        <v>-16981817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7368425</v>
      </c>
      <c r="C24" s="75">
        <f>SUM(C22:C23)</f>
        <v>0</v>
      </c>
      <c r="D24" s="76">
        <f aca="true" t="shared" si="4" ref="D24:Z24">SUM(D22:D23)</f>
        <v>-16981817</v>
      </c>
      <c r="E24" s="77">
        <f t="shared" si="4"/>
        <v>-16981817</v>
      </c>
      <c r="F24" s="77">
        <f t="shared" si="4"/>
        <v>46617228</v>
      </c>
      <c r="G24" s="77">
        <f t="shared" si="4"/>
        <v>-7035754</v>
      </c>
      <c r="H24" s="77">
        <f t="shared" si="4"/>
        <v>-8957967</v>
      </c>
      <c r="I24" s="77">
        <f t="shared" si="4"/>
        <v>30623507</v>
      </c>
      <c r="J24" s="77">
        <f t="shared" si="4"/>
        <v>-11736318</v>
      </c>
      <c r="K24" s="77">
        <f t="shared" si="4"/>
        <v>30278881</v>
      </c>
      <c r="L24" s="77">
        <f t="shared" si="4"/>
        <v>-12157847</v>
      </c>
      <c r="M24" s="77">
        <f t="shared" si="4"/>
        <v>6384716</v>
      </c>
      <c r="N24" s="77">
        <f t="shared" si="4"/>
        <v>-8786804</v>
      </c>
      <c r="O24" s="77">
        <f t="shared" si="4"/>
        <v>-11867667</v>
      </c>
      <c r="P24" s="77">
        <f t="shared" si="4"/>
        <v>24769528</v>
      </c>
      <c r="Q24" s="77">
        <f t="shared" si="4"/>
        <v>4115057</v>
      </c>
      <c r="R24" s="77">
        <f t="shared" si="4"/>
        <v>-8991594</v>
      </c>
      <c r="S24" s="77">
        <f t="shared" si="4"/>
        <v>-9973124</v>
      </c>
      <c r="T24" s="77">
        <f t="shared" si="4"/>
        <v>-16181719</v>
      </c>
      <c r="U24" s="77">
        <f t="shared" si="4"/>
        <v>-35146437</v>
      </c>
      <c r="V24" s="77">
        <f t="shared" si="4"/>
        <v>5976843</v>
      </c>
      <c r="W24" s="77">
        <f t="shared" si="4"/>
        <v>-16981817</v>
      </c>
      <c r="X24" s="77">
        <f t="shared" si="4"/>
        <v>22958660</v>
      </c>
      <c r="Y24" s="78">
        <f>+IF(W24&lt;&gt;0,(X24/W24)*100,0)</f>
        <v>-135.1955447405893</v>
      </c>
      <c r="Z24" s="79">
        <f t="shared" si="4"/>
        <v>-16981817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2610726</v>
      </c>
      <c r="C27" s="22"/>
      <c r="D27" s="99">
        <v>8036200</v>
      </c>
      <c r="E27" s="100">
        <v>8036200</v>
      </c>
      <c r="F27" s="100">
        <v>57090</v>
      </c>
      <c r="G27" s="100">
        <v>25472</v>
      </c>
      <c r="H27" s="100">
        <v>8521</v>
      </c>
      <c r="I27" s="100">
        <v>91083</v>
      </c>
      <c r="J27" s="100">
        <v>21776</v>
      </c>
      <c r="K27" s="100">
        <v>171852</v>
      </c>
      <c r="L27" s="100">
        <v>0</v>
      </c>
      <c r="M27" s="100">
        <v>193628</v>
      </c>
      <c r="N27" s="100">
        <v>28075</v>
      </c>
      <c r="O27" s="100">
        <v>9358</v>
      </c>
      <c r="P27" s="100">
        <v>45480</v>
      </c>
      <c r="Q27" s="100">
        <v>82913</v>
      </c>
      <c r="R27" s="100">
        <v>132641</v>
      </c>
      <c r="S27" s="100">
        <v>1648440</v>
      </c>
      <c r="T27" s="100">
        <v>283697</v>
      </c>
      <c r="U27" s="100">
        <v>2064778</v>
      </c>
      <c r="V27" s="100">
        <v>2432402</v>
      </c>
      <c r="W27" s="100">
        <v>8036200</v>
      </c>
      <c r="X27" s="100">
        <v>-5603798</v>
      </c>
      <c r="Y27" s="101">
        <v>-69.73</v>
      </c>
      <c r="Z27" s="102">
        <v>8036200</v>
      </c>
    </row>
    <row r="28" spans="1:26" ht="13.5">
      <c r="A28" s="103" t="s">
        <v>46</v>
      </c>
      <c r="B28" s="19">
        <v>0</v>
      </c>
      <c r="C28" s="19"/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-50311</v>
      </c>
      <c r="U29" s="60">
        <v>-50311</v>
      </c>
      <c r="V29" s="60">
        <v>-50311</v>
      </c>
      <c r="W29" s="60">
        <v>0</v>
      </c>
      <c r="X29" s="60">
        <v>-50311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2610726</v>
      </c>
      <c r="C31" s="19"/>
      <c r="D31" s="59">
        <v>8036200</v>
      </c>
      <c r="E31" s="60">
        <v>8036200</v>
      </c>
      <c r="F31" s="60">
        <v>57090</v>
      </c>
      <c r="G31" s="60">
        <v>25472</v>
      </c>
      <c r="H31" s="60">
        <v>8521</v>
      </c>
      <c r="I31" s="60">
        <v>91083</v>
      </c>
      <c r="J31" s="60">
        <v>21776</v>
      </c>
      <c r="K31" s="60">
        <v>171852</v>
      </c>
      <c r="L31" s="60">
        <v>0</v>
      </c>
      <c r="M31" s="60">
        <v>193628</v>
      </c>
      <c r="N31" s="60">
        <v>28075</v>
      </c>
      <c r="O31" s="60">
        <v>9358</v>
      </c>
      <c r="P31" s="60">
        <v>45480</v>
      </c>
      <c r="Q31" s="60">
        <v>82913</v>
      </c>
      <c r="R31" s="60">
        <v>132641</v>
      </c>
      <c r="S31" s="60">
        <v>1648440</v>
      </c>
      <c r="T31" s="60">
        <v>334008</v>
      </c>
      <c r="U31" s="60">
        <v>2115089</v>
      </c>
      <c r="V31" s="60">
        <v>2482713</v>
      </c>
      <c r="W31" s="60">
        <v>8036200</v>
      </c>
      <c r="X31" s="60">
        <v>-5553487</v>
      </c>
      <c r="Y31" s="61">
        <v>-69.11</v>
      </c>
      <c r="Z31" s="62">
        <v>8036200</v>
      </c>
    </row>
    <row r="32" spans="1:26" ht="13.5">
      <c r="A32" s="70" t="s">
        <v>54</v>
      </c>
      <c r="B32" s="22">
        <f>SUM(B28:B31)</f>
        <v>2610726</v>
      </c>
      <c r="C32" s="22">
        <f>SUM(C28:C31)</f>
        <v>0</v>
      </c>
      <c r="D32" s="99">
        <f aca="true" t="shared" si="5" ref="D32:Z32">SUM(D28:D31)</f>
        <v>8036200</v>
      </c>
      <c r="E32" s="100">
        <f t="shared" si="5"/>
        <v>8036200</v>
      </c>
      <c r="F32" s="100">
        <f t="shared" si="5"/>
        <v>57090</v>
      </c>
      <c r="G32" s="100">
        <f t="shared" si="5"/>
        <v>25472</v>
      </c>
      <c r="H32" s="100">
        <f t="shared" si="5"/>
        <v>8521</v>
      </c>
      <c r="I32" s="100">
        <f t="shared" si="5"/>
        <v>91083</v>
      </c>
      <c r="J32" s="100">
        <f t="shared" si="5"/>
        <v>21776</v>
      </c>
      <c r="K32" s="100">
        <f t="shared" si="5"/>
        <v>171852</v>
      </c>
      <c r="L32" s="100">
        <f t="shared" si="5"/>
        <v>0</v>
      </c>
      <c r="M32" s="100">
        <f t="shared" si="5"/>
        <v>193628</v>
      </c>
      <c r="N32" s="100">
        <f t="shared" si="5"/>
        <v>28075</v>
      </c>
      <c r="O32" s="100">
        <f t="shared" si="5"/>
        <v>9358</v>
      </c>
      <c r="P32" s="100">
        <f t="shared" si="5"/>
        <v>45480</v>
      </c>
      <c r="Q32" s="100">
        <f t="shared" si="5"/>
        <v>82913</v>
      </c>
      <c r="R32" s="100">
        <f t="shared" si="5"/>
        <v>132641</v>
      </c>
      <c r="S32" s="100">
        <f t="shared" si="5"/>
        <v>1648440</v>
      </c>
      <c r="T32" s="100">
        <f t="shared" si="5"/>
        <v>283697</v>
      </c>
      <c r="U32" s="100">
        <f t="shared" si="5"/>
        <v>2064778</v>
      </c>
      <c r="V32" s="100">
        <f t="shared" si="5"/>
        <v>2432402</v>
      </c>
      <c r="W32" s="100">
        <f t="shared" si="5"/>
        <v>8036200</v>
      </c>
      <c r="X32" s="100">
        <f t="shared" si="5"/>
        <v>-5603798</v>
      </c>
      <c r="Y32" s="101">
        <f>+IF(W32&lt;&gt;0,(X32/W32)*100,0)</f>
        <v>-69.73193798063761</v>
      </c>
      <c r="Z32" s="102">
        <f t="shared" si="5"/>
        <v>8036200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195342477</v>
      </c>
      <c r="C35" s="19"/>
      <c r="D35" s="59">
        <v>120950720</v>
      </c>
      <c r="E35" s="60">
        <v>120950720</v>
      </c>
      <c r="F35" s="60">
        <v>44781751</v>
      </c>
      <c r="G35" s="60">
        <v>-20328170</v>
      </c>
      <c r="H35" s="60">
        <v>8309442</v>
      </c>
      <c r="I35" s="60">
        <v>8309442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120950720</v>
      </c>
      <c r="X35" s="60">
        <v>-120950720</v>
      </c>
      <c r="Y35" s="61">
        <v>-100</v>
      </c>
      <c r="Z35" s="62">
        <v>120950720</v>
      </c>
    </row>
    <row r="36" spans="1:26" ht="13.5">
      <c r="A36" s="58" t="s">
        <v>57</v>
      </c>
      <c r="B36" s="19">
        <v>23075681</v>
      </c>
      <c r="C36" s="19"/>
      <c r="D36" s="59">
        <v>27447756</v>
      </c>
      <c r="E36" s="60">
        <v>27447756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27447756</v>
      </c>
      <c r="X36" s="60">
        <v>-27447756</v>
      </c>
      <c r="Y36" s="61">
        <v>-100</v>
      </c>
      <c r="Z36" s="62">
        <v>27447756</v>
      </c>
    </row>
    <row r="37" spans="1:26" ht="13.5">
      <c r="A37" s="58" t="s">
        <v>58</v>
      </c>
      <c r="B37" s="19">
        <v>60733511</v>
      </c>
      <c r="C37" s="19"/>
      <c r="D37" s="59">
        <v>19556788</v>
      </c>
      <c r="E37" s="60">
        <v>19556788</v>
      </c>
      <c r="F37" s="60">
        <v>625914</v>
      </c>
      <c r="G37" s="60">
        <v>6654479</v>
      </c>
      <c r="H37" s="60">
        <v>3815299</v>
      </c>
      <c r="I37" s="60">
        <v>3815299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19556788</v>
      </c>
      <c r="X37" s="60">
        <v>-19556788</v>
      </c>
      <c r="Y37" s="61">
        <v>-100</v>
      </c>
      <c r="Z37" s="62">
        <v>19556788</v>
      </c>
    </row>
    <row r="38" spans="1:26" ht="13.5">
      <c r="A38" s="58" t="s">
        <v>59</v>
      </c>
      <c r="B38" s="19">
        <v>32758477</v>
      </c>
      <c r="C38" s="19"/>
      <c r="D38" s="59">
        <v>26614286</v>
      </c>
      <c r="E38" s="60">
        <v>26614286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26614286</v>
      </c>
      <c r="X38" s="60">
        <v>-26614286</v>
      </c>
      <c r="Y38" s="61">
        <v>-100</v>
      </c>
      <c r="Z38" s="62">
        <v>26614286</v>
      </c>
    </row>
    <row r="39" spans="1:26" ht="13.5">
      <c r="A39" s="58" t="s">
        <v>60</v>
      </c>
      <c r="B39" s="19">
        <v>124926170</v>
      </c>
      <c r="C39" s="19"/>
      <c r="D39" s="59">
        <v>102227402</v>
      </c>
      <c r="E39" s="60">
        <v>102227402</v>
      </c>
      <c r="F39" s="60">
        <v>-46560109</v>
      </c>
      <c r="G39" s="60">
        <v>7072416</v>
      </c>
      <c r="H39" s="60">
        <v>8994591</v>
      </c>
      <c r="I39" s="60">
        <v>8994591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102227402</v>
      </c>
      <c r="X39" s="60">
        <v>-102227402</v>
      </c>
      <c r="Y39" s="61">
        <v>-100</v>
      </c>
      <c r="Z39" s="62">
        <v>102227402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-7419383</v>
      </c>
      <c r="C42" s="19"/>
      <c r="D42" s="59">
        <v>303904501</v>
      </c>
      <c r="E42" s="60">
        <v>-22691545</v>
      </c>
      <c r="F42" s="60">
        <v>46617199</v>
      </c>
      <c r="G42" s="60">
        <v>-7046945</v>
      </c>
      <c r="H42" s="60">
        <v>-8986070</v>
      </c>
      <c r="I42" s="60">
        <v>30584184</v>
      </c>
      <c r="J42" s="60">
        <v>-9696612</v>
      </c>
      <c r="K42" s="60">
        <v>30411481</v>
      </c>
      <c r="L42" s="60">
        <v>-8122116</v>
      </c>
      <c r="M42" s="60">
        <v>12592753</v>
      </c>
      <c r="N42" s="60">
        <v>-9043318</v>
      </c>
      <c r="O42" s="60">
        <v>-11819748</v>
      </c>
      <c r="P42" s="60">
        <v>24769529</v>
      </c>
      <c r="Q42" s="60">
        <v>3906463</v>
      </c>
      <c r="R42" s="60">
        <v>-8991593</v>
      </c>
      <c r="S42" s="60">
        <v>-9973123</v>
      </c>
      <c r="T42" s="60">
        <v>-12039540</v>
      </c>
      <c r="U42" s="60">
        <v>-31004256</v>
      </c>
      <c r="V42" s="60">
        <v>16079144</v>
      </c>
      <c r="W42" s="60">
        <v>-22691545</v>
      </c>
      <c r="X42" s="60">
        <v>38770689</v>
      </c>
      <c r="Y42" s="61">
        <v>-170.86</v>
      </c>
      <c r="Z42" s="62">
        <v>-22691545</v>
      </c>
    </row>
    <row r="43" spans="1:26" ht="13.5">
      <c r="A43" s="58" t="s">
        <v>63</v>
      </c>
      <c r="B43" s="19">
        <v>-2667574</v>
      </c>
      <c r="C43" s="19"/>
      <c r="D43" s="59">
        <v>8036200</v>
      </c>
      <c r="E43" s="60">
        <v>0</v>
      </c>
      <c r="F43" s="60">
        <v>-57090</v>
      </c>
      <c r="G43" s="60">
        <v>-25472</v>
      </c>
      <c r="H43" s="60">
        <v>-8521</v>
      </c>
      <c r="I43" s="60">
        <v>-91083</v>
      </c>
      <c r="J43" s="60">
        <v>-21775</v>
      </c>
      <c r="K43" s="60">
        <v>-171852</v>
      </c>
      <c r="L43" s="60">
        <v>0</v>
      </c>
      <c r="M43" s="60">
        <v>-193627</v>
      </c>
      <c r="N43" s="60">
        <v>-28074</v>
      </c>
      <c r="O43" s="60">
        <v>-9358</v>
      </c>
      <c r="P43" s="60">
        <v>-45480</v>
      </c>
      <c r="Q43" s="60">
        <v>-82912</v>
      </c>
      <c r="R43" s="60">
        <v>-132641</v>
      </c>
      <c r="S43" s="60">
        <v>-1648440</v>
      </c>
      <c r="T43" s="60">
        <v>-570864</v>
      </c>
      <c r="U43" s="60">
        <v>-2351945</v>
      </c>
      <c r="V43" s="60">
        <v>-2719567</v>
      </c>
      <c r="W43" s="60">
        <v>0</v>
      </c>
      <c r="X43" s="60">
        <v>-2719567</v>
      </c>
      <c r="Y43" s="61">
        <v>0</v>
      </c>
      <c r="Z43" s="62">
        <v>0</v>
      </c>
    </row>
    <row r="44" spans="1:26" ht="13.5">
      <c r="A44" s="58" t="s">
        <v>64</v>
      </c>
      <c r="B44" s="19">
        <v>-5286621</v>
      </c>
      <c r="C44" s="19"/>
      <c r="D44" s="59">
        <v>-5300000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-4108067</v>
      </c>
      <c r="M44" s="60">
        <v>-4108067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-4108067</v>
      </c>
      <c r="U44" s="60">
        <v>-4108067</v>
      </c>
      <c r="V44" s="60">
        <v>-8216134</v>
      </c>
      <c r="W44" s="60">
        <v>0</v>
      </c>
      <c r="X44" s="60">
        <v>-8216134</v>
      </c>
      <c r="Y44" s="61">
        <v>0</v>
      </c>
      <c r="Z44" s="62">
        <v>0</v>
      </c>
    </row>
    <row r="45" spans="1:26" ht="13.5">
      <c r="A45" s="70" t="s">
        <v>65</v>
      </c>
      <c r="B45" s="22">
        <v>190824792</v>
      </c>
      <c r="C45" s="22"/>
      <c r="D45" s="99">
        <v>503922361</v>
      </c>
      <c r="E45" s="100">
        <v>-22691545</v>
      </c>
      <c r="F45" s="100">
        <v>113438608</v>
      </c>
      <c r="G45" s="100">
        <v>106366191</v>
      </c>
      <c r="H45" s="100">
        <v>97371600</v>
      </c>
      <c r="I45" s="100">
        <v>97371600</v>
      </c>
      <c r="J45" s="100">
        <v>87653213</v>
      </c>
      <c r="K45" s="100">
        <v>117892842</v>
      </c>
      <c r="L45" s="100">
        <v>105662659</v>
      </c>
      <c r="M45" s="100">
        <v>105662659</v>
      </c>
      <c r="N45" s="100">
        <v>96591267</v>
      </c>
      <c r="O45" s="100">
        <v>84762161</v>
      </c>
      <c r="P45" s="100">
        <v>109486210</v>
      </c>
      <c r="Q45" s="100">
        <v>96591267</v>
      </c>
      <c r="R45" s="100">
        <v>100361976</v>
      </c>
      <c r="S45" s="100">
        <v>88740413</v>
      </c>
      <c r="T45" s="100">
        <v>72021942</v>
      </c>
      <c r="U45" s="100">
        <v>72021942</v>
      </c>
      <c r="V45" s="100">
        <v>72021942</v>
      </c>
      <c r="W45" s="100">
        <v>-22691545</v>
      </c>
      <c r="X45" s="100">
        <v>94713487</v>
      </c>
      <c r="Y45" s="101">
        <v>-417.4</v>
      </c>
      <c r="Z45" s="102">
        <v>-22691545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/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142404543</v>
      </c>
      <c r="D5" s="153">
        <f>SUM(D6:D8)</f>
        <v>0</v>
      </c>
      <c r="E5" s="154">
        <f t="shared" si="0"/>
        <v>145209100</v>
      </c>
      <c r="F5" s="100">
        <f t="shared" si="0"/>
        <v>145209100</v>
      </c>
      <c r="G5" s="100">
        <f t="shared" si="0"/>
        <v>56254917</v>
      </c>
      <c r="H5" s="100">
        <f t="shared" si="0"/>
        <v>1992392</v>
      </c>
      <c r="I5" s="100">
        <f t="shared" si="0"/>
        <v>1650772</v>
      </c>
      <c r="J5" s="100">
        <f t="shared" si="0"/>
        <v>59898081</v>
      </c>
      <c r="K5" s="100">
        <f t="shared" si="0"/>
        <v>904078</v>
      </c>
      <c r="L5" s="100">
        <f t="shared" si="0"/>
        <v>45344478</v>
      </c>
      <c r="M5" s="100">
        <f t="shared" si="0"/>
        <v>911144</v>
      </c>
      <c r="N5" s="100">
        <f t="shared" si="0"/>
        <v>47159700</v>
      </c>
      <c r="O5" s="100">
        <f t="shared" si="0"/>
        <v>851599</v>
      </c>
      <c r="P5" s="100">
        <f t="shared" si="0"/>
        <v>849006</v>
      </c>
      <c r="Q5" s="100">
        <f t="shared" si="0"/>
        <v>33335959</v>
      </c>
      <c r="R5" s="100">
        <f t="shared" si="0"/>
        <v>35036564</v>
      </c>
      <c r="S5" s="100">
        <f t="shared" si="0"/>
        <v>342442</v>
      </c>
      <c r="T5" s="100">
        <f t="shared" si="0"/>
        <v>210593</v>
      </c>
      <c r="U5" s="100">
        <f t="shared" si="0"/>
        <v>272882</v>
      </c>
      <c r="V5" s="100">
        <f t="shared" si="0"/>
        <v>825917</v>
      </c>
      <c r="W5" s="100">
        <f t="shared" si="0"/>
        <v>142920262</v>
      </c>
      <c r="X5" s="100">
        <f t="shared" si="0"/>
        <v>145209100</v>
      </c>
      <c r="Y5" s="100">
        <f t="shared" si="0"/>
        <v>-2288838</v>
      </c>
      <c r="Z5" s="137">
        <f>+IF(X5&lt;&gt;0,+(Y5/X5)*100,0)</f>
        <v>-1.5762359246080309</v>
      </c>
      <c r="AA5" s="153">
        <f>SUM(AA6:AA8)</f>
        <v>145209100</v>
      </c>
    </row>
    <row r="6" spans="1:27" ht="13.5">
      <c r="A6" s="138" t="s">
        <v>75</v>
      </c>
      <c r="B6" s="136"/>
      <c r="C6" s="155">
        <v>142404543</v>
      </c>
      <c r="D6" s="155"/>
      <c r="E6" s="156">
        <v>145209100</v>
      </c>
      <c r="F6" s="60">
        <v>145209100</v>
      </c>
      <c r="G6" s="60">
        <v>56254917</v>
      </c>
      <c r="H6" s="60">
        <v>1992392</v>
      </c>
      <c r="I6" s="60">
        <v>1650772</v>
      </c>
      <c r="J6" s="60">
        <v>59898081</v>
      </c>
      <c r="K6" s="60">
        <v>904078</v>
      </c>
      <c r="L6" s="60">
        <v>45344478</v>
      </c>
      <c r="M6" s="60">
        <v>911144</v>
      </c>
      <c r="N6" s="60">
        <v>47159700</v>
      </c>
      <c r="O6" s="60">
        <v>851599</v>
      </c>
      <c r="P6" s="60">
        <v>849006</v>
      </c>
      <c r="Q6" s="60">
        <v>33335959</v>
      </c>
      <c r="R6" s="60">
        <v>35036564</v>
      </c>
      <c r="S6" s="60">
        <v>342442</v>
      </c>
      <c r="T6" s="60">
        <v>210593</v>
      </c>
      <c r="U6" s="60">
        <v>272882</v>
      </c>
      <c r="V6" s="60">
        <v>825917</v>
      </c>
      <c r="W6" s="60">
        <v>142920262</v>
      </c>
      <c r="X6" s="60">
        <v>145209100</v>
      </c>
      <c r="Y6" s="60">
        <v>-2288838</v>
      </c>
      <c r="Z6" s="140">
        <v>-1.58</v>
      </c>
      <c r="AA6" s="155">
        <v>145209100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142404543</v>
      </c>
      <c r="D25" s="168">
        <f>+D5+D9+D15+D19+D24</f>
        <v>0</v>
      </c>
      <c r="E25" s="169">
        <f t="shared" si="4"/>
        <v>145209100</v>
      </c>
      <c r="F25" s="73">
        <f t="shared" si="4"/>
        <v>145209100</v>
      </c>
      <c r="G25" s="73">
        <f t="shared" si="4"/>
        <v>56254917</v>
      </c>
      <c r="H25" s="73">
        <f t="shared" si="4"/>
        <v>1992392</v>
      </c>
      <c r="I25" s="73">
        <f t="shared" si="4"/>
        <v>1650772</v>
      </c>
      <c r="J25" s="73">
        <f t="shared" si="4"/>
        <v>59898081</v>
      </c>
      <c r="K25" s="73">
        <f t="shared" si="4"/>
        <v>904078</v>
      </c>
      <c r="L25" s="73">
        <f t="shared" si="4"/>
        <v>45344478</v>
      </c>
      <c r="M25" s="73">
        <f t="shared" si="4"/>
        <v>911144</v>
      </c>
      <c r="N25" s="73">
        <f t="shared" si="4"/>
        <v>47159700</v>
      </c>
      <c r="O25" s="73">
        <f t="shared" si="4"/>
        <v>851599</v>
      </c>
      <c r="P25" s="73">
        <f t="shared" si="4"/>
        <v>849006</v>
      </c>
      <c r="Q25" s="73">
        <f t="shared" si="4"/>
        <v>33335959</v>
      </c>
      <c r="R25" s="73">
        <f t="shared" si="4"/>
        <v>35036564</v>
      </c>
      <c r="S25" s="73">
        <f t="shared" si="4"/>
        <v>342442</v>
      </c>
      <c r="T25" s="73">
        <f t="shared" si="4"/>
        <v>210593</v>
      </c>
      <c r="U25" s="73">
        <f t="shared" si="4"/>
        <v>272882</v>
      </c>
      <c r="V25" s="73">
        <f t="shared" si="4"/>
        <v>825917</v>
      </c>
      <c r="W25" s="73">
        <f t="shared" si="4"/>
        <v>142920262</v>
      </c>
      <c r="X25" s="73">
        <f t="shared" si="4"/>
        <v>145209100</v>
      </c>
      <c r="Y25" s="73">
        <f t="shared" si="4"/>
        <v>-2288838</v>
      </c>
      <c r="Z25" s="170">
        <f>+IF(X25&lt;&gt;0,+(Y25/X25)*100,0)</f>
        <v>-1.5762359246080309</v>
      </c>
      <c r="AA25" s="168">
        <f>+AA5+AA9+AA15+AA19+AA24</f>
        <v>145209100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135036118</v>
      </c>
      <c r="D28" s="153">
        <f>SUM(D29:D31)</f>
        <v>0</v>
      </c>
      <c r="E28" s="154">
        <f t="shared" si="5"/>
        <v>162190917</v>
      </c>
      <c r="F28" s="100">
        <f t="shared" si="5"/>
        <v>162190917</v>
      </c>
      <c r="G28" s="100">
        <f t="shared" si="5"/>
        <v>5908636</v>
      </c>
      <c r="H28" s="100">
        <f t="shared" si="5"/>
        <v>5115633</v>
      </c>
      <c r="I28" s="100">
        <f t="shared" si="5"/>
        <v>5130778</v>
      </c>
      <c r="J28" s="100">
        <f t="shared" si="5"/>
        <v>16155047</v>
      </c>
      <c r="K28" s="100">
        <f t="shared" si="5"/>
        <v>7162435</v>
      </c>
      <c r="L28" s="100">
        <f t="shared" si="5"/>
        <v>9210563</v>
      </c>
      <c r="M28" s="100">
        <f t="shared" si="5"/>
        <v>10297715</v>
      </c>
      <c r="N28" s="100">
        <f t="shared" si="5"/>
        <v>26670713</v>
      </c>
      <c r="O28" s="100">
        <f t="shared" si="5"/>
        <v>5355999</v>
      </c>
      <c r="P28" s="100">
        <f t="shared" si="5"/>
        <v>4998897</v>
      </c>
      <c r="Q28" s="100">
        <f t="shared" si="5"/>
        <v>4834358</v>
      </c>
      <c r="R28" s="100">
        <f t="shared" si="5"/>
        <v>15189254</v>
      </c>
      <c r="S28" s="100">
        <f t="shared" si="5"/>
        <v>5857510</v>
      </c>
      <c r="T28" s="100">
        <f t="shared" si="5"/>
        <v>5579975</v>
      </c>
      <c r="U28" s="100">
        <f t="shared" si="5"/>
        <v>10133288</v>
      </c>
      <c r="V28" s="100">
        <f t="shared" si="5"/>
        <v>21570773</v>
      </c>
      <c r="W28" s="100">
        <f t="shared" si="5"/>
        <v>79585787</v>
      </c>
      <c r="X28" s="100">
        <f t="shared" si="5"/>
        <v>162190917</v>
      </c>
      <c r="Y28" s="100">
        <f t="shared" si="5"/>
        <v>-82605130</v>
      </c>
      <c r="Z28" s="137">
        <f>+IF(X28&lt;&gt;0,+(Y28/X28)*100,0)</f>
        <v>-50.93079904098452</v>
      </c>
      <c r="AA28" s="153">
        <f>SUM(AA29:AA31)</f>
        <v>162190917</v>
      </c>
    </row>
    <row r="29" spans="1:27" ht="13.5">
      <c r="A29" s="138" t="s">
        <v>75</v>
      </c>
      <c r="B29" s="136"/>
      <c r="C29" s="155">
        <v>135036118</v>
      </c>
      <c r="D29" s="155"/>
      <c r="E29" s="156">
        <v>162190917</v>
      </c>
      <c r="F29" s="60">
        <v>162190917</v>
      </c>
      <c r="G29" s="60">
        <v>3489160</v>
      </c>
      <c r="H29" s="60">
        <v>2986935</v>
      </c>
      <c r="I29" s="60">
        <v>2829815</v>
      </c>
      <c r="J29" s="60">
        <v>9305910</v>
      </c>
      <c r="K29" s="60">
        <v>4861472</v>
      </c>
      <c r="L29" s="60">
        <v>6735832</v>
      </c>
      <c r="M29" s="60">
        <v>7895872</v>
      </c>
      <c r="N29" s="60">
        <v>19493176</v>
      </c>
      <c r="O29" s="60">
        <v>2703049</v>
      </c>
      <c r="P29" s="60">
        <v>2970364</v>
      </c>
      <c r="Q29" s="60">
        <v>2524358</v>
      </c>
      <c r="R29" s="60">
        <v>8197771</v>
      </c>
      <c r="S29" s="60">
        <v>2983704</v>
      </c>
      <c r="T29" s="60">
        <v>3504003</v>
      </c>
      <c r="U29" s="60">
        <v>8654475</v>
      </c>
      <c r="V29" s="60">
        <v>15142182</v>
      </c>
      <c r="W29" s="60">
        <v>52139039</v>
      </c>
      <c r="X29" s="60">
        <v>162190917</v>
      </c>
      <c r="Y29" s="60">
        <v>-110051878</v>
      </c>
      <c r="Z29" s="140">
        <v>-67.85</v>
      </c>
      <c r="AA29" s="155">
        <v>162190917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1161729</v>
      </c>
      <c r="H30" s="159">
        <v>776698</v>
      </c>
      <c r="I30" s="159">
        <v>978933</v>
      </c>
      <c r="J30" s="159">
        <v>2917360</v>
      </c>
      <c r="K30" s="159">
        <v>978933</v>
      </c>
      <c r="L30" s="159">
        <v>1312237</v>
      </c>
      <c r="M30" s="159">
        <v>1527215</v>
      </c>
      <c r="N30" s="159">
        <v>3818385</v>
      </c>
      <c r="O30" s="159">
        <v>1019365</v>
      </c>
      <c r="P30" s="159">
        <v>1233662</v>
      </c>
      <c r="Q30" s="159">
        <v>838536</v>
      </c>
      <c r="R30" s="159">
        <v>3091563</v>
      </c>
      <c r="S30" s="159">
        <v>1310672</v>
      </c>
      <c r="T30" s="159">
        <v>1012464</v>
      </c>
      <c r="U30" s="159">
        <v>2338214</v>
      </c>
      <c r="V30" s="159">
        <v>4661350</v>
      </c>
      <c r="W30" s="159">
        <v>14488658</v>
      </c>
      <c r="X30" s="159"/>
      <c r="Y30" s="159">
        <v>14488658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1257747</v>
      </c>
      <c r="H31" s="60">
        <v>1352000</v>
      </c>
      <c r="I31" s="60">
        <v>1322030</v>
      </c>
      <c r="J31" s="60">
        <v>3931777</v>
      </c>
      <c r="K31" s="60">
        <v>1322030</v>
      </c>
      <c r="L31" s="60">
        <v>1162494</v>
      </c>
      <c r="M31" s="60">
        <v>874628</v>
      </c>
      <c r="N31" s="60">
        <v>3359152</v>
      </c>
      <c r="O31" s="60">
        <v>1633585</v>
      </c>
      <c r="P31" s="60">
        <v>794871</v>
      </c>
      <c r="Q31" s="60">
        <v>1471464</v>
      </c>
      <c r="R31" s="60">
        <v>3899920</v>
      </c>
      <c r="S31" s="60">
        <v>1563134</v>
      </c>
      <c r="T31" s="60">
        <v>1063508</v>
      </c>
      <c r="U31" s="60">
        <v>-859401</v>
      </c>
      <c r="V31" s="60">
        <v>1767241</v>
      </c>
      <c r="W31" s="60">
        <v>12958090</v>
      </c>
      <c r="X31" s="60"/>
      <c r="Y31" s="60">
        <v>12958090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680508</v>
      </c>
      <c r="H32" s="100">
        <f t="shared" si="6"/>
        <v>792380</v>
      </c>
      <c r="I32" s="100">
        <f t="shared" si="6"/>
        <v>1120847</v>
      </c>
      <c r="J32" s="100">
        <f t="shared" si="6"/>
        <v>2593735</v>
      </c>
      <c r="K32" s="100">
        <f t="shared" si="6"/>
        <v>1120847</v>
      </c>
      <c r="L32" s="100">
        <f t="shared" si="6"/>
        <v>734122</v>
      </c>
      <c r="M32" s="100">
        <f t="shared" si="6"/>
        <v>638714</v>
      </c>
      <c r="N32" s="100">
        <f t="shared" si="6"/>
        <v>2493683</v>
      </c>
      <c r="O32" s="100">
        <f t="shared" si="6"/>
        <v>1391597</v>
      </c>
      <c r="P32" s="100">
        <f t="shared" si="6"/>
        <v>1373668</v>
      </c>
      <c r="Q32" s="100">
        <f t="shared" si="6"/>
        <v>921636</v>
      </c>
      <c r="R32" s="100">
        <f t="shared" si="6"/>
        <v>3686901</v>
      </c>
      <c r="S32" s="100">
        <f t="shared" si="6"/>
        <v>877263</v>
      </c>
      <c r="T32" s="100">
        <f t="shared" si="6"/>
        <v>1477573</v>
      </c>
      <c r="U32" s="100">
        <f t="shared" si="6"/>
        <v>1607749</v>
      </c>
      <c r="V32" s="100">
        <f t="shared" si="6"/>
        <v>3962585</v>
      </c>
      <c r="W32" s="100">
        <f t="shared" si="6"/>
        <v>12736904</v>
      </c>
      <c r="X32" s="100">
        <f t="shared" si="6"/>
        <v>0</v>
      </c>
      <c r="Y32" s="100">
        <f t="shared" si="6"/>
        <v>12736904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680508</v>
      </c>
      <c r="H35" s="60">
        <v>792380</v>
      </c>
      <c r="I35" s="60">
        <v>1120847</v>
      </c>
      <c r="J35" s="60">
        <v>2593735</v>
      </c>
      <c r="K35" s="60">
        <v>1120847</v>
      </c>
      <c r="L35" s="60">
        <v>734122</v>
      </c>
      <c r="M35" s="60">
        <v>638714</v>
      </c>
      <c r="N35" s="60">
        <v>2493683</v>
      </c>
      <c r="O35" s="60">
        <v>1391597</v>
      </c>
      <c r="P35" s="60">
        <v>1373668</v>
      </c>
      <c r="Q35" s="60">
        <v>921636</v>
      </c>
      <c r="R35" s="60">
        <v>3686901</v>
      </c>
      <c r="S35" s="60">
        <v>877263</v>
      </c>
      <c r="T35" s="60">
        <v>1477573</v>
      </c>
      <c r="U35" s="60">
        <v>1607749</v>
      </c>
      <c r="V35" s="60">
        <v>3962585</v>
      </c>
      <c r="W35" s="60">
        <v>12736904</v>
      </c>
      <c r="X35" s="60"/>
      <c r="Y35" s="60">
        <v>12736904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3048545</v>
      </c>
      <c r="H38" s="100">
        <f t="shared" si="7"/>
        <v>3120133</v>
      </c>
      <c r="I38" s="100">
        <f t="shared" si="7"/>
        <v>4357114</v>
      </c>
      <c r="J38" s="100">
        <f t="shared" si="7"/>
        <v>10525792</v>
      </c>
      <c r="K38" s="100">
        <f t="shared" si="7"/>
        <v>4357114</v>
      </c>
      <c r="L38" s="100">
        <f t="shared" si="7"/>
        <v>5120912</v>
      </c>
      <c r="M38" s="100">
        <f t="shared" si="7"/>
        <v>2132562</v>
      </c>
      <c r="N38" s="100">
        <f t="shared" si="7"/>
        <v>11610588</v>
      </c>
      <c r="O38" s="100">
        <f t="shared" si="7"/>
        <v>2890807</v>
      </c>
      <c r="P38" s="100">
        <f t="shared" si="7"/>
        <v>6344108</v>
      </c>
      <c r="Q38" s="100">
        <f t="shared" si="7"/>
        <v>2810437</v>
      </c>
      <c r="R38" s="100">
        <f t="shared" si="7"/>
        <v>12045352</v>
      </c>
      <c r="S38" s="100">
        <f t="shared" si="7"/>
        <v>2599263</v>
      </c>
      <c r="T38" s="100">
        <f t="shared" si="7"/>
        <v>3126169</v>
      </c>
      <c r="U38" s="100">
        <f t="shared" si="7"/>
        <v>4713564</v>
      </c>
      <c r="V38" s="100">
        <f t="shared" si="7"/>
        <v>10438996</v>
      </c>
      <c r="W38" s="100">
        <f t="shared" si="7"/>
        <v>44620728</v>
      </c>
      <c r="X38" s="100">
        <f t="shared" si="7"/>
        <v>0</v>
      </c>
      <c r="Y38" s="100">
        <f t="shared" si="7"/>
        <v>44620728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1954808</v>
      </c>
      <c r="H39" s="60">
        <v>1811567</v>
      </c>
      <c r="I39" s="60">
        <v>3076764</v>
      </c>
      <c r="J39" s="60">
        <v>6843139</v>
      </c>
      <c r="K39" s="60">
        <v>3076764</v>
      </c>
      <c r="L39" s="60">
        <v>3653547</v>
      </c>
      <c r="M39" s="60">
        <v>825704</v>
      </c>
      <c r="N39" s="60">
        <v>7556015</v>
      </c>
      <c r="O39" s="60">
        <v>1553931</v>
      </c>
      <c r="P39" s="60">
        <v>5182500</v>
      </c>
      <c r="Q39" s="60">
        <v>1646190</v>
      </c>
      <c r="R39" s="60">
        <v>8382621</v>
      </c>
      <c r="S39" s="60">
        <v>1245663</v>
      </c>
      <c r="T39" s="60">
        <v>1945618</v>
      </c>
      <c r="U39" s="60">
        <v>2870803</v>
      </c>
      <c r="V39" s="60">
        <v>6062084</v>
      </c>
      <c r="W39" s="60">
        <v>28843859</v>
      </c>
      <c r="X39" s="60"/>
      <c r="Y39" s="60">
        <v>28843859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1093737</v>
      </c>
      <c r="H41" s="60">
        <v>1308566</v>
      </c>
      <c r="I41" s="60">
        <v>1280350</v>
      </c>
      <c r="J41" s="60">
        <v>3682653</v>
      </c>
      <c r="K41" s="60">
        <v>1280350</v>
      </c>
      <c r="L41" s="60">
        <v>1467365</v>
      </c>
      <c r="M41" s="60">
        <v>1306858</v>
      </c>
      <c r="N41" s="60">
        <v>4054573</v>
      </c>
      <c r="O41" s="60">
        <v>1336876</v>
      </c>
      <c r="P41" s="60">
        <v>1161608</v>
      </c>
      <c r="Q41" s="60">
        <v>1164247</v>
      </c>
      <c r="R41" s="60">
        <v>3662731</v>
      </c>
      <c r="S41" s="60">
        <v>1353600</v>
      </c>
      <c r="T41" s="60">
        <v>1180551</v>
      </c>
      <c r="U41" s="60">
        <v>1842761</v>
      </c>
      <c r="V41" s="60">
        <v>4376912</v>
      </c>
      <c r="W41" s="60">
        <v>15776869</v>
      </c>
      <c r="X41" s="60"/>
      <c r="Y41" s="60">
        <v>15776869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135036118</v>
      </c>
      <c r="D48" s="168">
        <f>+D28+D32+D38+D42+D47</f>
        <v>0</v>
      </c>
      <c r="E48" s="169">
        <f t="shared" si="9"/>
        <v>162190917</v>
      </c>
      <c r="F48" s="73">
        <f t="shared" si="9"/>
        <v>162190917</v>
      </c>
      <c r="G48" s="73">
        <f t="shared" si="9"/>
        <v>9637689</v>
      </c>
      <c r="H48" s="73">
        <f t="shared" si="9"/>
        <v>9028146</v>
      </c>
      <c r="I48" s="73">
        <f t="shared" si="9"/>
        <v>10608739</v>
      </c>
      <c r="J48" s="73">
        <f t="shared" si="9"/>
        <v>29274574</v>
      </c>
      <c r="K48" s="73">
        <f t="shared" si="9"/>
        <v>12640396</v>
      </c>
      <c r="L48" s="73">
        <f t="shared" si="9"/>
        <v>15065597</v>
      </c>
      <c r="M48" s="73">
        <f t="shared" si="9"/>
        <v>13068991</v>
      </c>
      <c r="N48" s="73">
        <f t="shared" si="9"/>
        <v>40774984</v>
      </c>
      <c r="O48" s="73">
        <f t="shared" si="9"/>
        <v>9638403</v>
      </c>
      <c r="P48" s="73">
        <f t="shared" si="9"/>
        <v>12716673</v>
      </c>
      <c r="Q48" s="73">
        <f t="shared" si="9"/>
        <v>8566431</v>
      </c>
      <c r="R48" s="73">
        <f t="shared" si="9"/>
        <v>30921507</v>
      </c>
      <c r="S48" s="73">
        <f t="shared" si="9"/>
        <v>9334036</v>
      </c>
      <c r="T48" s="73">
        <f t="shared" si="9"/>
        <v>10183717</v>
      </c>
      <c r="U48" s="73">
        <f t="shared" si="9"/>
        <v>16454601</v>
      </c>
      <c r="V48" s="73">
        <f t="shared" si="9"/>
        <v>35972354</v>
      </c>
      <c r="W48" s="73">
        <f t="shared" si="9"/>
        <v>136943419</v>
      </c>
      <c r="X48" s="73">
        <f t="shared" si="9"/>
        <v>162190917</v>
      </c>
      <c r="Y48" s="73">
        <f t="shared" si="9"/>
        <v>-25247498</v>
      </c>
      <c r="Z48" s="170">
        <f>+IF(X48&lt;&gt;0,+(Y48/X48)*100,0)</f>
        <v>-15.566530152856833</v>
      </c>
      <c r="AA48" s="168">
        <f>+AA28+AA32+AA38+AA42+AA47</f>
        <v>162190917</v>
      </c>
    </row>
    <row r="49" spans="1:27" ht="13.5">
      <c r="A49" s="148" t="s">
        <v>49</v>
      </c>
      <c r="B49" s="149"/>
      <c r="C49" s="171">
        <f aca="true" t="shared" si="10" ref="C49:Y49">+C25-C48</f>
        <v>7368425</v>
      </c>
      <c r="D49" s="171">
        <f>+D25-D48</f>
        <v>0</v>
      </c>
      <c r="E49" s="172">
        <f t="shared" si="10"/>
        <v>-16981817</v>
      </c>
      <c r="F49" s="173">
        <f t="shared" si="10"/>
        <v>-16981817</v>
      </c>
      <c r="G49" s="173">
        <f t="shared" si="10"/>
        <v>46617228</v>
      </c>
      <c r="H49" s="173">
        <f t="shared" si="10"/>
        <v>-7035754</v>
      </c>
      <c r="I49" s="173">
        <f t="shared" si="10"/>
        <v>-8957967</v>
      </c>
      <c r="J49" s="173">
        <f t="shared" si="10"/>
        <v>30623507</v>
      </c>
      <c r="K49" s="173">
        <f t="shared" si="10"/>
        <v>-11736318</v>
      </c>
      <c r="L49" s="173">
        <f t="shared" si="10"/>
        <v>30278881</v>
      </c>
      <c r="M49" s="173">
        <f t="shared" si="10"/>
        <v>-12157847</v>
      </c>
      <c r="N49" s="173">
        <f t="shared" si="10"/>
        <v>6384716</v>
      </c>
      <c r="O49" s="173">
        <f t="shared" si="10"/>
        <v>-8786804</v>
      </c>
      <c r="P49" s="173">
        <f t="shared" si="10"/>
        <v>-11867667</v>
      </c>
      <c r="Q49" s="173">
        <f t="shared" si="10"/>
        <v>24769528</v>
      </c>
      <c r="R49" s="173">
        <f t="shared" si="10"/>
        <v>4115057</v>
      </c>
      <c r="S49" s="173">
        <f t="shared" si="10"/>
        <v>-8991594</v>
      </c>
      <c r="T49" s="173">
        <f t="shared" si="10"/>
        <v>-9973124</v>
      </c>
      <c r="U49" s="173">
        <f t="shared" si="10"/>
        <v>-16181719</v>
      </c>
      <c r="V49" s="173">
        <f t="shared" si="10"/>
        <v>-35146437</v>
      </c>
      <c r="W49" s="173">
        <f t="shared" si="10"/>
        <v>5976843</v>
      </c>
      <c r="X49" s="173">
        <f>IF(F25=F48,0,X25-X48)</f>
        <v>-16981817</v>
      </c>
      <c r="Y49" s="173">
        <f t="shared" si="10"/>
        <v>22958660</v>
      </c>
      <c r="Z49" s="174">
        <f>+IF(X49&lt;&gt;0,+(Y49/X49)*100,0)</f>
        <v>-135.1955447405893</v>
      </c>
      <c r="AA49" s="171">
        <f>+AA25-AA48</f>
        <v>-16981817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/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10466965</v>
      </c>
      <c r="D13" s="155"/>
      <c r="E13" s="156">
        <v>10503100</v>
      </c>
      <c r="F13" s="60">
        <v>10503100</v>
      </c>
      <c r="G13" s="60">
        <v>304123</v>
      </c>
      <c r="H13" s="60">
        <v>572604</v>
      </c>
      <c r="I13" s="60">
        <v>1614375</v>
      </c>
      <c r="J13" s="60">
        <v>2491102</v>
      </c>
      <c r="K13" s="60">
        <v>840278</v>
      </c>
      <c r="L13" s="60">
        <v>889576</v>
      </c>
      <c r="M13" s="60">
        <v>260994</v>
      </c>
      <c r="N13" s="60">
        <v>1990848</v>
      </c>
      <c r="O13" s="60">
        <v>768049</v>
      </c>
      <c r="P13" s="60">
        <v>736405</v>
      </c>
      <c r="Q13" s="60">
        <v>200712</v>
      </c>
      <c r="R13" s="60">
        <v>1705166</v>
      </c>
      <c r="S13" s="60">
        <v>253912</v>
      </c>
      <c r="T13" s="60">
        <v>197866</v>
      </c>
      <c r="U13" s="60">
        <v>173921</v>
      </c>
      <c r="V13" s="60">
        <v>625699</v>
      </c>
      <c r="W13" s="60">
        <v>6812815</v>
      </c>
      <c r="X13" s="60">
        <v>10503100</v>
      </c>
      <c r="Y13" s="60">
        <v>-3690285</v>
      </c>
      <c r="Z13" s="140">
        <v>-35.14</v>
      </c>
      <c r="AA13" s="155">
        <v>10503100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129393000</v>
      </c>
      <c r="D19" s="155"/>
      <c r="E19" s="156">
        <v>134396000</v>
      </c>
      <c r="F19" s="60">
        <v>134396000</v>
      </c>
      <c r="G19" s="60">
        <v>55894000</v>
      </c>
      <c r="H19" s="60">
        <v>1400000</v>
      </c>
      <c r="I19" s="60">
        <v>0</v>
      </c>
      <c r="J19" s="60">
        <v>57294000</v>
      </c>
      <c r="K19" s="60">
        <v>0</v>
      </c>
      <c r="L19" s="60">
        <v>44015000</v>
      </c>
      <c r="M19" s="60">
        <v>0</v>
      </c>
      <c r="N19" s="60">
        <v>44015000</v>
      </c>
      <c r="O19" s="60">
        <v>0</v>
      </c>
      <c r="P19" s="60">
        <v>0</v>
      </c>
      <c r="Q19" s="60">
        <v>32787000</v>
      </c>
      <c r="R19" s="60">
        <v>32787000</v>
      </c>
      <c r="S19" s="60">
        <v>0</v>
      </c>
      <c r="T19" s="60">
        <v>300000</v>
      </c>
      <c r="U19" s="60">
        <v>0</v>
      </c>
      <c r="V19" s="60">
        <v>300000</v>
      </c>
      <c r="W19" s="60">
        <v>134396000</v>
      </c>
      <c r="X19" s="60">
        <v>134396000</v>
      </c>
      <c r="Y19" s="60">
        <v>0</v>
      </c>
      <c r="Z19" s="140">
        <v>0</v>
      </c>
      <c r="AA19" s="155">
        <v>134396000</v>
      </c>
    </row>
    <row r="20" spans="1:27" ht="13.5">
      <c r="A20" s="181" t="s">
        <v>35</v>
      </c>
      <c r="B20" s="185"/>
      <c r="C20" s="155">
        <v>2544578</v>
      </c>
      <c r="D20" s="155"/>
      <c r="E20" s="156">
        <v>310000</v>
      </c>
      <c r="F20" s="54">
        <v>310000</v>
      </c>
      <c r="G20" s="54">
        <v>56794</v>
      </c>
      <c r="H20" s="54">
        <v>19788</v>
      </c>
      <c r="I20" s="54">
        <v>36397</v>
      </c>
      <c r="J20" s="54">
        <v>112979</v>
      </c>
      <c r="K20" s="54">
        <v>63800</v>
      </c>
      <c r="L20" s="54">
        <v>439902</v>
      </c>
      <c r="M20" s="54">
        <v>650150</v>
      </c>
      <c r="N20" s="54">
        <v>1153852</v>
      </c>
      <c r="O20" s="54">
        <v>83550</v>
      </c>
      <c r="P20" s="54">
        <v>112601</v>
      </c>
      <c r="Q20" s="54">
        <v>348247</v>
      </c>
      <c r="R20" s="54">
        <v>544398</v>
      </c>
      <c r="S20" s="54">
        <v>88530</v>
      </c>
      <c r="T20" s="54">
        <v>-287273</v>
      </c>
      <c r="U20" s="54">
        <v>98961</v>
      </c>
      <c r="V20" s="54">
        <v>-99782</v>
      </c>
      <c r="W20" s="54">
        <v>1711447</v>
      </c>
      <c r="X20" s="54">
        <v>310000</v>
      </c>
      <c r="Y20" s="54">
        <v>1401447</v>
      </c>
      <c r="Z20" s="184">
        <v>452.08</v>
      </c>
      <c r="AA20" s="130">
        <v>310000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142404543</v>
      </c>
      <c r="D22" s="188">
        <f>SUM(D5:D21)</f>
        <v>0</v>
      </c>
      <c r="E22" s="189">
        <f t="shared" si="0"/>
        <v>145209100</v>
      </c>
      <c r="F22" s="190">
        <f t="shared" si="0"/>
        <v>145209100</v>
      </c>
      <c r="G22" s="190">
        <f t="shared" si="0"/>
        <v>56254917</v>
      </c>
      <c r="H22" s="190">
        <f t="shared" si="0"/>
        <v>1992392</v>
      </c>
      <c r="I22" s="190">
        <f t="shared" si="0"/>
        <v>1650772</v>
      </c>
      <c r="J22" s="190">
        <f t="shared" si="0"/>
        <v>59898081</v>
      </c>
      <c r="K22" s="190">
        <f t="shared" si="0"/>
        <v>904078</v>
      </c>
      <c r="L22" s="190">
        <f t="shared" si="0"/>
        <v>45344478</v>
      </c>
      <c r="M22" s="190">
        <f t="shared" si="0"/>
        <v>911144</v>
      </c>
      <c r="N22" s="190">
        <f t="shared" si="0"/>
        <v>47159700</v>
      </c>
      <c r="O22" s="190">
        <f t="shared" si="0"/>
        <v>851599</v>
      </c>
      <c r="P22" s="190">
        <f t="shared" si="0"/>
        <v>849006</v>
      </c>
      <c r="Q22" s="190">
        <f t="shared" si="0"/>
        <v>33335959</v>
      </c>
      <c r="R22" s="190">
        <f t="shared" si="0"/>
        <v>35036564</v>
      </c>
      <c r="S22" s="190">
        <f t="shared" si="0"/>
        <v>342442</v>
      </c>
      <c r="T22" s="190">
        <f t="shared" si="0"/>
        <v>210593</v>
      </c>
      <c r="U22" s="190">
        <f t="shared" si="0"/>
        <v>272882</v>
      </c>
      <c r="V22" s="190">
        <f t="shared" si="0"/>
        <v>825917</v>
      </c>
      <c r="W22" s="190">
        <f t="shared" si="0"/>
        <v>142920262</v>
      </c>
      <c r="X22" s="190">
        <f t="shared" si="0"/>
        <v>145209100</v>
      </c>
      <c r="Y22" s="190">
        <f t="shared" si="0"/>
        <v>-2288838</v>
      </c>
      <c r="Z22" s="191">
        <f>+IF(X22&lt;&gt;0,+(Y22/X22)*100,0)</f>
        <v>-1.5762359246080309</v>
      </c>
      <c r="AA22" s="188">
        <f>SUM(AA5:AA21)</f>
        <v>145209100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56907301</v>
      </c>
      <c r="D25" s="155"/>
      <c r="E25" s="156">
        <v>70694502</v>
      </c>
      <c r="F25" s="60">
        <v>70694502</v>
      </c>
      <c r="G25" s="60">
        <v>5281219</v>
      </c>
      <c r="H25" s="60">
        <v>4935087</v>
      </c>
      <c r="I25" s="60">
        <v>4950065</v>
      </c>
      <c r="J25" s="60">
        <v>15166371</v>
      </c>
      <c r="K25" s="60">
        <v>4941493</v>
      </c>
      <c r="L25" s="60">
        <v>4766411</v>
      </c>
      <c r="M25" s="60">
        <v>4832766</v>
      </c>
      <c r="N25" s="60">
        <v>14540670</v>
      </c>
      <c r="O25" s="60">
        <v>5169990</v>
      </c>
      <c r="P25" s="60">
        <v>4718904</v>
      </c>
      <c r="Q25" s="60">
        <v>4906484</v>
      </c>
      <c r="R25" s="60">
        <v>14795378</v>
      </c>
      <c r="S25" s="60">
        <v>5875122</v>
      </c>
      <c r="T25" s="60">
        <v>4667172</v>
      </c>
      <c r="U25" s="60">
        <v>5062404</v>
      </c>
      <c r="V25" s="60">
        <v>15604698</v>
      </c>
      <c r="W25" s="60">
        <v>60107117</v>
      </c>
      <c r="X25" s="60">
        <v>70694502</v>
      </c>
      <c r="Y25" s="60">
        <v>-10587385</v>
      </c>
      <c r="Z25" s="140">
        <v>-14.98</v>
      </c>
      <c r="AA25" s="155">
        <v>70694502</v>
      </c>
    </row>
    <row r="26" spans="1:27" ht="13.5">
      <c r="A26" s="183" t="s">
        <v>38</v>
      </c>
      <c r="B26" s="182"/>
      <c r="C26" s="155">
        <v>5414800</v>
      </c>
      <c r="D26" s="155"/>
      <c r="E26" s="156">
        <v>6047800</v>
      </c>
      <c r="F26" s="60">
        <v>6047800</v>
      </c>
      <c r="G26" s="60">
        <v>451943</v>
      </c>
      <c r="H26" s="60">
        <v>459797</v>
      </c>
      <c r="I26" s="60">
        <v>459495</v>
      </c>
      <c r="J26" s="60">
        <v>1371235</v>
      </c>
      <c r="K26" s="60">
        <v>458516</v>
      </c>
      <c r="L26" s="60">
        <v>457739</v>
      </c>
      <c r="M26" s="60">
        <v>662840</v>
      </c>
      <c r="N26" s="60">
        <v>1579095</v>
      </c>
      <c r="O26" s="60">
        <v>498221</v>
      </c>
      <c r="P26" s="60">
        <v>502837</v>
      </c>
      <c r="Q26" s="60">
        <v>501367</v>
      </c>
      <c r="R26" s="60">
        <v>1502425</v>
      </c>
      <c r="S26" s="60">
        <v>515947</v>
      </c>
      <c r="T26" s="60">
        <v>464009</v>
      </c>
      <c r="U26" s="60">
        <v>502819</v>
      </c>
      <c r="V26" s="60">
        <v>1482775</v>
      </c>
      <c r="W26" s="60">
        <v>5935530</v>
      </c>
      <c r="X26" s="60">
        <v>6047800</v>
      </c>
      <c r="Y26" s="60">
        <v>-112270</v>
      </c>
      <c r="Z26" s="140">
        <v>-1.86</v>
      </c>
      <c r="AA26" s="155">
        <v>6047800</v>
      </c>
    </row>
    <row r="27" spans="1:27" ht="13.5">
      <c r="A27" s="183" t="s">
        <v>118</v>
      </c>
      <c r="B27" s="182"/>
      <c r="C27" s="155">
        <v>724431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3634351</v>
      </c>
      <c r="D28" s="155"/>
      <c r="E28" s="156">
        <v>3495599</v>
      </c>
      <c r="F28" s="60">
        <v>3495599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1877774</v>
      </c>
      <c r="P28" s="60">
        <v>0</v>
      </c>
      <c r="Q28" s="60">
        <v>0</v>
      </c>
      <c r="R28" s="60">
        <v>1877774</v>
      </c>
      <c r="S28" s="60">
        <v>0</v>
      </c>
      <c r="T28" s="60">
        <v>0</v>
      </c>
      <c r="U28" s="60">
        <v>-3161181</v>
      </c>
      <c r="V28" s="60">
        <v>-3161181</v>
      </c>
      <c r="W28" s="60">
        <v>-1283407</v>
      </c>
      <c r="X28" s="60">
        <v>3495599</v>
      </c>
      <c r="Y28" s="60">
        <v>-4779006</v>
      </c>
      <c r="Z28" s="140">
        <v>-136.71</v>
      </c>
      <c r="AA28" s="155">
        <v>3495599</v>
      </c>
    </row>
    <row r="29" spans="1:27" ht="13.5">
      <c r="A29" s="183" t="s">
        <v>40</v>
      </c>
      <c r="B29" s="182"/>
      <c r="C29" s="155">
        <v>3488495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4108067</v>
      </c>
      <c r="N29" s="60">
        <v>4108067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4108067</v>
      </c>
      <c r="V29" s="60">
        <v>4108067</v>
      </c>
      <c r="W29" s="60">
        <v>8216134</v>
      </c>
      <c r="X29" s="60">
        <v>0</v>
      </c>
      <c r="Y29" s="60">
        <v>8216134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/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15043831</v>
      </c>
      <c r="D32" s="155"/>
      <c r="E32" s="156">
        <v>8210000</v>
      </c>
      <c r="F32" s="60">
        <v>8210000</v>
      </c>
      <c r="G32" s="60">
        <v>47488</v>
      </c>
      <c r="H32" s="60">
        <v>197897</v>
      </c>
      <c r="I32" s="60">
        <v>575237</v>
      </c>
      <c r="J32" s="60">
        <v>820622</v>
      </c>
      <c r="K32" s="60">
        <v>575237</v>
      </c>
      <c r="L32" s="60">
        <v>188426</v>
      </c>
      <c r="M32" s="60">
        <v>75873</v>
      </c>
      <c r="N32" s="60">
        <v>839536</v>
      </c>
      <c r="O32" s="60">
        <v>51880</v>
      </c>
      <c r="P32" s="60">
        <v>494273</v>
      </c>
      <c r="Q32" s="60">
        <v>220920</v>
      </c>
      <c r="R32" s="60">
        <v>767073</v>
      </c>
      <c r="S32" s="60">
        <v>480410</v>
      </c>
      <c r="T32" s="60">
        <v>856198</v>
      </c>
      <c r="U32" s="60">
        <v>1405924</v>
      </c>
      <c r="V32" s="60">
        <v>2742532</v>
      </c>
      <c r="W32" s="60">
        <v>5169763</v>
      </c>
      <c r="X32" s="60">
        <v>8210000</v>
      </c>
      <c r="Y32" s="60">
        <v>-3040237</v>
      </c>
      <c r="Z32" s="140">
        <v>-37.03</v>
      </c>
      <c r="AA32" s="155">
        <v>8210000</v>
      </c>
    </row>
    <row r="33" spans="1:27" ht="13.5">
      <c r="A33" s="183" t="s">
        <v>42</v>
      </c>
      <c r="B33" s="182"/>
      <c r="C33" s="155">
        <v>8472580</v>
      </c>
      <c r="D33" s="155"/>
      <c r="E33" s="156">
        <v>17100000</v>
      </c>
      <c r="F33" s="60">
        <v>17100000</v>
      </c>
      <c r="G33" s="60">
        <v>940363</v>
      </c>
      <c r="H33" s="60">
        <v>449867</v>
      </c>
      <c r="I33" s="60">
        <v>2010483</v>
      </c>
      <c r="J33" s="60">
        <v>3400713</v>
      </c>
      <c r="K33" s="60">
        <v>2010483</v>
      </c>
      <c r="L33" s="60">
        <v>2064153</v>
      </c>
      <c r="M33" s="60">
        <v>64054</v>
      </c>
      <c r="N33" s="60">
        <v>4138690</v>
      </c>
      <c r="O33" s="60">
        <v>99853</v>
      </c>
      <c r="P33" s="60">
        <v>4004736</v>
      </c>
      <c r="Q33" s="60">
        <v>760621</v>
      </c>
      <c r="R33" s="60">
        <v>4865210</v>
      </c>
      <c r="S33" s="60">
        <v>78354</v>
      </c>
      <c r="T33" s="60">
        <v>322657</v>
      </c>
      <c r="U33" s="60">
        <v>775688</v>
      </c>
      <c r="V33" s="60">
        <v>1176699</v>
      </c>
      <c r="W33" s="60">
        <v>13581312</v>
      </c>
      <c r="X33" s="60">
        <v>17100000</v>
      </c>
      <c r="Y33" s="60">
        <v>-3518688</v>
      </c>
      <c r="Z33" s="140">
        <v>-20.58</v>
      </c>
      <c r="AA33" s="155">
        <v>17100000</v>
      </c>
    </row>
    <row r="34" spans="1:27" ht="13.5">
      <c r="A34" s="183" t="s">
        <v>43</v>
      </c>
      <c r="B34" s="182"/>
      <c r="C34" s="155">
        <v>40771232</v>
      </c>
      <c r="D34" s="155"/>
      <c r="E34" s="156">
        <v>56643016</v>
      </c>
      <c r="F34" s="60">
        <v>56643016</v>
      </c>
      <c r="G34" s="60">
        <v>2916676</v>
      </c>
      <c r="H34" s="60">
        <v>2985498</v>
      </c>
      <c r="I34" s="60">
        <v>2613459</v>
      </c>
      <c r="J34" s="60">
        <v>8515633</v>
      </c>
      <c r="K34" s="60">
        <v>4654667</v>
      </c>
      <c r="L34" s="60">
        <v>7588868</v>
      </c>
      <c r="M34" s="60">
        <v>3325391</v>
      </c>
      <c r="N34" s="60">
        <v>15568926</v>
      </c>
      <c r="O34" s="60">
        <v>1940685</v>
      </c>
      <c r="P34" s="60">
        <v>2995923</v>
      </c>
      <c r="Q34" s="60">
        <v>2177039</v>
      </c>
      <c r="R34" s="60">
        <v>7113647</v>
      </c>
      <c r="S34" s="60">
        <v>2384203</v>
      </c>
      <c r="T34" s="60">
        <v>3873681</v>
      </c>
      <c r="U34" s="60">
        <v>7760880</v>
      </c>
      <c r="V34" s="60">
        <v>14018764</v>
      </c>
      <c r="W34" s="60">
        <v>45216970</v>
      </c>
      <c r="X34" s="60">
        <v>56643016</v>
      </c>
      <c r="Y34" s="60">
        <v>-11426046</v>
      </c>
      <c r="Z34" s="140">
        <v>-20.17</v>
      </c>
      <c r="AA34" s="155">
        <v>56643016</v>
      </c>
    </row>
    <row r="35" spans="1:27" ht="13.5">
      <c r="A35" s="181" t="s">
        <v>122</v>
      </c>
      <c r="B35" s="185"/>
      <c r="C35" s="155">
        <v>579097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135036118</v>
      </c>
      <c r="D36" s="188">
        <f>SUM(D25:D35)</f>
        <v>0</v>
      </c>
      <c r="E36" s="189">
        <f t="shared" si="1"/>
        <v>162190917</v>
      </c>
      <c r="F36" s="190">
        <f t="shared" si="1"/>
        <v>162190917</v>
      </c>
      <c r="G36" s="190">
        <f t="shared" si="1"/>
        <v>9637689</v>
      </c>
      <c r="H36" s="190">
        <f t="shared" si="1"/>
        <v>9028146</v>
      </c>
      <c r="I36" s="190">
        <f t="shared" si="1"/>
        <v>10608739</v>
      </c>
      <c r="J36" s="190">
        <f t="shared" si="1"/>
        <v>29274574</v>
      </c>
      <c r="K36" s="190">
        <f t="shared" si="1"/>
        <v>12640396</v>
      </c>
      <c r="L36" s="190">
        <f t="shared" si="1"/>
        <v>15065597</v>
      </c>
      <c r="M36" s="190">
        <f t="shared" si="1"/>
        <v>13068991</v>
      </c>
      <c r="N36" s="190">
        <f t="shared" si="1"/>
        <v>40774984</v>
      </c>
      <c r="O36" s="190">
        <f t="shared" si="1"/>
        <v>9638403</v>
      </c>
      <c r="P36" s="190">
        <f t="shared" si="1"/>
        <v>12716673</v>
      </c>
      <c r="Q36" s="190">
        <f t="shared" si="1"/>
        <v>8566431</v>
      </c>
      <c r="R36" s="190">
        <f t="shared" si="1"/>
        <v>30921507</v>
      </c>
      <c r="S36" s="190">
        <f t="shared" si="1"/>
        <v>9334036</v>
      </c>
      <c r="T36" s="190">
        <f t="shared" si="1"/>
        <v>10183717</v>
      </c>
      <c r="U36" s="190">
        <f t="shared" si="1"/>
        <v>16454601</v>
      </c>
      <c r="V36" s="190">
        <f t="shared" si="1"/>
        <v>35972354</v>
      </c>
      <c r="W36" s="190">
        <f t="shared" si="1"/>
        <v>136943419</v>
      </c>
      <c r="X36" s="190">
        <f t="shared" si="1"/>
        <v>162190917</v>
      </c>
      <c r="Y36" s="190">
        <f t="shared" si="1"/>
        <v>-25247498</v>
      </c>
      <c r="Z36" s="191">
        <f>+IF(X36&lt;&gt;0,+(Y36/X36)*100,0)</f>
        <v>-15.566530152856833</v>
      </c>
      <c r="AA36" s="188">
        <f>SUM(AA25:AA35)</f>
        <v>162190917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7368425</v>
      </c>
      <c r="D38" s="199">
        <f>+D22-D36</f>
        <v>0</v>
      </c>
      <c r="E38" s="200">
        <f t="shared" si="2"/>
        <v>-16981817</v>
      </c>
      <c r="F38" s="106">
        <f t="shared" si="2"/>
        <v>-16981817</v>
      </c>
      <c r="G38" s="106">
        <f t="shared" si="2"/>
        <v>46617228</v>
      </c>
      <c r="H38" s="106">
        <f t="shared" si="2"/>
        <v>-7035754</v>
      </c>
      <c r="I38" s="106">
        <f t="shared" si="2"/>
        <v>-8957967</v>
      </c>
      <c r="J38" s="106">
        <f t="shared" si="2"/>
        <v>30623507</v>
      </c>
      <c r="K38" s="106">
        <f t="shared" si="2"/>
        <v>-11736318</v>
      </c>
      <c r="L38" s="106">
        <f t="shared" si="2"/>
        <v>30278881</v>
      </c>
      <c r="M38" s="106">
        <f t="shared" si="2"/>
        <v>-12157847</v>
      </c>
      <c r="N38" s="106">
        <f t="shared" si="2"/>
        <v>6384716</v>
      </c>
      <c r="O38" s="106">
        <f t="shared" si="2"/>
        <v>-8786804</v>
      </c>
      <c r="P38" s="106">
        <f t="shared" si="2"/>
        <v>-11867667</v>
      </c>
      <c r="Q38" s="106">
        <f t="shared" si="2"/>
        <v>24769528</v>
      </c>
      <c r="R38" s="106">
        <f t="shared" si="2"/>
        <v>4115057</v>
      </c>
      <c r="S38" s="106">
        <f t="shared" si="2"/>
        <v>-8991594</v>
      </c>
      <c r="T38" s="106">
        <f t="shared" si="2"/>
        <v>-9973124</v>
      </c>
      <c r="U38" s="106">
        <f t="shared" si="2"/>
        <v>-16181719</v>
      </c>
      <c r="V38" s="106">
        <f t="shared" si="2"/>
        <v>-35146437</v>
      </c>
      <c r="W38" s="106">
        <f t="shared" si="2"/>
        <v>5976843</v>
      </c>
      <c r="X38" s="106">
        <f>IF(F22=F36,0,X22-X36)</f>
        <v>-16981817</v>
      </c>
      <c r="Y38" s="106">
        <f t="shared" si="2"/>
        <v>22958660</v>
      </c>
      <c r="Z38" s="201">
        <f>+IF(X38&lt;&gt;0,+(Y38/X38)*100,0)</f>
        <v>-135.1955447405893</v>
      </c>
      <c r="AA38" s="199">
        <f>+AA22-AA36</f>
        <v>-16981817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7368425</v>
      </c>
      <c r="D42" s="206">
        <f>SUM(D38:D41)</f>
        <v>0</v>
      </c>
      <c r="E42" s="207">
        <f t="shared" si="3"/>
        <v>-16981817</v>
      </c>
      <c r="F42" s="88">
        <f t="shared" si="3"/>
        <v>-16981817</v>
      </c>
      <c r="G42" s="88">
        <f t="shared" si="3"/>
        <v>46617228</v>
      </c>
      <c r="H42" s="88">
        <f t="shared" si="3"/>
        <v>-7035754</v>
      </c>
      <c r="I42" s="88">
        <f t="shared" si="3"/>
        <v>-8957967</v>
      </c>
      <c r="J42" s="88">
        <f t="shared" si="3"/>
        <v>30623507</v>
      </c>
      <c r="K42" s="88">
        <f t="shared" si="3"/>
        <v>-11736318</v>
      </c>
      <c r="L42" s="88">
        <f t="shared" si="3"/>
        <v>30278881</v>
      </c>
      <c r="M42" s="88">
        <f t="shared" si="3"/>
        <v>-12157847</v>
      </c>
      <c r="N42" s="88">
        <f t="shared" si="3"/>
        <v>6384716</v>
      </c>
      <c r="O42" s="88">
        <f t="shared" si="3"/>
        <v>-8786804</v>
      </c>
      <c r="P42" s="88">
        <f t="shared" si="3"/>
        <v>-11867667</v>
      </c>
      <c r="Q42" s="88">
        <f t="shared" si="3"/>
        <v>24769528</v>
      </c>
      <c r="R42" s="88">
        <f t="shared" si="3"/>
        <v>4115057</v>
      </c>
      <c r="S42" s="88">
        <f t="shared" si="3"/>
        <v>-8991594</v>
      </c>
      <c r="T42" s="88">
        <f t="shared" si="3"/>
        <v>-9973124</v>
      </c>
      <c r="U42" s="88">
        <f t="shared" si="3"/>
        <v>-16181719</v>
      </c>
      <c r="V42" s="88">
        <f t="shared" si="3"/>
        <v>-35146437</v>
      </c>
      <c r="W42" s="88">
        <f t="shared" si="3"/>
        <v>5976843</v>
      </c>
      <c r="X42" s="88">
        <f t="shared" si="3"/>
        <v>-16981817</v>
      </c>
      <c r="Y42" s="88">
        <f t="shared" si="3"/>
        <v>22958660</v>
      </c>
      <c r="Z42" s="208">
        <f>+IF(X42&lt;&gt;0,+(Y42/X42)*100,0)</f>
        <v>-135.1955447405893</v>
      </c>
      <c r="AA42" s="206">
        <f>SUM(AA38:AA41)</f>
        <v>-16981817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7368425</v>
      </c>
      <c r="D44" s="210">
        <f>+D42-D43</f>
        <v>0</v>
      </c>
      <c r="E44" s="211">
        <f t="shared" si="4"/>
        <v>-16981817</v>
      </c>
      <c r="F44" s="77">
        <f t="shared" si="4"/>
        <v>-16981817</v>
      </c>
      <c r="G44" s="77">
        <f t="shared" si="4"/>
        <v>46617228</v>
      </c>
      <c r="H44" s="77">
        <f t="shared" si="4"/>
        <v>-7035754</v>
      </c>
      <c r="I44" s="77">
        <f t="shared" si="4"/>
        <v>-8957967</v>
      </c>
      <c r="J44" s="77">
        <f t="shared" si="4"/>
        <v>30623507</v>
      </c>
      <c r="K44" s="77">
        <f t="shared" si="4"/>
        <v>-11736318</v>
      </c>
      <c r="L44" s="77">
        <f t="shared" si="4"/>
        <v>30278881</v>
      </c>
      <c r="M44" s="77">
        <f t="shared" si="4"/>
        <v>-12157847</v>
      </c>
      <c r="N44" s="77">
        <f t="shared" si="4"/>
        <v>6384716</v>
      </c>
      <c r="O44" s="77">
        <f t="shared" si="4"/>
        <v>-8786804</v>
      </c>
      <c r="P44" s="77">
        <f t="shared" si="4"/>
        <v>-11867667</v>
      </c>
      <c r="Q44" s="77">
        <f t="shared" si="4"/>
        <v>24769528</v>
      </c>
      <c r="R44" s="77">
        <f t="shared" si="4"/>
        <v>4115057</v>
      </c>
      <c r="S44" s="77">
        <f t="shared" si="4"/>
        <v>-8991594</v>
      </c>
      <c r="T44" s="77">
        <f t="shared" si="4"/>
        <v>-9973124</v>
      </c>
      <c r="U44" s="77">
        <f t="shared" si="4"/>
        <v>-16181719</v>
      </c>
      <c r="V44" s="77">
        <f t="shared" si="4"/>
        <v>-35146437</v>
      </c>
      <c r="W44" s="77">
        <f t="shared" si="4"/>
        <v>5976843</v>
      </c>
      <c r="X44" s="77">
        <f t="shared" si="4"/>
        <v>-16981817</v>
      </c>
      <c r="Y44" s="77">
        <f t="shared" si="4"/>
        <v>22958660</v>
      </c>
      <c r="Z44" s="212">
        <f>+IF(X44&lt;&gt;0,+(Y44/X44)*100,0)</f>
        <v>-135.1955447405893</v>
      </c>
      <c r="AA44" s="210">
        <f>+AA42-AA43</f>
        <v>-16981817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7368425</v>
      </c>
      <c r="D46" s="206">
        <f>SUM(D44:D45)</f>
        <v>0</v>
      </c>
      <c r="E46" s="207">
        <f t="shared" si="5"/>
        <v>-16981817</v>
      </c>
      <c r="F46" s="88">
        <f t="shared" si="5"/>
        <v>-16981817</v>
      </c>
      <c r="G46" s="88">
        <f t="shared" si="5"/>
        <v>46617228</v>
      </c>
      <c r="H46" s="88">
        <f t="shared" si="5"/>
        <v>-7035754</v>
      </c>
      <c r="I46" s="88">
        <f t="shared" si="5"/>
        <v>-8957967</v>
      </c>
      <c r="J46" s="88">
        <f t="shared" si="5"/>
        <v>30623507</v>
      </c>
      <c r="K46" s="88">
        <f t="shared" si="5"/>
        <v>-11736318</v>
      </c>
      <c r="L46" s="88">
        <f t="shared" si="5"/>
        <v>30278881</v>
      </c>
      <c r="M46" s="88">
        <f t="shared" si="5"/>
        <v>-12157847</v>
      </c>
      <c r="N46" s="88">
        <f t="shared" si="5"/>
        <v>6384716</v>
      </c>
      <c r="O46" s="88">
        <f t="shared" si="5"/>
        <v>-8786804</v>
      </c>
      <c r="P46" s="88">
        <f t="shared" si="5"/>
        <v>-11867667</v>
      </c>
      <c r="Q46" s="88">
        <f t="shared" si="5"/>
        <v>24769528</v>
      </c>
      <c r="R46" s="88">
        <f t="shared" si="5"/>
        <v>4115057</v>
      </c>
      <c r="S46" s="88">
        <f t="shared" si="5"/>
        <v>-8991594</v>
      </c>
      <c r="T46" s="88">
        <f t="shared" si="5"/>
        <v>-9973124</v>
      </c>
      <c r="U46" s="88">
        <f t="shared" si="5"/>
        <v>-16181719</v>
      </c>
      <c r="V46" s="88">
        <f t="shared" si="5"/>
        <v>-35146437</v>
      </c>
      <c r="W46" s="88">
        <f t="shared" si="5"/>
        <v>5976843</v>
      </c>
      <c r="X46" s="88">
        <f t="shared" si="5"/>
        <v>-16981817</v>
      </c>
      <c r="Y46" s="88">
        <f t="shared" si="5"/>
        <v>22958660</v>
      </c>
      <c r="Z46" s="208">
        <f>+IF(X46&lt;&gt;0,+(Y46/X46)*100,0)</f>
        <v>-135.1955447405893</v>
      </c>
      <c r="AA46" s="206">
        <f>SUM(AA44:AA45)</f>
        <v>-16981817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7368425</v>
      </c>
      <c r="D48" s="217">
        <f>SUM(D46:D47)</f>
        <v>0</v>
      </c>
      <c r="E48" s="218">
        <f t="shared" si="6"/>
        <v>-16981817</v>
      </c>
      <c r="F48" s="219">
        <f t="shared" si="6"/>
        <v>-16981817</v>
      </c>
      <c r="G48" s="219">
        <f t="shared" si="6"/>
        <v>46617228</v>
      </c>
      <c r="H48" s="220">
        <f t="shared" si="6"/>
        <v>-7035754</v>
      </c>
      <c r="I48" s="220">
        <f t="shared" si="6"/>
        <v>-8957967</v>
      </c>
      <c r="J48" s="220">
        <f t="shared" si="6"/>
        <v>30623507</v>
      </c>
      <c r="K48" s="220">
        <f t="shared" si="6"/>
        <v>-11736318</v>
      </c>
      <c r="L48" s="220">
        <f t="shared" si="6"/>
        <v>30278881</v>
      </c>
      <c r="M48" s="219">
        <f t="shared" si="6"/>
        <v>-12157847</v>
      </c>
      <c r="N48" s="219">
        <f t="shared" si="6"/>
        <v>6384716</v>
      </c>
      <c r="O48" s="220">
        <f t="shared" si="6"/>
        <v>-8786804</v>
      </c>
      <c r="P48" s="220">
        <f t="shared" si="6"/>
        <v>-11867667</v>
      </c>
      <c r="Q48" s="220">
        <f t="shared" si="6"/>
        <v>24769528</v>
      </c>
      <c r="R48" s="220">
        <f t="shared" si="6"/>
        <v>4115057</v>
      </c>
      <c r="S48" s="220">
        <f t="shared" si="6"/>
        <v>-8991594</v>
      </c>
      <c r="T48" s="219">
        <f t="shared" si="6"/>
        <v>-9973124</v>
      </c>
      <c r="U48" s="219">
        <f t="shared" si="6"/>
        <v>-16181719</v>
      </c>
      <c r="V48" s="220">
        <f t="shared" si="6"/>
        <v>-35146437</v>
      </c>
      <c r="W48" s="220">
        <f t="shared" si="6"/>
        <v>5976843</v>
      </c>
      <c r="X48" s="220">
        <f t="shared" si="6"/>
        <v>-16981817</v>
      </c>
      <c r="Y48" s="220">
        <f t="shared" si="6"/>
        <v>22958660</v>
      </c>
      <c r="Z48" s="221">
        <f>+IF(X48&lt;&gt;0,+(Y48/X48)*100,0)</f>
        <v>-135.1955447405893</v>
      </c>
      <c r="AA48" s="222">
        <f>SUM(AA46:AA47)</f>
        <v>-16981817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568186</v>
      </c>
      <c r="D5" s="153">
        <f>SUM(D6:D8)</f>
        <v>0</v>
      </c>
      <c r="E5" s="154">
        <f t="shared" si="0"/>
        <v>1180000</v>
      </c>
      <c r="F5" s="100">
        <f t="shared" si="0"/>
        <v>1180000</v>
      </c>
      <c r="G5" s="100">
        <f t="shared" si="0"/>
        <v>0</v>
      </c>
      <c r="H5" s="100">
        <f t="shared" si="0"/>
        <v>12239</v>
      </c>
      <c r="I5" s="100">
        <f t="shared" si="0"/>
        <v>8521</v>
      </c>
      <c r="J5" s="100">
        <f t="shared" si="0"/>
        <v>20760</v>
      </c>
      <c r="K5" s="100">
        <f t="shared" si="0"/>
        <v>21776</v>
      </c>
      <c r="L5" s="100">
        <f t="shared" si="0"/>
        <v>165729</v>
      </c>
      <c r="M5" s="100">
        <f t="shared" si="0"/>
        <v>0</v>
      </c>
      <c r="N5" s="100">
        <f t="shared" si="0"/>
        <v>187505</v>
      </c>
      <c r="O5" s="100">
        <f t="shared" si="0"/>
        <v>8753</v>
      </c>
      <c r="P5" s="100">
        <f t="shared" si="0"/>
        <v>9358</v>
      </c>
      <c r="Q5" s="100">
        <f t="shared" si="0"/>
        <v>5877</v>
      </c>
      <c r="R5" s="100">
        <f t="shared" si="0"/>
        <v>23988</v>
      </c>
      <c r="S5" s="100">
        <f t="shared" si="0"/>
        <v>122915</v>
      </c>
      <c r="T5" s="100">
        <f t="shared" si="0"/>
        <v>137830</v>
      </c>
      <c r="U5" s="100">
        <f t="shared" si="0"/>
        <v>58594</v>
      </c>
      <c r="V5" s="100">
        <f t="shared" si="0"/>
        <v>319339</v>
      </c>
      <c r="W5" s="100">
        <f t="shared" si="0"/>
        <v>551592</v>
      </c>
      <c r="X5" s="100">
        <f t="shared" si="0"/>
        <v>1180000</v>
      </c>
      <c r="Y5" s="100">
        <f t="shared" si="0"/>
        <v>-628408</v>
      </c>
      <c r="Z5" s="137">
        <f>+IF(X5&lt;&gt;0,+(Y5/X5)*100,0)</f>
        <v>-53.25491525423729</v>
      </c>
      <c r="AA5" s="153">
        <f>SUM(AA6:AA8)</f>
        <v>1180000</v>
      </c>
    </row>
    <row r="6" spans="1:27" ht="13.5">
      <c r="A6" s="138" t="s">
        <v>75</v>
      </c>
      <c r="B6" s="136"/>
      <c r="C6" s="155">
        <v>99954</v>
      </c>
      <c r="D6" s="155"/>
      <c r="E6" s="156">
        <v>510000</v>
      </c>
      <c r="F6" s="60">
        <v>510000</v>
      </c>
      <c r="G6" s="60"/>
      <c r="H6" s="60"/>
      <c r="I6" s="60">
        <v>2851</v>
      </c>
      <c r="J6" s="60">
        <v>2851</v>
      </c>
      <c r="K6" s="60"/>
      <c r="L6" s="60">
        <v>15523</v>
      </c>
      <c r="M6" s="60"/>
      <c r="N6" s="60">
        <v>15523</v>
      </c>
      <c r="O6" s="60">
        <v>1228</v>
      </c>
      <c r="P6" s="60">
        <v>2950</v>
      </c>
      <c r="Q6" s="60"/>
      <c r="R6" s="60">
        <v>4178</v>
      </c>
      <c r="S6" s="60"/>
      <c r="T6" s="60">
        <v>77266</v>
      </c>
      <c r="U6" s="60">
        <v>72449</v>
      </c>
      <c r="V6" s="60">
        <v>149715</v>
      </c>
      <c r="W6" s="60">
        <v>172267</v>
      </c>
      <c r="X6" s="60">
        <v>510000</v>
      </c>
      <c r="Y6" s="60">
        <v>-337733</v>
      </c>
      <c r="Z6" s="140">
        <v>-66.22</v>
      </c>
      <c r="AA6" s="62">
        <v>510000</v>
      </c>
    </row>
    <row r="7" spans="1:27" ht="13.5">
      <c r="A7" s="138" t="s">
        <v>76</v>
      </c>
      <c r="B7" s="136"/>
      <c r="C7" s="157">
        <v>24673</v>
      </c>
      <c r="D7" s="157"/>
      <c r="E7" s="158">
        <v>50000</v>
      </c>
      <c r="F7" s="159">
        <v>50000</v>
      </c>
      <c r="G7" s="159"/>
      <c r="H7" s="159">
        <v>2764</v>
      </c>
      <c r="I7" s="159">
        <v>3920</v>
      </c>
      <c r="J7" s="159">
        <v>6684</v>
      </c>
      <c r="K7" s="159">
        <v>701</v>
      </c>
      <c r="L7" s="159"/>
      <c r="M7" s="159"/>
      <c r="N7" s="159">
        <v>701</v>
      </c>
      <c r="O7" s="159">
        <v>6886</v>
      </c>
      <c r="P7" s="159"/>
      <c r="Q7" s="159"/>
      <c r="R7" s="159">
        <v>6886</v>
      </c>
      <c r="S7" s="159"/>
      <c r="T7" s="159">
        <v>25669</v>
      </c>
      <c r="U7" s="159">
        <v>1157</v>
      </c>
      <c r="V7" s="159">
        <v>26826</v>
      </c>
      <c r="W7" s="159">
        <v>41097</v>
      </c>
      <c r="X7" s="159">
        <v>50000</v>
      </c>
      <c r="Y7" s="159">
        <v>-8903</v>
      </c>
      <c r="Z7" s="141">
        <v>-17.81</v>
      </c>
      <c r="AA7" s="225">
        <v>50000</v>
      </c>
    </row>
    <row r="8" spans="1:27" ht="13.5">
      <c r="A8" s="138" t="s">
        <v>77</v>
      </c>
      <c r="B8" s="136"/>
      <c r="C8" s="155">
        <v>443559</v>
      </c>
      <c r="D8" s="155"/>
      <c r="E8" s="156">
        <v>620000</v>
      </c>
      <c r="F8" s="60">
        <v>620000</v>
      </c>
      <c r="G8" s="60"/>
      <c r="H8" s="60">
        <v>9475</v>
      </c>
      <c r="I8" s="60">
        <v>1750</v>
      </c>
      <c r="J8" s="60">
        <v>11225</v>
      </c>
      <c r="K8" s="60">
        <v>21075</v>
      </c>
      <c r="L8" s="60">
        <v>150206</v>
      </c>
      <c r="M8" s="60"/>
      <c r="N8" s="60">
        <v>171281</v>
      </c>
      <c r="O8" s="60">
        <v>639</v>
      </c>
      <c r="P8" s="60">
        <v>6408</v>
      </c>
      <c r="Q8" s="60">
        <v>5877</v>
      </c>
      <c r="R8" s="60">
        <v>12924</v>
      </c>
      <c r="S8" s="60">
        <v>122915</v>
      </c>
      <c r="T8" s="60">
        <v>34895</v>
      </c>
      <c r="U8" s="60">
        <v>-15012</v>
      </c>
      <c r="V8" s="60">
        <v>142798</v>
      </c>
      <c r="W8" s="60">
        <v>338228</v>
      </c>
      <c r="X8" s="60">
        <v>620000</v>
      </c>
      <c r="Y8" s="60">
        <v>-281772</v>
      </c>
      <c r="Z8" s="140">
        <v>-45.45</v>
      </c>
      <c r="AA8" s="62">
        <v>620000</v>
      </c>
    </row>
    <row r="9" spans="1:27" ht="13.5">
      <c r="A9" s="135" t="s">
        <v>78</v>
      </c>
      <c r="B9" s="136"/>
      <c r="C9" s="153">
        <f aca="true" t="shared" si="1" ref="C9:Y9">SUM(C10:C14)</f>
        <v>8772</v>
      </c>
      <c r="D9" s="153">
        <f>SUM(D10:D14)</f>
        <v>0</v>
      </c>
      <c r="E9" s="154">
        <f t="shared" si="1"/>
        <v>3300000</v>
      </c>
      <c r="F9" s="100">
        <f t="shared" si="1"/>
        <v>3300000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6123</v>
      </c>
      <c r="M9" s="100">
        <f t="shared" si="1"/>
        <v>0</v>
      </c>
      <c r="N9" s="100">
        <f t="shared" si="1"/>
        <v>6123</v>
      </c>
      <c r="O9" s="100">
        <f t="shared" si="1"/>
        <v>0</v>
      </c>
      <c r="P9" s="100">
        <f t="shared" si="1"/>
        <v>0</v>
      </c>
      <c r="Q9" s="100">
        <f t="shared" si="1"/>
        <v>13648</v>
      </c>
      <c r="R9" s="100">
        <f t="shared" si="1"/>
        <v>13648</v>
      </c>
      <c r="S9" s="100">
        <f t="shared" si="1"/>
        <v>0</v>
      </c>
      <c r="T9" s="100">
        <f t="shared" si="1"/>
        <v>1091917</v>
      </c>
      <c r="U9" s="100">
        <f t="shared" si="1"/>
        <v>16988</v>
      </c>
      <c r="V9" s="100">
        <f t="shared" si="1"/>
        <v>1108905</v>
      </c>
      <c r="W9" s="100">
        <f t="shared" si="1"/>
        <v>1128676</v>
      </c>
      <c r="X9" s="100">
        <f t="shared" si="1"/>
        <v>3300000</v>
      </c>
      <c r="Y9" s="100">
        <f t="shared" si="1"/>
        <v>-2171324</v>
      </c>
      <c r="Z9" s="137">
        <f>+IF(X9&lt;&gt;0,+(Y9/X9)*100,0)</f>
        <v>-65.79769696969697</v>
      </c>
      <c r="AA9" s="102">
        <f>SUM(AA10:AA14)</f>
        <v>3300000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8772</v>
      </c>
      <c r="D12" s="155"/>
      <c r="E12" s="156">
        <v>3300000</v>
      </c>
      <c r="F12" s="60">
        <v>3300000</v>
      </c>
      <c r="G12" s="60"/>
      <c r="H12" s="60"/>
      <c r="I12" s="60"/>
      <c r="J12" s="60"/>
      <c r="K12" s="60"/>
      <c r="L12" s="60">
        <v>6123</v>
      </c>
      <c r="M12" s="60"/>
      <c r="N12" s="60">
        <v>6123</v>
      </c>
      <c r="O12" s="60"/>
      <c r="P12" s="60"/>
      <c r="Q12" s="60">
        <v>13648</v>
      </c>
      <c r="R12" s="60">
        <v>13648</v>
      </c>
      <c r="S12" s="60"/>
      <c r="T12" s="60">
        <v>1091917</v>
      </c>
      <c r="U12" s="60">
        <v>16988</v>
      </c>
      <c r="V12" s="60">
        <v>1108905</v>
      </c>
      <c r="W12" s="60">
        <v>1128676</v>
      </c>
      <c r="X12" s="60">
        <v>3300000</v>
      </c>
      <c r="Y12" s="60">
        <v>-2171324</v>
      </c>
      <c r="Z12" s="140">
        <v>-65.8</v>
      </c>
      <c r="AA12" s="62">
        <v>3300000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2033768</v>
      </c>
      <c r="D15" s="153">
        <f>SUM(D16:D18)</f>
        <v>0</v>
      </c>
      <c r="E15" s="154">
        <f t="shared" si="2"/>
        <v>3556200</v>
      </c>
      <c r="F15" s="100">
        <f t="shared" si="2"/>
        <v>3556200</v>
      </c>
      <c r="G15" s="100">
        <f t="shared" si="2"/>
        <v>57090</v>
      </c>
      <c r="H15" s="100">
        <f t="shared" si="2"/>
        <v>13233</v>
      </c>
      <c r="I15" s="100">
        <f t="shared" si="2"/>
        <v>0</v>
      </c>
      <c r="J15" s="100">
        <f t="shared" si="2"/>
        <v>70323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19322</v>
      </c>
      <c r="P15" s="100">
        <f t="shared" si="2"/>
        <v>0</v>
      </c>
      <c r="Q15" s="100">
        <f t="shared" si="2"/>
        <v>25955</v>
      </c>
      <c r="R15" s="100">
        <f t="shared" si="2"/>
        <v>45277</v>
      </c>
      <c r="S15" s="100">
        <f t="shared" si="2"/>
        <v>9726</v>
      </c>
      <c r="T15" s="100">
        <f t="shared" si="2"/>
        <v>418693</v>
      </c>
      <c r="U15" s="100">
        <f t="shared" si="2"/>
        <v>208115</v>
      </c>
      <c r="V15" s="100">
        <f t="shared" si="2"/>
        <v>636534</v>
      </c>
      <c r="W15" s="100">
        <f t="shared" si="2"/>
        <v>752134</v>
      </c>
      <c r="X15" s="100">
        <f t="shared" si="2"/>
        <v>3556200</v>
      </c>
      <c r="Y15" s="100">
        <f t="shared" si="2"/>
        <v>-2804066</v>
      </c>
      <c r="Z15" s="137">
        <f>+IF(X15&lt;&gt;0,+(Y15/X15)*100,0)</f>
        <v>-78.85006467577752</v>
      </c>
      <c r="AA15" s="102">
        <f>SUM(AA16:AA18)</f>
        <v>3556200</v>
      </c>
    </row>
    <row r="16" spans="1:27" ht="13.5">
      <c r="A16" s="138" t="s">
        <v>85</v>
      </c>
      <c r="B16" s="136"/>
      <c r="C16" s="155">
        <v>1871263</v>
      </c>
      <c r="D16" s="155"/>
      <c r="E16" s="156">
        <v>3256200</v>
      </c>
      <c r="F16" s="60">
        <v>3256200</v>
      </c>
      <c r="G16" s="60"/>
      <c r="H16" s="60"/>
      <c r="I16" s="60"/>
      <c r="J16" s="60"/>
      <c r="K16" s="60"/>
      <c r="L16" s="60"/>
      <c r="M16" s="60"/>
      <c r="N16" s="60"/>
      <c r="O16" s="60">
        <v>19322</v>
      </c>
      <c r="P16" s="60"/>
      <c r="Q16" s="60">
        <v>25955</v>
      </c>
      <c r="R16" s="60">
        <v>45277</v>
      </c>
      <c r="S16" s="60">
        <v>9726</v>
      </c>
      <c r="T16" s="60">
        <v>418386</v>
      </c>
      <c r="U16" s="60">
        <v>194774</v>
      </c>
      <c r="V16" s="60">
        <v>622886</v>
      </c>
      <c r="W16" s="60">
        <v>668163</v>
      </c>
      <c r="X16" s="60">
        <v>3256200</v>
      </c>
      <c r="Y16" s="60">
        <v>-2588037</v>
      </c>
      <c r="Z16" s="140">
        <v>-79.48</v>
      </c>
      <c r="AA16" s="62">
        <v>3256200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162505</v>
      </c>
      <c r="D18" s="155"/>
      <c r="E18" s="156">
        <v>300000</v>
      </c>
      <c r="F18" s="60">
        <v>300000</v>
      </c>
      <c r="G18" s="60">
        <v>57090</v>
      </c>
      <c r="H18" s="60">
        <v>13233</v>
      </c>
      <c r="I18" s="60"/>
      <c r="J18" s="60">
        <v>70323</v>
      </c>
      <c r="K18" s="60"/>
      <c r="L18" s="60"/>
      <c r="M18" s="60"/>
      <c r="N18" s="60"/>
      <c r="O18" s="60"/>
      <c r="P18" s="60"/>
      <c r="Q18" s="60"/>
      <c r="R18" s="60"/>
      <c r="S18" s="60"/>
      <c r="T18" s="60">
        <v>307</v>
      </c>
      <c r="U18" s="60">
        <v>13341</v>
      </c>
      <c r="V18" s="60">
        <v>13648</v>
      </c>
      <c r="W18" s="60">
        <v>83971</v>
      </c>
      <c r="X18" s="60">
        <v>300000</v>
      </c>
      <c r="Y18" s="60">
        <v>-216029</v>
      </c>
      <c r="Z18" s="140">
        <v>-72.01</v>
      </c>
      <c r="AA18" s="62">
        <v>300000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2610726</v>
      </c>
      <c r="D25" s="217">
        <f>+D5+D9+D15+D19+D24</f>
        <v>0</v>
      </c>
      <c r="E25" s="230">
        <f t="shared" si="4"/>
        <v>8036200</v>
      </c>
      <c r="F25" s="219">
        <f t="shared" si="4"/>
        <v>8036200</v>
      </c>
      <c r="G25" s="219">
        <f t="shared" si="4"/>
        <v>57090</v>
      </c>
      <c r="H25" s="219">
        <f t="shared" si="4"/>
        <v>25472</v>
      </c>
      <c r="I25" s="219">
        <f t="shared" si="4"/>
        <v>8521</v>
      </c>
      <c r="J25" s="219">
        <f t="shared" si="4"/>
        <v>91083</v>
      </c>
      <c r="K25" s="219">
        <f t="shared" si="4"/>
        <v>21776</v>
      </c>
      <c r="L25" s="219">
        <f t="shared" si="4"/>
        <v>171852</v>
      </c>
      <c r="M25" s="219">
        <f t="shared" si="4"/>
        <v>0</v>
      </c>
      <c r="N25" s="219">
        <f t="shared" si="4"/>
        <v>193628</v>
      </c>
      <c r="O25" s="219">
        <f t="shared" si="4"/>
        <v>28075</v>
      </c>
      <c r="P25" s="219">
        <f t="shared" si="4"/>
        <v>9358</v>
      </c>
      <c r="Q25" s="219">
        <f t="shared" si="4"/>
        <v>45480</v>
      </c>
      <c r="R25" s="219">
        <f t="shared" si="4"/>
        <v>82913</v>
      </c>
      <c r="S25" s="219">
        <f t="shared" si="4"/>
        <v>132641</v>
      </c>
      <c r="T25" s="219">
        <f t="shared" si="4"/>
        <v>1648440</v>
      </c>
      <c r="U25" s="219">
        <f t="shared" si="4"/>
        <v>283697</v>
      </c>
      <c r="V25" s="219">
        <f t="shared" si="4"/>
        <v>2064778</v>
      </c>
      <c r="W25" s="219">
        <f t="shared" si="4"/>
        <v>2432402</v>
      </c>
      <c r="X25" s="219">
        <f t="shared" si="4"/>
        <v>8036200</v>
      </c>
      <c r="Y25" s="219">
        <f t="shared" si="4"/>
        <v>-5603798</v>
      </c>
      <c r="Z25" s="231">
        <f>+IF(X25&lt;&gt;0,+(Y25/X25)*100,0)</f>
        <v>-69.73193798063761</v>
      </c>
      <c r="AA25" s="232">
        <f>+AA5+AA9+AA15+AA19+AA24</f>
        <v>8036200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-50311</v>
      </c>
      <c r="V33" s="60">
        <v>-50311</v>
      </c>
      <c r="W33" s="60">
        <v>-50311</v>
      </c>
      <c r="X33" s="60"/>
      <c r="Y33" s="60">
        <v>-50311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2610726</v>
      </c>
      <c r="D35" s="155"/>
      <c r="E35" s="156">
        <v>8036200</v>
      </c>
      <c r="F35" s="60">
        <v>8036200</v>
      </c>
      <c r="G35" s="60">
        <v>57090</v>
      </c>
      <c r="H35" s="60">
        <v>25472</v>
      </c>
      <c r="I35" s="60">
        <v>8521</v>
      </c>
      <c r="J35" s="60">
        <v>91083</v>
      </c>
      <c r="K35" s="60">
        <v>21776</v>
      </c>
      <c r="L35" s="60">
        <v>171852</v>
      </c>
      <c r="M35" s="60"/>
      <c r="N35" s="60">
        <v>193628</v>
      </c>
      <c r="O35" s="60">
        <v>28075</v>
      </c>
      <c r="P35" s="60">
        <v>9358</v>
      </c>
      <c r="Q35" s="60">
        <v>45480</v>
      </c>
      <c r="R35" s="60">
        <v>82913</v>
      </c>
      <c r="S35" s="60">
        <v>132641</v>
      </c>
      <c r="T35" s="60">
        <v>1648440</v>
      </c>
      <c r="U35" s="60">
        <v>334008</v>
      </c>
      <c r="V35" s="60">
        <v>2115089</v>
      </c>
      <c r="W35" s="60">
        <v>2482713</v>
      </c>
      <c r="X35" s="60">
        <v>8036200</v>
      </c>
      <c r="Y35" s="60">
        <v>-5553487</v>
      </c>
      <c r="Z35" s="140">
        <v>-69.11</v>
      </c>
      <c r="AA35" s="62">
        <v>8036200</v>
      </c>
    </row>
    <row r="36" spans="1:27" ht="13.5">
      <c r="A36" s="238" t="s">
        <v>139</v>
      </c>
      <c r="B36" s="149"/>
      <c r="C36" s="222">
        <f aca="true" t="shared" si="6" ref="C36:Y36">SUM(C32:C35)</f>
        <v>2610726</v>
      </c>
      <c r="D36" s="222">
        <f>SUM(D32:D35)</f>
        <v>0</v>
      </c>
      <c r="E36" s="218">
        <f t="shared" si="6"/>
        <v>8036200</v>
      </c>
      <c r="F36" s="220">
        <f t="shared" si="6"/>
        <v>8036200</v>
      </c>
      <c r="G36" s="220">
        <f t="shared" si="6"/>
        <v>57090</v>
      </c>
      <c r="H36" s="220">
        <f t="shared" si="6"/>
        <v>25472</v>
      </c>
      <c r="I36" s="220">
        <f t="shared" si="6"/>
        <v>8521</v>
      </c>
      <c r="J36" s="220">
        <f t="shared" si="6"/>
        <v>91083</v>
      </c>
      <c r="K36" s="220">
        <f t="shared" si="6"/>
        <v>21776</v>
      </c>
      <c r="L36" s="220">
        <f t="shared" si="6"/>
        <v>171852</v>
      </c>
      <c r="M36" s="220">
        <f t="shared" si="6"/>
        <v>0</v>
      </c>
      <c r="N36" s="220">
        <f t="shared" si="6"/>
        <v>193628</v>
      </c>
      <c r="O36" s="220">
        <f t="shared" si="6"/>
        <v>28075</v>
      </c>
      <c r="P36" s="220">
        <f t="shared" si="6"/>
        <v>9358</v>
      </c>
      <c r="Q36" s="220">
        <f t="shared" si="6"/>
        <v>45480</v>
      </c>
      <c r="R36" s="220">
        <f t="shared" si="6"/>
        <v>82913</v>
      </c>
      <c r="S36" s="220">
        <f t="shared" si="6"/>
        <v>132641</v>
      </c>
      <c r="T36" s="220">
        <f t="shared" si="6"/>
        <v>1648440</v>
      </c>
      <c r="U36" s="220">
        <f t="shared" si="6"/>
        <v>283697</v>
      </c>
      <c r="V36" s="220">
        <f t="shared" si="6"/>
        <v>2064778</v>
      </c>
      <c r="W36" s="220">
        <f t="shared" si="6"/>
        <v>2432402</v>
      </c>
      <c r="X36" s="220">
        <f t="shared" si="6"/>
        <v>8036200</v>
      </c>
      <c r="Y36" s="220">
        <f t="shared" si="6"/>
        <v>-5603798</v>
      </c>
      <c r="Z36" s="221">
        <f>+IF(X36&lt;&gt;0,+(Y36/X36)*100,0)</f>
        <v>-69.73193798063761</v>
      </c>
      <c r="AA36" s="239">
        <f>SUM(AA32:AA35)</f>
        <v>8036200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190824792</v>
      </c>
      <c r="D6" s="155"/>
      <c r="E6" s="59">
        <v>9419575</v>
      </c>
      <c r="F6" s="60">
        <v>9419575</v>
      </c>
      <c r="G6" s="60">
        <v>44792134</v>
      </c>
      <c r="H6" s="60">
        <v>-20974445</v>
      </c>
      <c r="I6" s="60">
        <v>7037171</v>
      </c>
      <c r="J6" s="60">
        <v>7037171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9419575</v>
      </c>
      <c r="Y6" s="60">
        <v>-9419575</v>
      </c>
      <c r="Z6" s="140">
        <v>-100</v>
      </c>
      <c r="AA6" s="62">
        <v>9419575</v>
      </c>
    </row>
    <row r="7" spans="1:27" ht="13.5">
      <c r="A7" s="249" t="s">
        <v>144</v>
      </c>
      <c r="B7" s="182"/>
      <c r="C7" s="155"/>
      <c r="D7" s="155"/>
      <c r="E7" s="59">
        <v>111531145</v>
      </c>
      <c r="F7" s="60">
        <v>111531145</v>
      </c>
      <c r="G7" s="60"/>
      <c r="H7" s="60">
        <v>688170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111531145</v>
      </c>
      <c r="Y7" s="60">
        <v>-111531145</v>
      </c>
      <c r="Z7" s="140">
        <v>-100</v>
      </c>
      <c r="AA7" s="62">
        <v>111531145</v>
      </c>
    </row>
    <row r="8" spans="1:27" ht="13.5">
      <c r="A8" s="249" t="s">
        <v>145</v>
      </c>
      <c r="B8" s="182"/>
      <c r="C8" s="155">
        <v>293584</v>
      </c>
      <c r="D8" s="155"/>
      <c r="E8" s="59"/>
      <c r="F8" s="60"/>
      <c r="G8" s="60"/>
      <c r="H8" s="60"/>
      <c r="I8" s="60">
        <v>-12402</v>
      </c>
      <c r="J8" s="60">
        <v>-12402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4224101</v>
      </c>
      <c r="D9" s="155"/>
      <c r="E9" s="59"/>
      <c r="F9" s="60"/>
      <c r="G9" s="60">
        <v>-10383</v>
      </c>
      <c r="H9" s="60">
        <v>-41895</v>
      </c>
      <c r="I9" s="60">
        <v>-6508</v>
      </c>
      <c r="J9" s="60">
        <v>-6508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>
        <v>1291181</v>
      </c>
      <c r="J11" s="60">
        <v>1291181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195342477</v>
      </c>
      <c r="D12" s="168">
        <f>SUM(D6:D11)</f>
        <v>0</v>
      </c>
      <c r="E12" s="72">
        <f t="shared" si="0"/>
        <v>120950720</v>
      </c>
      <c r="F12" s="73">
        <f t="shared" si="0"/>
        <v>120950720</v>
      </c>
      <c r="G12" s="73">
        <f t="shared" si="0"/>
        <v>44781751</v>
      </c>
      <c r="H12" s="73">
        <f t="shared" si="0"/>
        <v>-20328170</v>
      </c>
      <c r="I12" s="73">
        <f t="shared" si="0"/>
        <v>8309442</v>
      </c>
      <c r="J12" s="73">
        <f t="shared" si="0"/>
        <v>8309442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120950720</v>
      </c>
      <c r="Y12" s="73">
        <f t="shared" si="0"/>
        <v>-120950720</v>
      </c>
      <c r="Z12" s="170">
        <f>+IF(X12&lt;&gt;0,+(Y12/X12)*100,0)</f>
        <v>-100</v>
      </c>
      <c r="AA12" s="74">
        <f>SUM(AA6:AA11)</f>
        <v>120950720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22938624</v>
      </c>
      <c r="D19" s="155"/>
      <c r="E19" s="59">
        <v>27033031</v>
      </c>
      <c r="F19" s="60">
        <v>27033031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27033031</v>
      </c>
      <c r="Y19" s="60">
        <v>-27033031</v>
      </c>
      <c r="Z19" s="140">
        <v>-100</v>
      </c>
      <c r="AA19" s="62">
        <v>27033031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137057</v>
      </c>
      <c r="D22" s="155"/>
      <c r="E22" s="59">
        <v>414725</v>
      </c>
      <c r="F22" s="60">
        <v>414725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414725</v>
      </c>
      <c r="Y22" s="60">
        <v>-414725</v>
      </c>
      <c r="Z22" s="140">
        <v>-100</v>
      </c>
      <c r="AA22" s="62">
        <v>414725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23075681</v>
      </c>
      <c r="D24" s="168">
        <f>SUM(D15:D23)</f>
        <v>0</v>
      </c>
      <c r="E24" s="76">
        <f t="shared" si="1"/>
        <v>27447756</v>
      </c>
      <c r="F24" s="77">
        <f t="shared" si="1"/>
        <v>27447756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27447756</v>
      </c>
      <c r="Y24" s="77">
        <f t="shared" si="1"/>
        <v>-27447756</v>
      </c>
      <c r="Z24" s="212">
        <f>+IF(X24&lt;&gt;0,+(Y24/X24)*100,0)</f>
        <v>-100</v>
      </c>
      <c r="AA24" s="79">
        <f>SUM(AA15:AA23)</f>
        <v>27447756</v>
      </c>
    </row>
    <row r="25" spans="1:27" ht="13.5">
      <c r="A25" s="250" t="s">
        <v>159</v>
      </c>
      <c r="B25" s="251"/>
      <c r="C25" s="168">
        <f aca="true" t="shared" si="2" ref="C25:Y25">+C12+C24</f>
        <v>218418158</v>
      </c>
      <c r="D25" s="168">
        <f>+D12+D24</f>
        <v>0</v>
      </c>
      <c r="E25" s="72">
        <f t="shared" si="2"/>
        <v>148398476</v>
      </c>
      <c r="F25" s="73">
        <f t="shared" si="2"/>
        <v>148398476</v>
      </c>
      <c r="G25" s="73">
        <f t="shared" si="2"/>
        <v>44781751</v>
      </c>
      <c r="H25" s="73">
        <f t="shared" si="2"/>
        <v>-20328170</v>
      </c>
      <c r="I25" s="73">
        <f t="shared" si="2"/>
        <v>8309442</v>
      </c>
      <c r="J25" s="73">
        <f t="shared" si="2"/>
        <v>8309442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148398476</v>
      </c>
      <c r="Y25" s="73">
        <f t="shared" si="2"/>
        <v>-148398476</v>
      </c>
      <c r="Z25" s="170">
        <f>+IF(X25&lt;&gt;0,+(Y25/X25)*100,0)</f>
        <v>-100</v>
      </c>
      <c r="AA25" s="74">
        <f>+AA12+AA24</f>
        <v>148398476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5287916</v>
      </c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3000000</v>
      </c>
      <c r="Y30" s="60">
        <v>-3000000</v>
      </c>
      <c r="Z30" s="140">
        <v>-100</v>
      </c>
      <c r="AA30" s="62">
        <v>3000000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55445595</v>
      </c>
      <c r="D32" s="155"/>
      <c r="E32" s="59">
        <v>16556788</v>
      </c>
      <c r="F32" s="60">
        <v>16556788</v>
      </c>
      <c r="G32" s="60">
        <v>625914</v>
      </c>
      <c r="H32" s="60">
        <v>6654479</v>
      </c>
      <c r="I32" s="60">
        <v>3815299</v>
      </c>
      <c r="J32" s="60">
        <v>3815299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16556788</v>
      </c>
      <c r="Y32" s="60">
        <v>-16556788</v>
      </c>
      <c r="Z32" s="140">
        <v>-100</v>
      </c>
      <c r="AA32" s="62">
        <v>16556788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60733511</v>
      </c>
      <c r="D34" s="168">
        <f>SUM(D29:D33)</f>
        <v>0</v>
      </c>
      <c r="E34" s="72">
        <f t="shared" si="3"/>
        <v>19556788</v>
      </c>
      <c r="F34" s="73">
        <f t="shared" si="3"/>
        <v>19556788</v>
      </c>
      <c r="G34" s="73">
        <f t="shared" si="3"/>
        <v>625914</v>
      </c>
      <c r="H34" s="73">
        <f t="shared" si="3"/>
        <v>6654479</v>
      </c>
      <c r="I34" s="73">
        <f t="shared" si="3"/>
        <v>3815299</v>
      </c>
      <c r="J34" s="73">
        <f t="shared" si="3"/>
        <v>3815299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19556788</v>
      </c>
      <c r="Y34" s="73">
        <f t="shared" si="3"/>
        <v>-19556788</v>
      </c>
      <c r="Z34" s="170">
        <f>+IF(X34&lt;&gt;0,+(Y34/X34)*100,0)</f>
        <v>-100</v>
      </c>
      <c r="AA34" s="74">
        <f>SUM(AA29:AA33)</f>
        <v>19556788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20641477</v>
      </c>
      <c r="D37" s="155"/>
      <c r="E37" s="59">
        <v>17417818</v>
      </c>
      <c r="F37" s="60">
        <v>17417818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17417818</v>
      </c>
      <c r="Y37" s="60">
        <v>-17417818</v>
      </c>
      <c r="Z37" s="140">
        <v>-100</v>
      </c>
      <c r="AA37" s="62">
        <v>17417818</v>
      </c>
    </row>
    <row r="38" spans="1:27" ht="13.5">
      <c r="A38" s="249" t="s">
        <v>165</v>
      </c>
      <c r="B38" s="182"/>
      <c r="C38" s="155">
        <v>12117000</v>
      </c>
      <c r="D38" s="155"/>
      <c r="E38" s="59">
        <v>9196468</v>
      </c>
      <c r="F38" s="60">
        <v>9196468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9196468</v>
      </c>
      <c r="Y38" s="60">
        <v>-9196468</v>
      </c>
      <c r="Z38" s="140">
        <v>-100</v>
      </c>
      <c r="AA38" s="62">
        <v>9196468</v>
      </c>
    </row>
    <row r="39" spans="1:27" ht="13.5">
      <c r="A39" s="250" t="s">
        <v>59</v>
      </c>
      <c r="B39" s="253"/>
      <c r="C39" s="168">
        <f aca="true" t="shared" si="4" ref="C39:Y39">SUM(C37:C38)</f>
        <v>32758477</v>
      </c>
      <c r="D39" s="168">
        <f>SUM(D37:D38)</f>
        <v>0</v>
      </c>
      <c r="E39" s="76">
        <f t="shared" si="4"/>
        <v>26614286</v>
      </c>
      <c r="F39" s="77">
        <f t="shared" si="4"/>
        <v>26614286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26614286</v>
      </c>
      <c r="Y39" s="77">
        <f t="shared" si="4"/>
        <v>-26614286</v>
      </c>
      <c r="Z39" s="212">
        <f>+IF(X39&lt;&gt;0,+(Y39/X39)*100,0)</f>
        <v>-100</v>
      </c>
      <c r="AA39" s="79">
        <f>SUM(AA37:AA38)</f>
        <v>26614286</v>
      </c>
    </row>
    <row r="40" spans="1:27" ht="13.5">
      <c r="A40" s="250" t="s">
        <v>167</v>
      </c>
      <c r="B40" s="251"/>
      <c r="C40" s="168">
        <f aca="true" t="shared" si="5" ref="C40:Y40">+C34+C39</f>
        <v>93491988</v>
      </c>
      <c r="D40" s="168">
        <f>+D34+D39</f>
        <v>0</v>
      </c>
      <c r="E40" s="72">
        <f t="shared" si="5"/>
        <v>46171074</v>
      </c>
      <c r="F40" s="73">
        <f t="shared" si="5"/>
        <v>46171074</v>
      </c>
      <c r="G40" s="73">
        <f t="shared" si="5"/>
        <v>625914</v>
      </c>
      <c r="H40" s="73">
        <f t="shared" si="5"/>
        <v>6654479</v>
      </c>
      <c r="I40" s="73">
        <f t="shared" si="5"/>
        <v>3815299</v>
      </c>
      <c r="J40" s="73">
        <f t="shared" si="5"/>
        <v>3815299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46171074</v>
      </c>
      <c r="Y40" s="73">
        <f t="shared" si="5"/>
        <v>-46171074</v>
      </c>
      <c r="Z40" s="170">
        <f>+IF(X40&lt;&gt;0,+(Y40/X40)*100,0)</f>
        <v>-100</v>
      </c>
      <c r="AA40" s="74">
        <f>+AA34+AA39</f>
        <v>46171074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124926170</v>
      </c>
      <c r="D42" s="257">
        <f>+D25-D40</f>
        <v>0</v>
      </c>
      <c r="E42" s="258">
        <f t="shared" si="6"/>
        <v>102227402</v>
      </c>
      <c r="F42" s="259">
        <f t="shared" si="6"/>
        <v>102227402</v>
      </c>
      <c r="G42" s="259">
        <f t="shared" si="6"/>
        <v>44155837</v>
      </c>
      <c r="H42" s="259">
        <f t="shared" si="6"/>
        <v>-26982649</v>
      </c>
      <c r="I42" s="259">
        <f t="shared" si="6"/>
        <v>4494143</v>
      </c>
      <c r="J42" s="259">
        <f t="shared" si="6"/>
        <v>4494143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102227402</v>
      </c>
      <c r="Y42" s="259">
        <f t="shared" si="6"/>
        <v>-102227402</v>
      </c>
      <c r="Z42" s="260">
        <f>+IF(X42&lt;&gt;0,+(Y42/X42)*100,0)</f>
        <v>-100</v>
      </c>
      <c r="AA42" s="261">
        <f>+AA25-AA40</f>
        <v>102227402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117091030</v>
      </c>
      <c r="D45" s="155"/>
      <c r="E45" s="59">
        <v>90392000</v>
      </c>
      <c r="F45" s="60">
        <v>90392000</v>
      </c>
      <c r="G45" s="60">
        <v>-46560109</v>
      </c>
      <c r="H45" s="60">
        <v>7072416</v>
      </c>
      <c r="I45" s="60">
        <v>8994591</v>
      </c>
      <c r="J45" s="60">
        <v>8994591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90392000</v>
      </c>
      <c r="Y45" s="60">
        <v>-90392000</v>
      </c>
      <c r="Z45" s="139">
        <v>-100</v>
      </c>
      <c r="AA45" s="62">
        <v>90392000</v>
      </c>
    </row>
    <row r="46" spans="1:27" ht="13.5">
      <c r="A46" s="249" t="s">
        <v>171</v>
      </c>
      <c r="B46" s="182"/>
      <c r="C46" s="155">
        <v>7835140</v>
      </c>
      <c r="D46" s="155"/>
      <c r="E46" s="59">
        <v>11835402</v>
      </c>
      <c r="F46" s="60">
        <v>11835402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11835402</v>
      </c>
      <c r="Y46" s="60">
        <v>-11835402</v>
      </c>
      <c r="Z46" s="139">
        <v>-100</v>
      </c>
      <c r="AA46" s="62">
        <v>11835402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124926170</v>
      </c>
      <c r="D48" s="217">
        <f>SUM(D45:D47)</f>
        <v>0</v>
      </c>
      <c r="E48" s="264">
        <f t="shared" si="7"/>
        <v>102227402</v>
      </c>
      <c r="F48" s="219">
        <f t="shared" si="7"/>
        <v>102227402</v>
      </c>
      <c r="G48" s="219">
        <f t="shared" si="7"/>
        <v>-46560109</v>
      </c>
      <c r="H48" s="219">
        <f t="shared" si="7"/>
        <v>7072416</v>
      </c>
      <c r="I48" s="219">
        <f t="shared" si="7"/>
        <v>8994591</v>
      </c>
      <c r="J48" s="219">
        <f t="shared" si="7"/>
        <v>8994591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102227402</v>
      </c>
      <c r="Y48" s="219">
        <f t="shared" si="7"/>
        <v>-102227402</v>
      </c>
      <c r="Z48" s="265">
        <f>+IF(X48&lt;&gt;0,+(Y48/X48)*100,0)</f>
        <v>-100</v>
      </c>
      <c r="AA48" s="232">
        <f>SUM(AA45:AA47)</f>
        <v>102227402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2544578</v>
      </c>
      <c r="D6" s="155"/>
      <c r="E6" s="59">
        <v>310000</v>
      </c>
      <c r="F6" s="60">
        <v>309999</v>
      </c>
      <c r="G6" s="60">
        <v>56764</v>
      </c>
      <c r="H6" s="60">
        <v>19788</v>
      </c>
      <c r="I6" s="60">
        <v>36397</v>
      </c>
      <c r="J6" s="60">
        <v>112949</v>
      </c>
      <c r="K6" s="60">
        <v>63800</v>
      </c>
      <c r="L6" s="60">
        <v>439902</v>
      </c>
      <c r="M6" s="60">
        <v>650150</v>
      </c>
      <c r="N6" s="60">
        <v>1153852</v>
      </c>
      <c r="O6" s="60">
        <v>83550</v>
      </c>
      <c r="P6" s="60">
        <v>112601</v>
      </c>
      <c r="Q6" s="60">
        <v>348247</v>
      </c>
      <c r="R6" s="60">
        <v>544398</v>
      </c>
      <c r="S6" s="60">
        <v>88530</v>
      </c>
      <c r="T6" s="60">
        <v>-287273</v>
      </c>
      <c r="U6" s="60">
        <v>98961</v>
      </c>
      <c r="V6" s="60">
        <v>-99782</v>
      </c>
      <c r="W6" s="60">
        <v>1711417</v>
      </c>
      <c r="X6" s="60">
        <v>309999</v>
      </c>
      <c r="Y6" s="60">
        <v>1401418</v>
      </c>
      <c r="Z6" s="140">
        <v>452.07</v>
      </c>
      <c r="AA6" s="62">
        <v>309999</v>
      </c>
    </row>
    <row r="7" spans="1:27" ht="13.5">
      <c r="A7" s="249" t="s">
        <v>178</v>
      </c>
      <c r="B7" s="182"/>
      <c r="C7" s="155">
        <v>129393000</v>
      </c>
      <c r="D7" s="155"/>
      <c r="E7" s="59">
        <v>134396000</v>
      </c>
      <c r="F7" s="60">
        <v>144396000</v>
      </c>
      <c r="G7" s="60">
        <v>55894000</v>
      </c>
      <c r="H7" s="60">
        <v>1400000</v>
      </c>
      <c r="I7" s="60"/>
      <c r="J7" s="60">
        <v>57294000</v>
      </c>
      <c r="K7" s="60"/>
      <c r="L7" s="60">
        <v>44015000</v>
      </c>
      <c r="M7" s="60"/>
      <c r="N7" s="60">
        <v>44015000</v>
      </c>
      <c r="O7" s="60"/>
      <c r="P7" s="60"/>
      <c r="Q7" s="60">
        <v>32787000</v>
      </c>
      <c r="R7" s="60">
        <v>32787000</v>
      </c>
      <c r="S7" s="60"/>
      <c r="T7" s="60">
        <v>300000</v>
      </c>
      <c r="U7" s="60"/>
      <c r="V7" s="60">
        <v>300000</v>
      </c>
      <c r="W7" s="60">
        <v>134396000</v>
      </c>
      <c r="X7" s="60">
        <v>144396000</v>
      </c>
      <c r="Y7" s="60">
        <v>-10000000</v>
      </c>
      <c r="Z7" s="140">
        <v>-6.93</v>
      </c>
      <c r="AA7" s="62">
        <v>144396000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10466965</v>
      </c>
      <c r="D9" s="155"/>
      <c r="E9" s="59">
        <v>10503100</v>
      </c>
      <c r="F9" s="60">
        <v>10503099</v>
      </c>
      <c r="G9" s="60">
        <v>304123</v>
      </c>
      <c r="H9" s="60">
        <v>572604</v>
      </c>
      <c r="I9" s="60">
        <v>1614375</v>
      </c>
      <c r="J9" s="60">
        <v>2491102</v>
      </c>
      <c r="K9" s="60">
        <v>840278</v>
      </c>
      <c r="L9" s="60">
        <v>889576</v>
      </c>
      <c r="M9" s="60">
        <v>260994</v>
      </c>
      <c r="N9" s="60">
        <v>1990848</v>
      </c>
      <c r="O9" s="60">
        <v>768049</v>
      </c>
      <c r="P9" s="60">
        <v>736405</v>
      </c>
      <c r="Q9" s="60">
        <v>200712</v>
      </c>
      <c r="R9" s="60">
        <v>1705166</v>
      </c>
      <c r="S9" s="60">
        <v>253912</v>
      </c>
      <c r="T9" s="60">
        <v>197866</v>
      </c>
      <c r="U9" s="60">
        <v>173921</v>
      </c>
      <c r="V9" s="60">
        <v>625699</v>
      </c>
      <c r="W9" s="60">
        <v>6812815</v>
      </c>
      <c r="X9" s="60">
        <v>10503099</v>
      </c>
      <c r="Y9" s="60">
        <v>-3690284</v>
      </c>
      <c r="Z9" s="140">
        <v>-35.14</v>
      </c>
      <c r="AA9" s="62">
        <v>10503099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-146335431</v>
      </c>
      <c r="D12" s="155"/>
      <c r="E12" s="59">
        <v>138595401</v>
      </c>
      <c r="F12" s="60">
        <v>-139155643</v>
      </c>
      <c r="G12" s="60">
        <v>-8697325</v>
      </c>
      <c r="H12" s="60">
        <v>-8589470</v>
      </c>
      <c r="I12" s="60">
        <v>-8626359</v>
      </c>
      <c r="J12" s="60">
        <v>-25913154</v>
      </c>
      <c r="K12" s="60">
        <v>-9813195</v>
      </c>
      <c r="L12" s="60">
        <v>-12868844</v>
      </c>
      <c r="M12" s="60">
        <v>-8969206</v>
      </c>
      <c r="N12" s="60">
        <v>-31651245</v>
      </c>
      <c r="O12" s="60">
        <v>-9795064</v>
      </c>
      <c r="P12" s="60">
        <v>-8664018</v>
      </c>
      <c r="Q12" s="60">
        <v>-7805809</v>
      </c>
      <c r="R12" s="60">
        <v>-26264891</v>
      </c>
      <c r="S12" s="60">
        <v>-9255681</v>
      </c>
      <c r="T12" s="60">
        <v>-9861059</v>
      </c>
      <c r="U12" s="60">
        <v>-11536733</v>
      </c>
      <c r="V12" s="60">
        <v>-30653473</v>
      </c>
      <c r="W12" s="60">
        <v>-114482763</v>
      </c>
      <c r="X12" s="60">
        <v>-139155643</v>
      </c>
      <c r="Y12" s="60">
        <v>24672880</v>
      </c>
      <c r="Z12" s="140">
        <v>-17.73</v>
      </c>
      <c r="AA12" s="62">
        <v>-139155643</v>
      </c>
    </row>
    <row r="13" spans="1:27" ht="13.5">
      <c r="A13" s="249" t="s">
        <v>40</v>
      </c>
      <c r="B13" s="182"/>
      <c r="C13" s="155">
        <v>-3488495</v>
      </c>
      <c r="D13" s="155"/>
      <c r="E13" s="59">
        <v>3000000</v>
      </c>
      <c r="F13" s="60">
        <v>-3000000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-3000000</v>
      </c>
      <c r="Y13" s="60">
        <v>3000000</v>
      </c>
      <c r="Z13" s="140">
        <v>-100</v>
      </c>
      <c r="AA13" s="62">
        <v>-3000000</v>
      </c>
    </row>
    <row r="14" spans="1:27" ht="13.5">
      <c r="A14" s="249" t="s">
        <v>42</v>
      </c>
      <c r="B14" s="182"/>
      <c r="C14" s="155"/>
      <c r="D14" s="155"/>
      <c r="E14" s="59">
        <v>17100000</v>
      </c>
      <c r="F14" s="60">
        <v>-35745000</v>
      </c>
      <c r="G14" s="60">
        <v>-940363</v>
      </c>
      <c r="H14" s="60">
        <v>-449867</v>
      </c>
      <c r="I14" s="60">
        <v>-2010483</v>
      </c>
      <c r="J14" s="60">
        <v>-3400713</v>
      </c>
      <c r="K14" s="60">
        <v>-787495</v>
      </c>
      <c r="L14" s="60">
        <v>-2064153</v>
      </c>
      <c r="M14" s="60">
        <v>-64054</v>
      </c>
      <c r="N14" s="60">
        <v>-2915702</v>
      </c>
      <c r="O14" s="60">
        <v>-99853</v>
      </c>
      <c r="P14" s="60">
        <v>-4004736</v>
      </c>
      <c r="Q14" s="60">
        <v>-760621</v>
      </c>
      <c r="R14" s="60">
        <v>-4865210</v>
      </c>
      <c r="S14" s="60">
        <v>-78354</v>
      </c>
      <c r="T14" s="60">
        <v>-322657</v>
      </c>
      <c r="U14" s="60">
        <v>-775689</v>
      </c>
      <c r="V14" s="60">
        <v>-1176700</v>
      </c>
      <c r="W14" s="60">
        <v>-12358325</v>
      </c>
      <c r="X14" s="60">
        <v>-35745000</v>
      </c>
      <c r="Y14" s="60">
        <v>23386675</v>
      </c>
      <c r="Z14" s="140">
        <v>-65.43</v>
      </c>
      <c r="AA14" s="62">
        <v>-35745000</v>
      </c>
    </row>
    <row r="15" spans="1:27" ht="13.5">
      <c r="A15" s="250" t="s">
        <v>184</v>
      </c>
      <c r="B15" s="251"/>
      <c r="C15" s="168">
        <f aca="true" t="shared" si="0" ref="C15:Y15">SUM(C6:C14)</f>
        <v>-7419383</v>
      </c>
      <c r="D15" s="168">
        <f>SUM(D6:D14)</f>
        <v>0</v>
      </c>
      <c r="E15" s="72">
        <f t="shared" si="0"/>
        <v>303904501</v>
      </c>
      <c r="F15" s="73">
        <f t="shared" si="0"/>
        <v>-22691545</v>
      </c>
      <c r="G15" s="73">
        <f t="shared" si="0"/>
        <v>46617199</v>
      </c>
      <c r="H15" s="73">
        <f t="shared" si="0"/>
        <v>-7046945</v>
      </c>
      <c r="I15" s="73">
        <f t="shared" si="0"/>
        <v>-8986070</v>
      </c>
      <c r="J15" s="73">
        <f t="shared" si="0"/>
        <v>30584184</v>
      </c>
      <c r="K15" s="73">
        <f t="shared" si="0"/>
        <v>-9696612</v>
      </c>
      <c r="L15" s="73">
        <f t="shared" si="0"/>
        <v>30411481</v>
      </c>
      <c r="M15" s="73">
        <f t="shared" si="0"/>
        <v>-8122116</v>
      </c>
      <c r="N15" s="73">
        <f t="shared" si="0"/>
        <v>12592753</v>
      </c>
      <c r="O15" s="73">
        <f t="shared" si="0"/>
        <v>-9043318</v>
      </c>
      <c r="P15" s="73">
        <f t="shared" si="0"/>
        <v>-11819748</v>
      </c>
      <c r="Q15" s="73">
        <f t="shared" si="0"/>
        <v>24769529</v>
      </c>
      <c r="R15" s="73">
        <f t="shared" si="0"/>
        <v>3906463</v>
      </c>
      <c r="S15" s="73">
        <f t="shared" si="0"/>
        <v>-8991593</v>
      </c>
      <c r="T15" s="73">
        <f t="shared" si="0"/>
        <v>-9973123</v>
      </c>
      <c r="U15" s="73">
        <f t="shared" si="0"/>
        <v>-12039540</v>
      </c>
      <c r="V15" s="73">
        <f t="shared" si="0"/>
        <v>-31004256</v>
      </c>
      <c r="W15" s="73">
        <f t="shared" si="0"/>
        <v>16079144</v>
      </c>
      <c r="X15" s="73">
        <f t="shared" si="0"/>
        <v>-22691545</v>
      </c>
      <c r="Y15" s="73">
        <f t="shared" si="0"/>
        <v>38770689</v>
      </c>
      <c r="Z15" s="170">
        <f>+IF(X15&lt;&gt;0,+(Y15/X15)*100,0)</f>
        <v>-170.85962634981445</v>
      </c>
      <c r="AA15" s="74">
        <f>SUM(AA6:AA14)</f>
        <v>-22691545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-2667574</v>
      </c>
      <c r="D24" s="155"/>
      <c r="E24" s="59">
        <v>8036200</v>
      </c>
      <c r="F24" s="60"/>
      <c r="G24" s="60">
        <v>-57090</v>
      </c>
      <c r="H24" s="60">
        <v>-25472</v>
      </c>
      <c r="I24" s="60">
        <v>-8521</v>
      </c>
      <c r="J24" s="60">
        <v>-91083</v>
      </c>
      <c r="K24" s="60">
        <v>-21775</v>
      </c>
      <c r="L24" s="60">
        <v>-171852</v>
      </c>
      <c r="M24" s="60"/>
      <c r="N24" s="60">
        <v>-193627</v>
      </c>
      <c r="O24" s="60">
        <v>-28074</v>
      </c>
      <c r="P24" s="60">
        <v>-9358</v>
      </c>
      <c r="Q24" s="60">
        <v>-45480</v>
      </c>
      <c r="R24" s="60">
        <v>-82912</v>
      </c>
      <c r="S24" s="60">
        <v>-132641</v>
      </c>
      <c r="T24" s="60">
        <v>-1648440</v>
      </c>
      <c r="U24" s="60">
        <v>-570864</v>
      </c>
      <c r="V24" s="60">
        <v>-2351945</v>
      </c>
      <c r="W24" s="60">
        <v>-2719567</v>
      </c>
      <c r="X24" s="60"/>
      <c r="Y24" s="60">
        <v>-2719567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-2667574</v>
      </c>
      <c r="D25" s="168">
        <f>SUM(D19:D24)</f>
        <v>0</v>
      </c>
      <c r="E25" s="72">
        <f t="shared" si="1"/>
        <v>8036200</v>
      </c>
      <c r="F25" s="73">
        <f t="shared" si="1"/>
        <v>0</v>
      </c>
      <c r="G25" s="73">
        <f t="shared" si="1"/>
        <v>-57090</v>
      </c>
      <c r="H25" s="73">
        <f t="shared" si="1"/>
        <v>-25472</v>
      </c>
      <c r="I25" s="73">
        <f t="shared" si="1"/>
        <v>-8521</v>
      </c>
      <c r="J25" s="73">
        <f t="shared" si="1"/>
        <v>-91083</v>
      </c>
      <c r="K25" s="73">
        <f t="shared" si="1"/>
        <v>-21775</v>
      </c>
      <c r="L25" s="73">
        <f t="shared" si="1"/>
        <v>-171852</v>
      </c>
      <c r="M25" s="73">
        <f t="shared" si="1"/>
        <v>0</v>
      </c>
      <c r="N25" s="73">
        <f t="shared" si="1"/>
        <v>-193627</v>
      </c>
      <c r="O25" s="73">
        <f t="shared" si="1"/>
        <v>-28074</v>
      </c>
      <c r="P25" s="73">
        <f t="shared" si="1"/>
        <v>-9358</v>
      </c>
      <c r="Q25" s="73">
        <f t="shared" si="1"/>
        <v>-45480</v>
      </c>
      <c r="R25" s="73">
        <f t="shared" si="1"/>
        <v>-82912</v>
      </c>
      <c r="S25" s="73">
        <f t="shared" si="1"/>
        <v>-132641</v>
      </c>
      <c r="T25" s="73">
        <f t="shared" si="1"/>
        <v>-1648440</v>
      </c>
      <c r="U25" s="73">
        <f t="shared" si="1"/>
        <v>-570864</v>
      </c>
      <c r="V25" s="73">
        <f t="shared" si="1"/>
        <v>-2351945</v>
      </c>
      <c r="W25" s="73">
        <f t="shared" si="1"/>
        <v>-2719567</v>
      </c>
      <c r="X25" s="73">
        <f t="shared" si="1"/>
        <v>0</v>
      </c>
      <c r="Y25" s="73">
        <f t="shared" si="1"/>
        <v>-2719567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-5300000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-5286621</v>
      </c>
      <c r="D33" s="155"/>
      <c r="E33" s="59"/>
      <c r="F33" s="60"/>
      <c r="G33" s="60"/>
      <c r="H33" s="60"/>
      <c r="I33" s="60"/>
      <c r="J33" s="60"/>
      <c r="K33" s="60"/>
      <c r="L33" s="60"/>
      <c r="M33" s="60">
        <v>-4108067</v>
      </c>
      <c r="N33" s="60">
        <v>-4108067</v>
      </c>
      <c r="O33" s="60"/>
      <c r="P33" s="60"/>
      <c r="Q33" s="60"/>
      <c r="R33" s="60"/>
      <c r="S33" s="60"/>
      <c r="T33" s="60"/>
      <c r="U33" s="60">
        <v>-4108067</v>
      </c>
      <c r="V33" s="60">
        <v>-4108067</v>
      </c>
      <c r="W33" s="60">
        <v>-8216134</v>
      </c>
      <c r="X33" s="60"/>
      <c r="Y33" s="60">
        <v>-8216134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-5286621</v>
      </c>
      <c r="D34" s="168">
        <f>SUM(D29:D33)</f>
        <v>0</v>
      </c>
      <c r="E34" s="72">
        <f t="shared" si="2"/>
        <v>-5300000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-4108067</v>
      </c>
      <c r="N34" s="73">
        <f t="shared" si="2"/>
        <v>-4108067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-4108067</v>
      </c>
      <c r="V34" s="73">
        <f t="shared" si="2"/>
        <v>-4108067</v>
      </c>
      <c r="W34" s="73">
        <f t="shared" si="2"/>
        <v>-8216134</v>
      </c>
      <c r="X34" s="73">
        <f t="shared" si="2"/>
        <v>0</v>
      </c>
      <c r="Y34" s="73">
        <f t="shared" si="2"/>
        <v>-8216134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-15373578</v>
      </c>
      <c r="D36" s="153">
        <f>+D15+D25+D34</f>
        <v>0</v>
      </c>
      <c r="E36" s="99">
        <f t="shared" si="3"/>
        <v>306640701</v>
      </c>
      <c r="F36" s="100">
        <f t="shared" si="3"/>
        <v>-22691545</v>
      </c>
      <c r="G36" s="100">
        <f t="shared" si="3"/>
        <v>46560109</v>
      </c>
      <c r="H36" s="100">
        <f t="shared" si="3"/>
        <v>-7072417</v>
      </c>
      <c r="I36" s="100">
        <f t="shared" si="3"/>
        <v>-8994591</v>
      </c>
      <c r="J36" s="100">
        <f t="shared" si="3"/>
        <v>30493101</v>
      </c>
      <c r="K36" s="100">
        <f t="shared" si="3"/>
        <v>-9718387</v>
      </c>
      <c r="L36" s="100">
        <f t="shared" si="3"/>
        <v>30239629</v>
      </c>
      <c r="M36" s="100">
        <f t="shared" si="3"/>
        <v>-12230183</v>
      </c>
      <c r="N36" s="100">
        <f t="shared" si="3"/>
        <v>8291059</v>
      </c>
      <c r="O36" s="100">
        <f t="shared" si="3"/>
        <v>-9071392</v>
      </c>
      <c r="P36" s="100">
        <f t="shared" si="3"/>
        <v>-11829106</v>
      </c>
      <c r="Q36" s="100">
        <f t="shared" si="3"/>
        <v>24724049</v>
      </c>
      <c r="R36" s="100">
        <f t="shared" si="3"/>
        <v>3823551</v>
      </c>
      <c r="S36" s="100">
        <f t="shared" si="3"/>
        <v>-9124234</v>
      </c>
      <c r="T36" s="100">
        <f t="shared" si="3"/>
        <v>-11621563</v>
      </c>
      <c r="U36" s="100">
        <f t="shared" si="3"/>
        <v>-16718471</v>
      </c>
      <c r="V36" s="100">
        <f t="shared" si="3"/>
        <v>-37464268</v>
      </c>
      <c r="W36" s="100">
        <f t="shared" si="3"/>
        <v>5143443</v>
      </c>
      <c r="X36" s="100">
        <f t="shared" si="3"/>
        <v>-22691545</v>
      </c>
      <c r="Y36" s="100">
        <f t="shared" si="3"/>
        <v>27834988</v>
      </c>
      <c r="Z36" s="137">
        <f>+IF(X36&lt;&gt;0,+(Y36/X36)*100,0)</f>
        <v>-122.6667818343793</v>
      </c>
      <c r="AA36" s="102">
        <f>+AA15+AA25+AA34</f>
        <v>-22691545</v>
      </c>
    </row>
    <row r="37" spans="1:27" ht="13.5">
      <c r="A37" s="249" t="s">
        <v>199</v>
      </c>
      <c r="B37" s="182"/>
      <c r="C37" s="153">
        <v>206198370</v>
      </c>
      <c r="D37" s="153"/>
      <c r="E37" s="99">
        <v>197281660</v>
      </c>
      <c r="F37" s="100"/>
      <c r="G37" s="100">
        <v>66878499</v>
      </c>
      <c r="H37" s="100">
        <v>113438608</v>
      </c>
      <c r="I37" s="100">
        <v>106366191</v>
      </c>
      <c r="J37" s="100">
        <v>66878499</v>
      </c>
      <c r="K37" s="100">
        <v>97371600</v>
      </c>
      <c r="L37" s="100">
        <v>87653213</v>
      </c>
      <c r="M37" s="100">
        <v>117892842</v>
      </c>
      <c r="N37" s="100">
        <v>97371600</v>
      </c>
      <c r="O37" s="100">
        <v>105662659</v>
      </c>
      <c r="P37" s="100">
        <v>96591267</v>
      </c>
      <c r="Q37" s="100">
        <v>84762161</v>
      </c>
      <c r="R37" s="100">
        <v>105662659</v>
      </c>
      <c r="S37" s="100">
        <v>109486210</v>
      </c>
      <c r="T37" s="100">
        <v>100361976</v>
      </c>
      <c r="U37" s="100">
        <v>88740413</v>
      </c>
      <c r="V37" s="100">
        <v>109486210</v>
      </c>
      <c r="W37" s="100">
        <v>66878499</v>
      </c>
      <c r="X37" s="100"/>
      <c r="Y37" s="100">
        <v>66878499</v>
      </c>
      <c r="Z37" s="137"/>
      <c r="AA37" s="102"/>
    </row>
    <row r="38" spans="1:27" ht="13.5">
      <c r="A38" s="269" t="s">
        <v>200</v>
      </c>
      <c r="B38" s="256"/>
      <c r="C38" s="257">
        <v>190824792</v>
      </c>
      <c r="D38" s="257"/>
      <c r="E38" s="258">
        <v>503922361</v>
      </c>
      <c r="F38" s="259">
        <v>-22691545</v>
      </c>
      <c r="G38" s="259">
        <v>113438608</v>
      </c>
      <c r="H38" s="259">
        <v>106366191</v>
      </c>
      <c r="I38" s="259">
        <v>97371600</v>
      </c>
      <c r="J38" s="259">
        <v>97371600</v>
      </c>
      <c r="K38" s="259">
        <v>87653213</v>
      </c>
      <c r="L38" s="259">
        <v>117892842</v>
      </c>
      <c r="M38" s="259">
        <v>105662659</v>
      </c>
      <c r="N38" s="259">
        <v>105662659</v>
      </c>
      <c r="O38" s="259">
        <v>96591267</v>
      </c>
      <c r="P38" s="259">
        <v>84762161</v>
      </c>
      <c r="Q38" s="259">
        <v>109486210</v>
      </c>
      <c r="R38" s="259">
        <v>96591267</v>
      </c>
      <c r="S38" s="259">
        <v>100361976</v>
      </c>
      <c r="T38" s="259">
        <v>88740413</v>
      </c>
      <c r="U38" s="259">
        <v>72021942</v>
      </c>
      <c r="V38" s="259">
        <v>72021942</v>
      </c>
      <c r="W38" s="259">
        <v>72021942</v>
      </c>
      <c r="X38" s="259">
        <v>-22691545</v>
      </c>
      <c r="Y38" s="259">
        <v>94713487</v>
      </c>
      <c r="Z38" s="260">
        <v>-417.4</v>
      </c>
      <c r="AA38" s="261">
        <v>-22691545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2610726</v>
      </c>
      <c r="D5" s="200">
        <f t="shared" si="0"/>
        <v>0</v>
      </c>
      <c r="E5" s="106">
        <f t="shared" si="0"/>
        <v>8036200</v>
      </c>
      <c r="F5" s="106">
        <f t="shared" si="0"/>
        <v>8036200</v>
      </c>
      <c r="G5" s="106">
        <f t="shared" si="0"/>
        <v>57090</v>
      </c>
      <c r="H5" s="106">
        <f t="shared" si="0"/>
        <v>25472</v>
      </c>
      <c r="I5" s="106">
        <f t="shared" si="0"/>
        <v>8521</v>
      </c>
      <c r="J5" s="106">
        <f t="shared" si="0"/>
        <v>91083</v>
      </c>
      <c r="K5" s="106">
        <f t="shared" si="0"/>
        <v>21776</v>
      </c>
      <c r="L5" s="106">
        <f t="shared" si="0"/>
        <v>171852</v>
      </c>
      <c r="M5" s="106">
        <f t="shared" si="0"/>
        <v>0</v>
      </c>
      <c r="N5" s="106">
        <f t="shared" si="0"/>
        <v>193628</v>
      </c>
      <c r="O5" s="106">
        <f t="shared" si="0"/>
        <v>28075</v>
      </c>
      <c r="P5" s="106">
        <f t="shared" si="0"/>
        <v>9358</v>
      </c>
      <c r="Q5" s="106">
        <f t="shared" si="0"/>
        <v>45480</v>
      </c>
      <c r="R5" s="106">
        <f t="shared" si="0"/>
        <v>82913</v>
      </c>
      <c r="S5" s="106">
        <f t="shared" si="0"/>
        <v>132641</v>
      </c>
      <c r="T5" s="106">
        <f t="shared" si="0"/>
        <v>1648440</v>
      </c>
      <c r="U5" s="106">
        <f t="shared" si="0"/>
        <v>283697</v>
      </c>
      <c r="V5" s="106">
        <f t="shared" si="0"/>
        <v>2064778</v>
      </c>
      <c r="W5" s="106">
        <f t="shared" si="0"/>
        <v>2432402</v>
      </c>
      <c r="X5" s="106">
        <f t="shared" si="0"/>
        <v>8036200</v>
      </c>
      <c r="Y5" s="106">
        <f t="shared" si="0"/>
        <v>-5603798</v>
      </c>
      <c r="Z5" s="201">
        <f>+IF(X5&lt;&gt;0,+(Y5/X5)*100,0)</f>
        <v>-69.73193798063761</v>
      </c>
      <c r="AA5" s="199">
        <f>SUM(AA11:AA18)</f>
        <v>8036200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2610726</v>
      </c>
      <c r="D15" s="156"/>
      <c r="E15" s="60">
        <v>8036200</v>
      </c>
      <c r="F15" s="60">
        <v>8036200</v>
      </c>
      <c r="G15" s="60">
        <v>57090</v>
      </c>
      <c r="H15" s="60">
        <v>25472</v>
      </c>
      <c r="I15" s="60">
        <v>8521</v>
      </c>
      <c r="J15" s="60">
        <v>91083</v>
      </c>
      <c r="K15" s="60">
        <v>21776</v>
      </c>
      <c r="L15" s="60">
        <v>171852</v>
      </c>
      <c r="M15" s="60"/>
      <c r="N15" s="60">
        <v>193628</v>
      </c>
      <c r="O15" s="60">
        <v>28075</v>
      </c>
      <c r="P15" s="60">
        <v>9358</v>
      </c>
      <c r="Q15" s="60">
        <v>45480</v>
      </c>
      <c r="R15" s="60">
        <v>82913</v>
      </c>
      <c r="S15" s="60">
        <v>132641</v>
      </c>
      <c r="T15" s="60">
        <v>1648440</v>
      </c>
      <c r="U15" s="60">
        <v>283697</v>
      </c>
      <c r="V15" s="60">
        <v>2064778</v>
      </c>
      <c r="W15" s="60">
        <v>2432402</v>
      </c>
      <c r="X15" s="60">
        <v>8036200</v>
      </c>
      <c r="Y15" s="60">
        <v>-5603798</v>
      </c>
      <c r="Z15" s="140">
        <v>-69.73</v>
      </c>
      <c r="AA15" s="155">
        <v>8036200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2610726</v>
      </c>
      <c r="D45" s="129">
        <f t="shared" si="7"/>
        <v>0</v>
      </c>
      <c r="E45" s="54">
        <f t="shared" si="7"/>
        <v>8036200</v>
      </c>
      <c r="F45" s="54">
        <f t="shared" si="7"/>
        <v>8036200</v>
      </c>
      <c r="G45" s="54">
        <f t="shared" si="7"/>
        <v>57090</v>
      </c>
      <c r="H45" s="54">
        <f t="shared" si="7"/>
        <v>25472</v>
      </c>
      <c r="I45" s="54">
        <f t="shared" si="7"/>
        <v>8521</v>
      </c>
      <c r="J45" s="54">
        <f t="shared" si="7"/>
        <v>91083</v>
      </c>
      <c r="K45" s="54">
        <f t="shared" si="7"/>
        <v>21776</v>
      </c>
      <c r="L45" s="54">
        <f t="shared" si="7"/>
        <v>171852</v>
      </c>
      <c r="M45" s="54">
        <f t="shared" si="7"/>
        <v>0</v>
      </c>
      <c r="N45" s="54">
        <f t="shared" si="7"/>
        <v>193628</v>
      </c>
      <c r="O45" s="54">
        <f t="shared" si="7"/>
        <v>28075</v>
      </c>
      <c r="P45" s="54">
        <f t="shared" si="7"/>
        <v>9358</v>
      </c>
      <c r="Q45" s="54">
        <f t="shared" si="7"/>
        <v>45480</v>
      </c>
      <c r="R45" s="54">
        <f t="shared" si="7"/>
        <v>82913</v>
      </c>
      <c r="S45" s="54">
        <f t="shared" si="7"/>
        <v>132641</v>
      </c>
      <c r="T45" s="54">
        <f t="shared" si="7"/>
        <v>1648440</v>
      </c>
      <c r="U45" s="54">
        <f t="shared" si="7"/>
        <v>283697</v>
      </c>
      <c r="V45" s="54">
        <f t="shared" si="7"/>
        <v>2064778</v>
      </c>
      <c r="W45" s="54">
        <f t="shared" si="7"/>
        <v>2432402</v>
      </c>
      <c r="X45" s="54">
        <f t="shared" si="7"/>
        <v>8036200</v>
      </c>
      <c r="Y45" s="54">
        <f t="shared" si="7"/>
        <v>-5603798</v>
      </c>
      <c r="Z45" s="184">
        <f t="shared" si="5"/>
        <v>-69.73193798063761</v>
      </c>
      <c r="AA45" s="130">
        <f t="shared" si="8"/>
        <v>8036200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2610726</v>
      </c>
      <c r="D49" s="218">
        <f t="shared" si="9"/>
        <v>0</v>
      </c>
      <c r="E49" s="220">
        <f t="shared" si="9"/>
        <v>8036200</v>
      </c>
      <c r="F49" s="220">
        <f t="shared" si="9"/>
        <v>8036200</v>
      </c>
      <c r="G49" s="220">
        <f t="shared" si="9"/>
        <v>57090</v>
      </c>
      <c r="H49" s="220">
        <f t="shared" si="9"/>
        <v>25472</v>
      </c>
      <c r="I49" s="220">
        <f t="shared" si="9"/>
        <v>8521</v>
      </c>
      <c r="J49" s="220">
        <f t="shared" si="9"/>
        <v>91083</v>
      </c>
      <c r="K49" s="220">
        <f t="shared" si="9"/>
        <v>21776</v>
      </c>
      <c r="L49" s="220">
        <f t="shared" si="9"/>
        <v>171852</v>
      </c>
      <c r="M49" s="220">
        <f t="shared" si="9"/>
        <v>0</v>
      </c>
      <c r="N49" s="220">
        <f t="shared" si="9"/>
        <v>193628</v>
      </c>
      <c r="O49" s="220">
        <f t="shared" si="9"/>
        <v>28075</v>
      </c>
      <c r="P49" s="220">
        <f t="shared" si="9"/>
        <v>9358</v>
      </c>
      <c r="Q49" s="220">
        <f t="shared" si="9"/>
        <v>45480</v>
      </c>
      <c r="R49" s="220">
        <f t="shared" si="9"/>
        <v>82913</v>
      </c>
      <c r="S49" s="220">
        <f t="shared" si="9"/>
        <v>132641</v>
      </c>
      <c r="T49" s="220">
        <f t="shared" si="9"/>
        <v>1648440</v>
      </c>
      <c r="U49" s="220">
        <f t="shared" si="9"/>
        <v>283697</v>
      </c>
      <c r="V49" s="220">
        <f t="shared" si="9"/>
        <v>2064778</v>
      </c>
      <c r="W49" s="220">
        <f t="shared" si="9"/>
        <v>2432402</v>
      </c>
      <c r="X49" s="220">
        <f t="shared" si="9"/>
        <v>8036200</v>
      </c>
      <c r="Y49" s="220">
        <f t="shared" si="9"/>
        <v>-5603798</v>
      </c>
      <c r="Z49" s="221">
        <f t="shared" si="5"/>
        <v>-69.73193798063761</v>
      </c>
      <c r="AA49" s="222">
        <f>SUM(AA41:AA48)</f>
        <v>8036200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494953</v>
      </c>
      <c r="D65" s="156">
        <v>335366</v>
      </c>
      <c r="E65" s="60">
        <v>600000</v>
      </c>
      <c r="F65" s="60">
        <v>600000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600000</v>
      </c>
      <c r="Y65" s="60">
        <v>-600000</v>
      </c>
      <c r="Z65" s="140">
        <v>-100</v>
      </c>
      <c r="AA65" s="155"/>
    </row>
    <row r="66" spans="1:27" ht="13.5">
      <c r="A66" s="311" t="s">
        <v>223</v>
      </c>
      <c r="B66" s="316"/>
      <c r="C66" s="273">
        <v>447439</v>
      </c>
      <c r="D66" s="274">
        <v>384280</v>
      </c>
      <c r="E66" s="275">
        <v>475000</v>
      </c>
      <c r="F66" s="275">
        <v>575000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575000</v>
      </c>
      <c r="Y66" s="275">
        <v>-575000</v>
      </c>
      <c r="Z66" s="140">
        <v>-100</v>
      </c>
      <c r="AA66" s="277"/>
    </row>
    <row r="67" spans="1:27" ht="13.5">
      <c r="A67" s="311" t="s">
        <v>224</v>
      </c>
      <c r="B67" s="316"/>
      <c r="C67" s="62">
        <v>383543</v>
      </c>
      <c r="D67" s="156">
        <v>18245</v>
      </c>
      <c r="E67" s="60">
        <v>500000</v>
      </c>
      <c r="F67" s="60">
        <v>540000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540000</v>
      </c>
      <c r="Y67" s="60">
        <v>-540000</v>
      </c>
      <c r="Z67" s="140">
        <v>-100</v>
      </c>
      <c r="AA67" s="155"/>
    </row>
    <row r="68" spans="1:27" ht="13.5">
      <c r="A68" s="311" t="s">
        <v>43</v>
      </c>
      <c r="B68" s="316"/>
      <c r="C68" s="62">
        <v>528449</v>
      </c>
      <c r="D68" s="156">
        <v>182794</v>
      </c>
      <c r="E68" s="60">
        <v>520000</v>
      </c>
      <c r="F68" s="60">
        <v>520000</v>
      </c>
      <c r="G68" s="60">
        <v>7335</v>
      </c>
      <c r="H68" s="60">
        <v>20309</v>
      </c>
      <c r="I68" s="60">
        <v>40947</v>
      </c>
      <c r="J68" s="60">
        <v>68591</v>
      </c>
      <c r="K68" s="60">
        <v>37709</v>
      </c>
      <c r="L68" s="60">
        <v>149420</v>
      </c>
      <c r="M68" s="60">
        <v>9712</v>
      </c>
      <c r="N68" s="60">
        <v>196841</v>
      </c>
      <c r="O68" s="60">
        <v>50773</v>
      </c>
      <c r="P68" s="60">
        <v>46934</v>
      </c>
      <c r="Q68" s="60">
        <v>27100</v>
      </c>
      <c r="R68" s="60">
        <v>124807</v>
      </c>
      <c r="S68" s="60">
        <v>31182</v>
      </c>
      <c r="T68" s="60">
        <v>58630</v>
      </c>
      <c r="U68" s="60">
        <v>174630</v>
      </c>
      <c r="V68" s="60">
        <v>264442</v>
      </c>
      <c r="W68" s="60">
        <v>654681</v>
      </c>
      <c r="X68" s="60">
        <v>520000</v>
      </c>
      <c r="Y68" s="60">
        <v>134681</v>
      </c>
      <c r="Z68" s="140">
        <v>25.9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1854384</v>
      </c>
      <c r="D69" s="218">
        <f t="shared" si="12"/>
        <v>920685</v>
      </c>
      <c r="E69" s="220">
        <f t="shared" si="12"/>
        <v>2095000</v>
      </c>
      <c r="F69" s="220">
        <f t="shared" si="12"/>
        <v>2235000</v>
      </c>
      <c r="G69" s="220">
        <f t="shared" si="12"/>
        <v>7335</v>
      </c>
      <c r="H69" s="220">
        <f t="shared" si="12"/>
        <v>20309</v>
      </c>
      <c r="I69" s="220">
        <f t="shared" si="12"/>
        <v>40947</v>
      </c>
      <c r="J69" s="220">
        <f t="shared" si="12"/>
        <v>68591</v>
      </c>
      <c r="K69" s="220">
        <f t="shared" si="12"/>
        <v>37709</v>
      </c>
      <c r="L69" s="220">
        <f t="shared" si="12"/>
        <v>149420</v>
      </c>
      <c r="M69" s="220">
        <f t="shared" si="12"/>
        <v>9712</v>
      </c>
      <c r="N69" s="220">
        <f t="shared" si="12"/>
        <v>196841</v>
      </c>
      <c r="O69" s="220">
        <f t="shared" si="12"/>
        <v>50773</v>
      </c>
      <c r="P69" s="220">
        <f t="shared" si="12"/>
        <v>46934</v>
      </c>
      <c r="Q69" s="220">
        <f t="shared" si="12"/>
        <v>27100</v>
      </c>
      <c r="R69" s="220">
        <f t="shared" si="12"/>
        <v>124807</v>
      </c>
      <c r="S69" s="220">
        <f t="shared" si="12"/>
        <v>31182</v>
      </c>
      <c r="T69" s="220">
        <f t="shared" si="12"/>
        <v>58630</v>
      </c>
      <c r="U69" s="220">
        <f t="shared" si="12"/>
        <v>174630</v>
      </c>
      <c r="V69" s="220">
        <f t="shared" si="12"/>
        <v>264442</v>
      </c>
      <c r="W69" s="220">
        <f t="shared" si="12"/>
        <v>654681</v>
      </c>
      <c r="X69" s="220">
        <f t="shared" si="12"/>
        <v>2235000</v>
      </c>
      <c r="Y69" s="220">
        <f t="shared" si="12"/>
        <v>-1580319</v>
      </c>
      <c r="Z69" s="221">
        <f>+IF(X69&lt;&gt;0,+(Y69/X69)*100,0)</f>
        <v>-70.70778523489933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2610726</v>
      </c>
      <c r="D40" s="344">
        <f t="shared" si="9"/>
        <v>0</v>
      </c>
      <c r="E40" s="343">
        <f t="shared" si="9"/>
        <v>8036200</v>
      </c>
      <c r="F40" s="345">
        <f t="shared" si="9"/>
        <v>8036200</v>
      </c>
      <c r="G40" s="345">
        <f t="shared" si="9"/>
        <v>57090</v>
      </c>
      <c r="H40" s="343">
        <f t="shared" si="9"/>
        <v>25472</v>
      </c>
      <c r="I40" s="343">
        <f t="shared" si="9"/>
        <v>8521</v>
      </c>
      <c r="J40" s="345">
        <f t="shared" si="9"/>
        <v>86482</v>
      </c>
      <c r="K40" s="345">
        <f t="shared" si="9"/>
        <v>21776</v>
      </c>
      <c r="L40" s="343">
        <f t="shared" si="9"/>
        <v>171852</v>
      </c>
      <c r="M40" s="343">
        <f t="shared" si="9"/>
        <v>0</v>
      </c>
      <c r="N40" s="345">
        <f t="shared" si="9"/>
        <v>0</v>
      </c>
      <c r="O40" s="345">
        <f t="shared" si="9"/>
        <v>28075</v>
      </c>
      <c r="P40" s="343">
        <f t="shared" si="9"/>
        <v>9358</v>
      </c>
      <c r="Q40" s="343">
        <f t="shared" si="9"/>
        <v>45480</v>
      </c>
      <c r="R40" s="345">
        <f t="shared" si="9"/>
        <v>56958</v>
      </c>
      <c r="S40" s="345">
        <f t="shared" si="9"/>
        <v>132641</v>
      </c>
      <c r="T40" s="343">
        <f t="shared" si="9"/>
        <v>1648440</v>
      </c>
      <c r="U40" s="343">
        <f t="shared" si="9"/>
        <v>283697</v>
      </c>
      <c r="V40" s="345">
        <f t="shared" si="9"/>
        <v>351953</v>
      </c>
      <c r="W40" s="345">
        <f t="shared" si="9"/>
        <v>0</v>
      </c>
      <c r="X40" s="343">
        <f t="shared" si="9"/>
        <v>8036200</v>
      </c>
      <c r="Y40" s="345">
        <f t="shared" si="9"/>
        <v>-8036200</v>
      </c>
      <c r="Z40" s="336">
        <f>+IF(X40&lt;&gt;0,+(Y40/X40)*100,0)</f>
        <v>-100</v>
      </c>
      <c r="AA40" s="350">
        <f>SUM(AA41:AA49)</f>
        <v>8036200</v>
      </c>
    </row>
    <row r="41" spans="1:27" ht="13.5">
      <c r="A41" s="361" t="s">
        <v>247</v>
      </c>
      <c r="B41" s="142"/>
      <c r="C41" s="362">
        <v>1523661</v>
      </c>
      <c r="D41" s="363"/>
      <c r="E41" s="362">
        <v>750000</v>
      </c>
      <c r="F41" s="364">
        <v>750000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408089</v>
      </c>
      <c r="U41" s="362">
        <v>192796</v>
      </c>
      <c r="V41" s="364"/>
      <c r="W41" s="364"/>
      <c r="X41" s="362">
        <v>750000</v>
      </c>
      <c r="Y41" s="364">
        <v>-750000</v>
      </c>
      <c r="Z41" s="365">
        <v>-100</v>
      </c>
      <c r="AA41" s="366">
        <v>750000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3200000</v>
      </c>
      <c r="F42" s="53">
        <f t="shared" si="10"/>
        <v>3200000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1091917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3200000</v>
      </c>
      <c r="Y42" s="53">
        <f t="shared" si="10"/>
        <v>-3200000</v>
      </c>
      <c r="Z42" s="94">
        <f>+IF(X42&lt;&gt;0,+(Y42/X42)*100,0)</f>
        <v>-100</v>
      </c>
      <c r="AA42" s="95">
        <f>+AA62</f>
        <v>3200000</v>
      </c>
    </row>
    <row r="43" spans="1:27" ht="13.5">
      <c r="A43" s="361" t="s">
        <v>249</v>
      </c>
      <c r="B43" s="136"/>
      <c r="C43" s="275">
        <v>340544</v>
      </c>
      <c r="D43" s="369"/>
      <c r="E43" s="305"/>
      <c r="F43" s="370"/>
      <c r="G43" s="370">
        <v>57090</v>
      </c>
      <c r="H43" s="305">
        <v>25472</v>
      </c>
      <c r="I43" s="305">
        <v>3920</v>
      </c>
      <c r="J43" s="370">
        <v>86482</v>
      </c>
      <c r="K43" s="370">
        <v>701</v>
      </c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746521</v>
      </c>
      <c r="D44" s="368"/>
      <c r="E44" s="54">
        <v>4086200</v>
      </c>
      <c r="F44" s="53">
        <v>2086200</v>
      </c>
      <c r="G44" s="53"/>
      <c r="H44" s="54"/>
      <c r="I44" s="54">
        <v>4601</v>
      </c>
      <c r="J44" s="53"/>
      <c r="K44" s="53">
        <v>21075</v>
      </c>
      <c r="L44" s="54">
        <v>171852</v>
      </c>
      <c r="M44" s="54"/>
      <c r="N44" s="53"/>
      <c r="O44" s="53">
        <v>28075</v>
      </c>
      <c r="P44" s="54">
        <v>9358</v>
      </c>
      <c r="Q44" s="54">
        <v>19525</v>
      </c>
      <c r="R44" s="53">
        <v>56958</v>
      </c>
      <c r="S44" s="53">
        <v>122915</v>
      </c>
      <c r="T44" s="54">
        <v>138137</v>
      </c>
      <c r="U44" s="54">
        <v>90901</v>
      </c>
      <c r="V44" s="53">
        <v>351953</v>
      </c>
      <c r="W44" s="53"/>
      <c r="X44" s="54">
        <v>2086200</v>
      </c>
      <c r="Y44" s="53">
        <v>-2086200</v>
      </c>
      <c r="Z44" s="94">
        <v>-100</v>
      </c>
      <c r="AA44" s="95">
        <v>2086200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>
        <v>25955</v>
      </c>
      <c r="R45" s="53"/>
      <c r="S45" s="53">
        <v>9726</v>
      </c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10297</v>
      </c>
      <c r="U48" s="54"/>
      <c r="V48" s="53"/>
      <c r="W48" s="53"/>
      <c r="X48" s="54">
        <v>2000000</v>
      </c>
      <c r="Y48" s="53">
        <v>-2000000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2610726</v>
      </c>
      <c r="D60" s="346">
        <f t="shared" si="14"/>
        <v>0</v>
      </c>
      <c r="E60" s="219">
        <f t="shared" si="14"/>
        <v>8036200</v>
      </c>
      <c r="F60" s="264">
        <f t="shared" si="14"/>
        <v>8036200</v>
      </c>
      <c r="G60" s="264">
        <f t="shared" si="14"/>
        <v>57090</v>
      </c>
      <c r="H60" s="219">
        <f t="shared" si="14"/>
        <v>25472</v>
      </c>
      <c r="I60" s="219">
        <f t="shared" si="14"/>
        <v>8521</v>
      </c>
      <c r="J60" s="264">
        <f t="shared" si="14"/>
        <v>86482</v>
      </c>
      <c r="K60" s="264">
        <f t="shared" si="14"/>
        <v>21776</v>
      </c>
      <c r="L60" s="219">
        <f t="shared" si="14"/>
        <v>171852</v>
      </c>
      <c r="M60" s="219">
        <f t="shared" si="14"/>
        <v>0</v>
      </c>
      <c r="N60" s="264">
        <f t="shared" si="14"/>
        <v>0</v>
      </c>
      <c r="O60" s="264">
        <f t="shared" si="14"/>
        <v>28075</v>
      </c>
      <c r="P60" s="219">
        <f t="shared" si="14"/>
        <v>9358</v>
      </c>
      <c r="Q60" s="219">
        <f t="shared" si="14"/>
        <v>45480</v>
      </c>
      <c r="R60" s="264">
        <f t="shared" si="14"/>
        <v>56958</v>
      </c>
      <c r="S60" s="264">
        <f t="shared" si="14"/>
        <v>132641</v>
      </c>
      <c r="T60" s="219">
        <f t="shared" si="14"/>
        <v>1648440</v>
      </c>
      <c r="U60" s="219">
        <f t="shared" si="14"/>
        <v>283697</v>
      </c>
      <c r="V60" s="264">
        <f t="shared" si="14"/>
        <v>351953</v>
      </c>
      <c r="W60" s="264">
        <f t="shared" si="14"/>
        <v>0</v>
      </c>
      <c r="X60" s="219">
        <f t="shared" si="14"/>
        <v>8036200</v>
      </c>
      <c r="Y60" s="264">
        <f t="shared" si="14"/>
        <v>-8036200</v>
      </c>
      <c r="Z60" s="337">
        <f>+IF(X60&lt;&gt;0,+(Y60/X60)*100,0)</f>
        <v>-100</v>
      </c>
      <c r="AA60" s="232">
        <f>+AA57+AA54+AA51+AA40+AA37+AA34+AA22+AA5</f>
        <v>8036200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3200000</v>
      </c>
      <c r="F62" s="349">
        <f t="shared" si="15"/>
        <v>3200000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1091917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3200000</v>
      </c>
      <c r="Y62" s="349">
        <f t="shared" si="15"/>
        <v>-3200000</v>
      </c>
      <c r="Z62" s="338">
        <f>+IF(X62&lt;&gt;0,+(Y62/X62)*100,0)</f>
        <v>-100</v>
      </c>
      <c r="AA62" s="351">
        <f>SUM(AA63:AA66)</f>
        <v>3200000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3200000</v>
      </c>
      <c r="F64" s="59">
        <v>3200000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>
        <v>1091917</v>
      </c>
      <c r="U64" s="60"/>
      <c r="V64" s="59"/>
      <c r="W64" s="59"/>
      <c r="X64" s="60">
        <v>3200000</v>
      </c>
      <c r="Y64" s="59">
        <v>-3200000</v>
      </c>
      <c r="Z64" s="61">
        <v>-100</v>
      </c>
      <c r="AA64" s="62">
        <v>3200000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2013-08-29T08:05:02Z</dcterms:created>
  <dcterms:modified xsi:type="dcterms:W3CDTF">2013-08-29T08:05:06Z</dcterms:modified>
  <cp:category/>
  <cp:version/>
  <cp:contentType/>
  <cp:contentStatus/>
</cp:coreProperties>
</file>