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<sst xmlns="http://schemas.openxmlformats.org/spreadsheetml/2006/main" count="855" uniqueCount="302">
  <si>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Overberg(DC3)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</si>
  <si>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</si>
  <si>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</si>
  <si>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</si>
  <si>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</si>
  <si>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</si>
  <si>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</si>
  <si>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</si>
  <si>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</si>
  <si>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</si>
  <si>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</si>
  <si>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</si>
  <si>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</si>
  <si>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</si>
  <si>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</si>
  <si>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</si>
  <si>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</si>
  <si>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</si>
  <si>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</si>
  <si>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</si>
  <si>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</si>
  <si>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</si>
  <si>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</si>
  <si>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</si>
  <si>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</si>
  <si>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</si>
  <si>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</si>
  <si>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</si>
  <si>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</si>
  <si>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</si>
  <si>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</si>
  <si>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</si>
  <si>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</si>
  <si>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</si>
  <si>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</si>
  <si>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</si>
  <si>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</si>
  <si>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</si>
  <si>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</si>
  <si>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</si>
  <si>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</si>
  <si>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</si>
  <si>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</si>
  <si>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</si>
  <si>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</si>
  <si>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</si>
  <si>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</si>
  <si>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</si>
  <si>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</si>
  <si>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</si>
  <si>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</si>
  <si>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</si>
  <si>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</si>
  <si>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</si>
  <si>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</si>
  <si>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</si>
  <si>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</si>
  <si>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</si>
  <si>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</si>
  <si>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</si>
  <si>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</si>
  <si>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</si>
  <si>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</si>
  <si>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</si>
  <si>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</si>
  <si>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</si>
  <si>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</si>
  <si>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</si>
  <si>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</si>
  <si>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</si>
  <si>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Overberg(DC3)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</si>
  <si>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</si>
  <si>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</si>
  <si>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</si>
  <si>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</si>
  <si>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</si>
  <si>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</si>
  <si>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</si>
  <si>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</si>
  <si>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</si>
  <si>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</si>
  <si>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</si>
  <si>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</si>
  <si>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</si>
  <si>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</si>
  <si>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</si>
  <si>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</si>
  <si>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</si>
  <si>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</si>
  <si>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</si>
  <si>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</si>
  <si>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</si>
  <si>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</si>
  <si>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</si>
  <si>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</si>
  <si>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</si>
  <si>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</si>
  <si>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</si>
  <si>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</si>
  <si>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</si>
  <si>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Overberg(DC3)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</si>
  <si>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</si>
  <si>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</si>
  <si>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</si>
  <si>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</si>
  <si>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</si>
  <si>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</si>
  <si>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</si>
  <si>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</si>
  <si>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</si>
  <si>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</si>
  <si>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</si>
  <si>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</si>
  <si>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</si>
  <si>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</si>
  <si>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</si>
  <si>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</si>
  <si>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</si>
  <si>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</si>
  <si>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</si>
  <si>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</si>
  <si>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</si>
  <si>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</si>
  <si>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</si>
  <si>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</si>
  <si>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</si>
  <si>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</si>
  <si>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</si>
  <si>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</si>
  <si>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Overberg(DC3)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</si>
  <si>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</si>
  <si>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</si>
  <si>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</si>
  <si>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</si>
  <si>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</si>
  <si>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</si>
  <si>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</si>
  <si>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</si>
  <si>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</si>
  <si>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</si>
  <si>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Overberg(DC3)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</si>
  <si>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</si>
  <si>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</si>
  <si>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</si>
  <si>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</si>
  <si>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</si>
  <si>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</si>
  <si>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</si>
  <si>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</si>
  <si>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</si>
  <si>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</si>
  <si>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</si>
  <si>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</si>
  <si>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</si>
  <si>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</si>
  <si>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</si>
  <si>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</si>
  <si>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</si>
  <si>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</si>
  <si>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</si>
  <si>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</si>
  <si>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</si>
  <si>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</si>
  <si>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</si>
  <si>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</si>
  <si>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</si>
  <si>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</si>
  <si>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</si>
  <si>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</si>
  <si>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</si>
  <si>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</si>
  <si>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</si>
  <si>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</si>
  <si>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</si>
  <si>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Overberg(DC3)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</si>
  <si>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</si>
  <si>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</si>
  <si>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</si>
  <si>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</si>
  <si>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</si>
  <si>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</si>
  <si>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</si>
  <si>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</si>
  <si>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</si>
  <si>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</si>
  <si>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</si>
  <si>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</si>
  <si>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</si>
  <si>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</si>
  <si>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</si>
  <si>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</si>
  <si>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</si>
  <si>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</si>
  <si>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</si>
  <si>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</si>
  <si>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</si>
  <si>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</si>
  <si>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</si>
  <si>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</si>
  <si>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</si>
  <si>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</si>
  <si>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Overberg(DC3)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</si>
  <si>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</si>
  <si>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</si>
  <si>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</si>
  <si>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</si>
  <si>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</si>
  <si>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</si>
  <si>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</si>
  <si>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</si>
  <si>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</si>
  <si>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</si>
  <si>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</si>
  <si>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</si>
  <si>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</si>
  <si>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</si>
  <si>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</si>
  <si>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</si>
  <si>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</si>
  <si>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</si>
  <si>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</si>
  <si>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</si>
  <si>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</si>
  <si>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</si>
  <si>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</si>
  <si>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</si>
  <si>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Overberg(DC3)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</si>
  <si>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</si>
  <si>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</si>
  <si>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</si>
  <si>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</si>
  <si>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</si>
  <si>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</si>
  <si>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</si>
  <si>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</si>
  <si>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</si>
  <si>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</si>
  <si>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</si>
  <si>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</si>
  <si>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</si>
  <si>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</si>
  <si>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</si>
  <si>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</si>
  <si>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</si>
  <si>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</si>
  <si>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</si>
  <si>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</si>
  <si>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</si>
  <si>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</si>
  <si>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</si>
  <si>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</si>
  <si>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</si>
  <si>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</si>
  <si>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</si>
  <si>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</si>
  <si>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</si>
  <si>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</si>
  <si>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</si>
  <si>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</si>
  <si>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</si>
  <si>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</si>
  <si>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</si>
  <si>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Overberg(DC3)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</si>
  <si>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</si>
  <si>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</si>
  <si>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Overberg(DC3)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</si>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</sst>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2172000</v>
      </c>
      <c r="C6" s="19"/>
      <c r="D6" s="59">
        <v>1424300</v>
      </c>
      <c r="E6" s="60">
        <v>508800</v>
      </c>
      <c r="F6" s="60">
        <v>90169</v>
      </c>
      <c r="G6" s="60">
        <v>111516</v>
      </c>
      <c r="H6" s="60">
        <v>29986</v>
      </c>
      <c r="I6" s="60">
        <v>231671</v>
      </c>
      <c r="J6" s="60">
        <v>5159477</v>
      </c>
      <c r="K6" s="60">
        <v>-5103467</v>
      </c>
      <c r="L6" s="60">
        <v>18554</v>
      </c>
      <c r="M6" s="60">
        <v>74564</v>
      </c>
      <c r="N6" s="60">
        <v>44577</v>
      </c>
      <c r="O6" s="60">
        <v>29162</v>
      </c>
      <c r="P6" s="60">
        <v>36790</v>
      </c>
      <c r="Q6" s="60">
        <v>110529</v>
      </c>
      <c r="R6" s="60">
        <v>29918</v>
      </c>
      <c r="S6" s="60">
        <v>25766</v>
      </c>
      <c r="T6" s="60">
        <v>34651</v>
      </c>
      <c r="U6" s="60">
        <v>90335</v>
      </c>
      <c r="V6" s="60">
        <v>507099</v>
      </c>
      <c r="W6" s="60">
        <v>508800</v>
      </c>
      <c r="X6" s="60">
        <v>-1701</v>
      </c>
      <c r="Y6" s="61">
        <v>-0.33</v>
      </c>
      <c r="Z6" s="62">
        <v>508800</v>
      </c>
    </row>
    <row r="7" spans="1:26" ht="13.5">
      <c r="A7" s="58" t="s">
        <v>33</v>
      </c>
      <c r="B7" s="19">
        <v>338000</v>
      </c>
      <c r="C7" s="19"/>
      <c r="D7" s="59">
        <v>300000</v>
      </c>
      <c r="E7" s="60">
        <v>500000</v>
      </c>
      <c r="F7" s="60">
        <v>54923</v>
      </c>
      <c r="G7" s="60">
        <v>46532</v>
      </c>
      <c r="H7" s="60">
        <v>45237</v>
      </c>
      <c r="I7" s="60">
        <v>146692</v>
      </c>
      <c r="J7" s="60">
        <v>34357</v>
      </c>
      <c r="K7" s="60">
        <v>49153</v>
      </c>
      <c r="L7" s="60">
        <v>0</v>
      </c>
      <c r="M7" s="60">
        <v>83510</v>
      </c>
      <c r="N7" s="60">
        <v>97086</v>
      </c>
      <c r="O7" s="60">
        <v>29487</v>
      </c>
      <c r="P7" s="60">
        <v>38808</v>
      </c>
      <c r="Q7" s="60">
        <v>165381</v>
      </c>
      <c r="R7" s="60">
        <v>843</v>
      </c>
      <c r="S7" s="60">
        <v>86049</v>
      </c>
      <c r="T7" s="60">
        <v>-4740</v>
      </c>
      <c r="U7" s="60">
        <v>82152</v>
      </c>
      <c r="V7" s="60">
        <v>477735</v>
      </c>
      <c r="W7" s="60">
        <v>500000</v>
      </c>
      <c r="X7" s="60">
        <v>-22265</v>
      </c>
      <c r="Y7" s="61">
        <v>-4.45</v>
      </c>
      <c r="Z7" s="62">
        <v>500000</v>
      </c>
    </row>
    <row r="8" spans="1:26" ht="13.5">
      <c r="A8" s="58" t="s">
        <v>34</v>
      </c>
      <c r="B8" s="19">
        <v>81556910</v>
      </c>
      <c r="C8" s="19"/>
      <c r="D8" s="59">
        <v>81959000</v>
      </c>
      <c r="E8" s="60">
        <v>92582110</v>
      </c>
      <c r="F8" s="60">
        <v>23881041</v>
      </c>
      <c r="G8" s="60">
        <v>5992884</v>
      </c>
      <c r="H8" s="60">
        <v>0</v>
      </c>
      <c r="I8" s="60">
        <v>29873925</v>
      </c>
      <c r="J8" s="60">
        <v>15247804</v>
      </c>
      <c r="K8" s="60">
        <v>42193</v>
      </c>
      <c r="L8" s="60">
        <v>14347230</v>
      </c>
      <c r="M8" s="60">
        <v>29637227</v>
      </c>
      <c r="N8" s="60">
        <v>4305256</v>
      </c>
      <c r="O8" s="60">
        <v>-58124</v>
      </c>
      <c r="P8" s="60">
        <v>16794501</v>
      </c>
      <c r="Q8" s="60">
        <v>21041633</v>
      </c>
      <c r="R8" s="60">
        <v>5926882</v>
      </c>
      <c r="S8" s="60">
        <v>3234000</v>
      </c>
      <c r="T8" s="60">
        <v>146923</v>
      </c>
      <c r="U8" s="60">
        <v>9307805</v>
      </c>
      <c r="V8" s="60">
        <v>89860590</v>
      </c>
      <c r="W8" s="60">
        <v>92582110</v>
      </c>
      <c r="X8" s="60">
        <v>-2721520</v>
      </c>
      <c r="Y8" s="61">
        <v>-2.94</v>
      </c>
      <c r="Z8" s="62">
        <v>92582110</v>
      </c>
    </row>
    <row r="9" spans="1:26" ht="13.5">
      <c r="A9" s="58" t="s">
        <v>35</v>
      </c>
      <c r="B9" s="19">
        <v>16242516</v>
      </c>
      <c r="C9" s="19"/>
      <c r="D9" s="59">
        <v>25490084</v>
      </c>
      <c r="E9" s="60">
        <v>19806020</v>
      </c>
      <c r="F9" s="60">
        <v>7265409</v>
      </c>
      <c r="G9" s="60">
        <v>544785</v>
      </c>
      <c r="H9" s="60">
        <v>878710</v>
      </c>
      <c r="I9" s="60">
        <v>8688904</v>
      </c>
      <c r="J9" s="60">
        <v>1139792</v>
      </c>
      <c r="K9" s="60">
        <v>869746</v>
      </c>
      <c r="L9" s="60">
        <v>712010</v>
      </c>
      <c r="M9" s="60">
        <v>2721548</v>
      </c>
      <c r="N9" s="60">
        <v>1955101</v>
      </c>
      <c r="O9" s="60">
        <v>548616</v>
      </c>
      <c r="P9" s="60">
        <v>3923777</v>
      </c>
      <c r="Q9" s="60">
        <v>6427494</v>
      </c>
      <c r="R9" s="60">
        <v>719103</v>
      </c>
      <c r="S9" s="60">
        <v>822827</v>
      </c>
      <c r="T9" s="60">
        <v>2055084</v>
      </c>
      <c r="U9" s="60">
        <v>3597014</v>
      </c>
      <c r="V9" s="60">
        <v>21434960</v>
      </c>
      <c r="W9" s="60">
        <v>19806020</v>
      </c>
      <c r="X9" s="60">
        <v>1628940</v>
      </c>
      <c r="Y9" s="61">
        <v>8.22</v>
      </c>
      <c r="Z9" s="62">
        <v>19806020</v>
      </c>
    </row>
    <row r="10" spans="1:26" ht="25.5">
      <c r="A10" s="63" t="s">
        <v>277</v>
      </c>
      <c r="B10" s="64">
        <f>SUM(B5:B9)</f>
        <v>100309426</v>
      </c>
      <c r="C10" s="64">
        <f>SUM(C5:C9)</f>
        <v>0</v>
      </c>
      <c r="D10" s="65">
        <f aca="true" t="shared" si="0" ref="D10:Z10">SUM(D5:D9)</f>
        <v>109173384</v>
      </c>
      <c r="E10" s="66">
        <f t="shared" si="0"/>
        <v>113396930</v>
      </c>
      <c r="F10" s="66">
        <f t="shared" si="0"/>
        <v>31291542</v>
      </c>
      <c r="G10" s="66">
        <f t="shared" si="0"/>
        <v>6695717</v>
      </c>
      <c r="H10" s="66">
        <f t="shared" si="0"/>
        <v>953933</v>
      </c>
      <c r="I10" s="66">
        <f t="shared" si="0"/>
        <v>38941192</v>
      </c>
      <c r="J10" s="66">
        <f t="shared" si="0"/>
        <v>21581430</v>
      </c>
      <c r="K10" s="66">
        <f t="shared" si="0"/>
        <v>-4142375</v>
      </c>
      <c r="L10" s="66">
        <f t="shared" si="0"/>
        <v>15077794</v>
      </c>
      <c r="M10" s="66">
        <f t="shared" si="0"/>
        <v>32516849</v>
      </c>
      <c r="N10" s="66">
        <f t="shared" si="0"/>
        <v>6402020</v>
      </c>
      <c r="O10" s="66">
        <f t="shared" si="0"/>
        <v>549141</v>
      </c>
      <c r="P10" s="66">
        <f t="shared" si="0"/>
        <v>20793876</v>
      </c>
      <c r="Q10" s="66">
        <f t="shared" si="0"/>
        <v>27745037</v>
      </c>
      <c r="R10" s="66">
        <f t="shared" si="0"/>
        <v>6676746</v>
      </c>
      <c r="S10" s="66">
        <f t="shared" si="0"/>
        <v>4168642</v>
      </c>
      <c r="T10" s="66">
        <f t="shared" si="0"/>
        <v>2231918</v>
      </c>
      <c r="U10" s="66">
        <f t="shared" si="0"/>
        <v>13077306</v>
      </c>
      <c r="V10" s="66">
        <f t="shared" si="0"/>
        <v>112280384</v>
      </c>
      <c r="W10" s="66">
        <f t="shared" si="0"/>
        <v>113396930</v>
      </c>
      <c r="X10" s="66">
        <f t="shared" si="0"/>
        <v>-1116546</v>
      </c>
      <c r="Y10" s="67">
        <f>+IF(W10&lt;&gt;0,(X10/W10)*100,0)</f>
        <v>-0.9846351219561236</v>
      </c>
      <c r="Z10" s="68">
        <f t="shared" si="0"/>
        <v>113396930</v>
      </c>
    </row>
    <row r="11" spans="1:26" ht="13.5">
      <c r="A11" s="58" t="s">
        <v>37</v>
      </c>
      <c r="B11" s="19">
        <v>50864219</v>
      </c>
      <c r="C11" s="19"/>
      <c r="D11" s="59">
        <v>52102620</v>
      </c>
      <c r="E11" s="60">
        <v>50747300</v>
      </c>
      <c r="F11" s="60">
        <v>3960950</v>
      </c>
      <c r="G11" s="60">
        <v>3797422</v>
      </c>
      <c r="H11" s="60">
        <v>3332805</v>
      </c>
      <c r="I11" s="60">
        <v>11091177</v>
      </c>
      <c r="J11" s="60">
        <v>3273505</v>
      </c>
      <c r="K11" s="60">
        <v>3365524</v>
      </c>
      <c r="L11" s="60">
        <v>3338977</v>
      </c>
      <c r="M11" s="60">
        <v>9978006</v>
      </c>
      <c r="N11" s="60">
        <v>9378793</v>
      </c>
      <c r="O11" s="60">
        <v>4162856</v>
      </c>
      <c r="P11" s="60">
        <v>5112324</v>
      </c>
      <c r="Q11" s="60">
        <v>18653973</v>
      </c>
      <c r="R11" s="60">
        <v>4167001</v>
      </c>
      <c r="S11" s="60">
        <v>4189700</v>
      </c>
      <c r="T11" s="60">
        <v>3447265</v>
      </c>
      <c r="U11" s="60">
        <v>11803966</v>
      </c>
      <c r="V11" s="60">
        <v>51527122</v>
      </c>
      <c r="W11" s="60">
        <v>50747300</v>
      </c>
      <c r="X11" s="60">
        <v>779822</v>
      </c>
      <c r="Y11" s="61">
        <v>1.54</v>
      </c>
      <c r="Z11" s="62">
        <v>50747300</v>
      </c>
    </row>
    <row r="12" spans="1:26" ht="13.5">
      <c r="A12" s="58" t="s">
        <v>38</v>
      </c>
      <c r="B12" s="19">
        <v>4205000</v>
      </c>
      <c r="C12" s="19"/>
      <c r="D12" s="59">
        <v>4580314</v>
      </c>
      <c r="E12" s="60">
        <v>4105100</v>
      </c>
      <c r="F12" s="60">
        <v>327658</v>
      </c>
      <c r="G12" s="60">
        <v>355034</v>
      </c>
      <c r="H12" s="60">
        <v>366446</v>
      </c>
      <c r="I12" s="60">
        <v>1049138</v>
      </c>
      <c r="J12" s="60">
        <v>349564</v>
      </c>
      <c r="K12" s="60">
        <v>315638</v>
      </c>
      <c r="L12" s="60">
        <v>335794</v>
      </c>
      <c r="M12" s="60">
        <v>1000996</v>
      </c>
      <c r="N12" s="60">
        <v>293794</v>
      </c>
      <c r="O12" s="60">
        <v>355353</v>
      </c>
      <c r="P12" s="60">
        <v>315807</v>
      </c>
      <c r="Q12" s="60">
        <v>964954</v>
      </c>
      <c r="R12" s="60">
        <v>330179</v>
      </c>
      <c r="S12" s="60">
        <v>330922</v>
      </c>
      <c r="T12" s="60">
        <v>303107</v>
      </c>
      <c r="U12" s="60">
        <v>964208</v>
      </c>
      <c r="V12" s="60">
        <v>3979296</v>
      </c>
      <c r="W12" s="60">
        <v>4105100</v>
      </c>
      <c r="X12" s="60">
        <v>-125804</v>
      </c>
      <c r="Y12" s="61">
        <v>-3.06</v>
      </c>
      <c r="Z12" s="62">
        <v>4105100</v>
      </c>
    </row>
    <row r="13" spans="1:26" ht="13.5">
      <c r="A13" s="58" t="s">
        <v>278</v>
      </c>
      <c r="B13" s="19">
        <v>5133457</v>
      </c>
      <c r="C13" s="19"/>
      <c r="D13" s="59">
        <v>2650499</v>
      </c>
      <c r="E13" s="60">
        <v>2727970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939426</v>
      </c>
      <c r="L13" s="60">
        <v>0</v>
      </c>
      <c r="M13" s="60">
        <v>939426</v>
      </c>
      <c r="N13" s="60">
        <v>512394</v>
      </c>
      <c r="O13" s="60">
        <v>399496</v>
      </c>
      <c r="P13" s="60">
        <v>327853</v>
      </c>
      <c r="Q13" s="60">
        <v>1239743</v>
      </c>
      <c r="R13" s="60">
        <v>163926</v>
      </c>
      <c r="S13" s="60">
        <v>220956</v>
      </c>
      <c r="T13" s="60">
        <v>163926</v>
      </c>
      <c r="U13" s="60">
        <v>548808</v>
      </c>
      <c r="V13" s="60">
        <v>2727977</v>
      </c>
      <c r="W13" s="60">
        <v>2727970</v>
      </c>
      <c r="X13" s="60">
        <v>7</v>
      </c>
      <c r="Y13" s="61">
        <v>0</v>
      </c>
      <c r="Z13" s="62">
        <v>2727970</v>
      </c>
    </row>
    <row r="14" spans="1:26" ht="13.5">
      <c r="A14" s="58" t="s">
        <v>40</v>
      </c>
      <c r="B14" s="19">
        <v>1130849</v>
      </c>
      <c r="C14" s="19"/>
      <c r="D14" s="59">
        <v>1545950</v>
      </c>
      <c r="E14" s="60">
        <v>1451190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123622</v>
      </c>
      <c r="M14" s="60">
        <v>123622</v>
      </c>
      <c r="N14" s="60">
        <v>0</v>
      </c>
      <c r="O14" s="60">
        <v>526839</v>
      </c>
      <c r="P14" s="60">
        <v>0</v>
      </c>
      <c r="Q14" s="60">
        <v>526839</v>
      </c>
      <c r="R14" s="60">
        <v>-16415</v>
      </c>
      <c r="S14" s="60">
        <v>673461</v>
      </c>
      <c r="T14" s="60">
        <v>106735</v>
      </c>
      <c r="U14" s="60">
        <v>763781</v>
      </c>
      <c r="V14" s="60">
        <v>1414242</v>
      </c>
      <c r="W14" s="60">
        <v>1451190</v>
      </c>
      <c r="X14" s="60">
        <v>-36948</v>
      </c>
      <c r="Y14" s="61">
        <v>-2.55</v>
      </c>
      <c r="Z14" s="62">
        <v>1451190</v>
      </c>
    </row>
    <row r="15" spans="1:26" ht="13.5">
      <c r="A15" s="58" t="s">
        <v>41</v>
      </c>
      <c r="B15" s="19">
        <v>0</v>
      </c>
      <c r="C15" s="19"/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12000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45854324</v>
      </c>
      <c r="C17" s="19"/>
      <c r="D17" s="59">
        <v>46336382</v>
      </c>
      <c r="E17" s="60">
        <v>55112210</v>
      </c>
      <c r="F17" s="60">
        <v>2041902</v>
      </c>
      <c r="G17" s="60">
        <v>3355589</v>
      </c>
      <c r="H17" s="60">
        <v>4124557</v>
      </c>
      <c r="I17" s="60">
        <v>9522048</v>
      </c>
      <c r="J17" s="60">
        <v>5133751</v>
      </c>
      <c r="K17" s="60">
        <v>6475472</v>
      </c>
      <c r="L17" s="60">
        <v>5798421</v>
      </c>
      <c r="M17" s="60">
        <v>17407644</v>
      </c>
      <c r="N17" s="60">
        <v>5441326</v>
      </c>
      <c r="O17" s="60">
        <v>3021690</v>
      </c>
      <c r="P17" s="60">
        <v>7440641</v>
      </c>
      <c r="Q17" s="60">
        <v>15903657</v>
      </c>
      <c r="R17" s="60">
        <v>4007103</v>
      </c>
      <c r="S17" s="60">
        <v>3421538</v>
      </c>
      <c r="T17" s="60">
        <v>5095206</v>
      </c>
      <c r="U17" s="60">
        <v>12523847</v>
      </c>
      <c r="V17" s="60">
        <v>55357196</v>
      </c>
      <c r="W17" s="60">
        <v>55112210</v>
      </c>
      <c r="X17" s="60">
        <v>244986</v>
      </c>
      <c r="Y17" s="61">
        <v>0.44</v>
      </c>
      <c r="Z17" s="62">
        <v>55112210</v>
      </c>
    </row>
    <row r="18" spans="1:26" ht="13.5">
      <c r="A18" s="70" t="s">
        <v>44</v>
      </c>
      <c r="B18" s="71">
        <f>SUM(B11:B17)</f>
        <v>107199849</v>
      </c>
      <c r="C18" s="71">
        <f>SUM(C11:C17)</f>
        <v>0</v>
      </c>
      <c r="D18" s="72">
        <f aca="true" t="shared" si="1" ref="D18:Z18">SUM(D11:D17)</f>
        <v>107215765</v>
      </c>
      <c r="E18" s="73">
        <f t="shared" si="1"/>
        <v>114143770</v>
      </c>
      <c r="F18" s="73">
        <f t="shared" si="1"/>
        <v>6330510</v>
      </c>
      <c r="G18" s="73">
        <f t="shared" si="1"/>
        <v>7508045</v>
      </c>
      <c r="H18" s="73">
        <f t="shared" si="1"/>
        <v>7823808</v>
      </c>
      <c r="I18" s="73">
        <f t="shared" si="1"/>
        <v>21662363</v>
      </c>
      <c r="J18" s="73">
        <f t="shared" si="1"/>
        <v>8756820</v>
      </c>
      <c r="K18" s="73">
        <f t="shared" si="1"/>
        <v>11096060</v>
      </c>
      <c r="L18" s="73">
        <f t="shared" si="1"/>
        <v>9596814</v>
      </c>
      <c r="M18" s="73">
        <f t="shared" si="1"/>
        <v>29449694</v>
      </c>
      <c r="N18" s="73">
        <f t="shared" si="1"/>
        <v>15626307</v>
      </c>
      <c r="O18" s="73">
        <f t="shared" si="1"/>
        <v>8466234</v>
      </c>
      <c r="P18" s="73">
        <f t="shared" si="1"/>
        <v>13196625</v>
      </c>
      <c r="Q18" s="73">
        <f t="shared" si="1"/>
        <v>37289166</v>
      </c>
      <c r="R18" s="73">
        <f t="shared" si="1"/>
        <v>8651794</v>
      </c>
      <c r="S18" s="73">
        <f t="shared" si="1"/>
        <v>8836577</v>
      </c>
      <c r="T18" s="73">
        <f t="shared" si="1"/>
        <v>9116239</v>
      </c>
      <c r="U18" s="73">
        <f t="shared" si="1"/>
        <v>26604610</v>
      </c>
      <c r="V18" s="73">
        <f t="shared" si="1"/>
        <v>115005833</v>
      </c>
      <c r="W18" s="73">
        <f t="shared" si="1"/>
        <v>114143770</v>
      </c>
      <c r="X18" s="73">
        <f t="shared" si="1"/>
        <v>862063</v>
      </c>
      <c r="Y18" s="67">
        <f>+IF(W18&lt;&gt;0,(X18/W18)*100,0)</f>
        <v>0.7552431464284034</v>
      </c>
      <c r="Z18" s="74">
        <f t="shared" si="1"/>
        <v>114143770</v>
      </c>
    </row>
    <row r="19" spans="1:26" ht="13.5">
      <c r="A19" s="70" t="s">
        <v>45</v>
      </c>
      <c r="B19" s="75">
        <f>+B10-B18</f>
        <v>-6890423</v>
      </c>
      <c r="C19" s="75">
        <f>+C10-C18</f>
        <v>0</v>
      </c>
      <c r="D19" s="76">
        <f aca="true" t="shared" si="2" ref="D19:Z19">+D10-D18</f>
        <v>1957619</v>
      </c>
      <c r="E19" s="77">
        <f t="shared" si="2"/>
        <v>-746840</v>
      </c>
      <c r="F19" s="77">
        <f t="shared" si="2"/>
        <v>24961032</v>
      </c>
      <c r="G19" s="77">
        <f t="shared" si="2"/>
        <v>-812328</v>
      </c>
      <c r="H19" s="77">
        <f t="shared" si="2"/>
        <v>-6869875</v>
      </c>
      <c r="I19" s="77">
        <f t="shared" si="2"/>
        <v>17278829</v>
      </c>
      <c r="J19" s="77">
        <f t="shared" si="2"/>
        <v>12824610</v>
      </c>
      <c r="K19" s="77">
        <f t="shared" si="2"/>
        <v>-15238435</v>
      </c>
      <c r="L19" s="77">
        <f t="shared" si="2"/>
        <v>5480980</v>
      </c>
      <c r="M19" s="77">
        <f t="shared" si="2"/>
        <v>3067155</v>
      </c>
      <c r="N19" s="77">
        <f t="shared" si="2"/>
        <v>-9224287</v>
      </c>
      <c r="O19" s="77">
        <f t="shared" si="2"/>
        <v>-7917093</v>
      </c>
      <c r="P19" s="77">
        <f t="shared" si="2"/>
        <v>7597251</v>
      </c>
      <c r="Q19" s="77">
        <f t="shared" si="2"/>
        <v>-9544129</v>
      </c>
      <c r="R19" s="77">
        <f t="shared" si="2"/>
        <v>-1975048</v>
      </c>
      <c r="S19" s="77">
        <f t="shared" si="2"/>
        <v>-4667935</v>
      </c>
      <c r="T19" s="77">
        <f t="shared" si="2"/>
        <v>-6884321</v>
      </c>
      <c r="U19" s="77">
        <f t="shared" si="2"/>
        <v>-13527304</v>
      </c>
      <c r="V19" s="77">
        <f t="shared" si="2"/>
        <v>-2725449</v>
      </c>
      <c r="W19" s="77">
        <f>IF(E10=E18,0,W10-W18)</f>
        <v>-746840</v>
      </c>
      <c r="X19" s="77">
        <f t="shared" si="2"/>
        <v>-1978609</v>
      </c>
      <c r="Y19" s="78">
        <f>+IF(W19&lt;&gt;0,(X19/W19)*100,0)</f>
        <v>264.93077499866104</v>
      </c>
      <c r="Z19" s="79">
        <f t="shared" si="2"/>
        <v>-746840</v>
      </c>
    </row>
    <row r="20" spans="1:26" ht="13.5">
      <c r="A20" s="58" t="s">
        <v>46</v>
      </c>
      <c r="B20" s="19">
        <v>0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-6890423</v>
      </c>
      <c r="C22" s="86">
        <f>SUM(C19:C21)</f>
        <v>0</v>
      </c>
      <c r="D22" s="87">
        <f aca="true" t="shared" si="3" ref="D22:Z22">SUM(D19:D21)</f>
        <v>1957619</v>
      </c>
      <c r="E22" s="88">
        <f t="shared" si="3"/>
        <v>-746840</v>
      </c>
      <c r="F22" s="88">
        <f t="shared" si="3"/>
        <v>24961032</v>
      </c>
      <c r="G22" s="88">
        <f t="shared" si="3"/>
        <v>-812328</v>
      </c>
      <c r="H22" s="88">
        <f t="shared" si="3"/>
        <v>-6869875</v>
      </c>
      <c r="I22" s="88">
        <f t="shared" si="3"/>
        <v>17278829</v>
      </c>
      <c r="J22" s="88">
        <f t="shared" si="3"/>
        <v>12824610</v>
      </c>
      <c r="K22" s="88">
        <f t="shared" si="3"/>
        <v>-15238435</v>
      </c>
      <c r="L22" s="88">
        <f t="shared" si="3"/>
        <v>5480980</v>
      </c>
      <c r="M22" s="88">
        <f t="shared" si="3"/>
        <v>3067155</v>
      </c>
      <c r="N22" s="88">
        <f t="shared" si="3"/>
        <v>-9224287</v>
      </c>
      <c r="O22" s="88">
        <f t="shared" si="3"/>
        <v>-7917093</v>
      </c>
      <c r="P22" s="88">
        <f t="shared" si="3"/>
        <v>7597251</v>
      </c>
      <c r="Q22" s="88">
        <f t="shared" si="3"/>
        <v>-9544129</v>
      </c>
      <c r="R22" s="88">
        <f t="shared" si="3"/>
        <v>-1975048</v>
      </c>
      <c r="S22" s="88">
        <f t="shared" si="3"/>
        <v>-4667935</v>
      </c>
      <c r="T22" s="88">
        <f t="shared" si="3"/>
        <v>-6884321</v>
      </c>
      <c r="U22" s="88">
        <f t="shared" si="3"/>
        <v>-13527304</v>
      </c>
      <c r="V22" s="88">
        <f t="shared" si="3"/>
        <v>-2725449</v>
      </c>
      <c r="W22" s="88">
        <f t="shared" si="3"/>
        <v>-746840</v>
      </c>
      <c r="X22" s="88">
        <f t="shared" si="3"/>
        <v>-1978609</v>
      </c>
      <c r="Y22" s="89">
        <f>+IF(W22&lt;&gt;0,(X22/W22)*100,0)</f>
        <v>264.93077499866104</v>
      </c>
      <c r="Z22" s="90">
        <f t="shared" si="3"/>
        <v>-746840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-6890423</v>
      </c>
      <c r="C24" s="75">
        <f>SUM(C22:C23)</f>
        <v>0</v>
      </c>
      <c r="D24" s="76">
        <f aca="true" t="shared" si="4" ref="D24:Z24">SUM(D22:D23)</f>
        <v>1957619</v>
      </c>
      <c r="E24" s="77">
        <f t="shared" si="4"/>
        <v>-746840</v>
      </c>
      <c r="F24" s="77">
        <f t="shared" si="4"/>
        <v>24961032</v>
      </c>
      <c r="G24" s="77">
        <f t="shared" si="4"/>
        <v>-812328</v>
      </c>
      <c r="H24" s="77">
        <f t="shared" si="4"/>
        <v>-6869875</v>
      </c>
      <c r="I24" s="77">
        <f t="shared" si="4"/>
        <v>17278829</v>
      </c>
      <c r="J24" s="77">
        <f t="shared" si="4"/>
        <v>12824610</v>
      </c>
      <c r="K24" s="77">
        <f t="shared" si="4"/>
        <v>-15238435</v>
      </c>
      <c r="L24" s="77">
        <f t="shared" si="4"/>
        <v>5480980</v>
      </c>
      <c r="M24" s="77">
        <f t="shared" si="4"/>
        <v>3067155</v>
      </c>
      <c r="N24" s="77">
        <f t="shared" si="4"/>
        <v>-9224287</v>
      </c>
      <c r="O24" s="77">
        <f t="shared" si="4"/>
        <v>-7917093</v>
      </c>
      <c r="P24" s="77">
        <f t="shared" si="4"/>
        <v>7597251</v>
      </c>
      <c r="Q24" s="77">
        <f t="shared" si="4"/>
        <v>-9544129</v>
      </c>
      <c r="R24" s="77">
        <f t="shared" si="4"/>
        <v>-1975048</v>
      </c>
      <c r="S24" s="77">
        <f t="shared" si="4"/>
        <v>-4667935</v>
      </c>
      <c r="T24" s="77">
        <f t="shared" si="4"/>
        <v>-6884321</v>
      </c>
      <c r="U24" s="77">
        <f t="shared" si="4"/>
        <v>-13527304</v>
      </c>
      <c r="V24" s="77">
        <f t="shared" si="4"/>
        <v>-2725449</v>
      </c>
      <c r="W24" s="77">
        <f t="shared" si="4"/>
        <v>-746840</v>
      </c>
      <c r="X24" s="77">
        <f t="shared" si="4"/>
        <v>-1978609</v>
      </c>
      <c r="Y24" s="78">
        <f>+IF(W24&lt;&gt;0,(X24/W24)*100,0)</f>
        <v>264.93077499866104</v>
      </c>
      <c r="Z24" s="79">
        <f t="shared" si="4"/>
        <v>-746840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312000</v>
      </c>
      <c r="C27" s="22"/>
      <c r="D27" s="99">
        <v>14938000</v>
      </c>
      <c r="E27" s="100">
        <v>1793790</v>
      </c>
      <c r="F27" s="100">
        <v>0</v>
      </c>
      <c r="G27" s="100">
        <v>2399</v>
      </c>
      <c r="H27" s="100">
        <v>23331</v>
      </c>
      <c r="I27" s="100">
        <v>25730</v>
      </c>
      <c r="J27" s="100">
        <v>11094</v>
      </c>
      <c r="K27" s="100">
        <v>0</v>
      </c>
      <c r="L27" s="100">
        <v>0</v>
      </c>
      <c r="M27" s="100">
        <v>11094</v>
      </c>
      <c r="N27" s="100">
        <v>0</v>
      </c>
      <c r="O27" s="100">
        <v>0</v>
      </c>
      <c r="P27" s="100">
        <v>2315</v>
      </c>
      <c r="Q27" s="100">
        <v>2315</v>
      </c>
      <c r="R27" s="100">
        <v>388717</v>
      </c>
      <c r="S27" s="100">
        <v>569</v>
      </c>
      <c r="T27" s="100">
        <v>17569</v>
      </c>
      <c r="U27" s="100">
        <v>406855</v>
      </c>
      <c r="V27" s="100">
        <v>445994</v>
      </c>
      <c r="W27" s="100">
        <v>1793790</v>
      </c>
      <c r="X27" s="100">
        <v>-1347796</v>
      </c>
      <c r="Y27" s="101">
        <v>-75.14</v>
      </c>
      <c r="Z27" s="102">
        <v>1793790</v>
      </c>
    </row>
    <row r="28" spans="1:26" ht="13.5">
      <c r="A28" s="103" t="s">
        <v>46</v>
      </c>
      <c r="B28" s="19">
        <v>0</v>
      </c>
      <c r="C28" s="19"/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8500000</v>
      </c>
      <c r="E30" s="60">
        <v>940000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940000</v>
      </c>
      <c r="X30" s="60">
        <v>-940000</v>
      </c>
      <c r="Y30" s="61">
        <v>-100</v>
      </c>
      <c r="Z30" s="62">
        <v>940000</v>
      </c>
    </row>
    <row r="31" spans="1:26" ht="13.5">
      <c r="A31" s="58" t="s">
        <v>53</v>
      </c>
      <c r="B31" s="19">
        <v>312000</v>
      </c>
      <c r="C31" s="19"/>
      <c r="D31" s="59">
        <v>6438000</v>
      </c>
      <c r="E31" s="60">
        <v>853790</v>
      </c>
      <c r="F31" s="60">
        <v>0</v>
      </c>
      <c r="G31" s="60">
        <v>2399</v>
      </c>
      <c r="H31" s="60">
        <v>23331</v>
      </c>
      <c r="I31" s="60">
        <v>25730</v>
      </c>
      <c r="J31" s="60">
        <v>11094</v>
      </c>
      <c r="K31" s="60">
        <v>0</v>
      </c>
      <c r="L31" s="60">
        <v>0</v>
      </c>
      <c r="M31" s="60">
        <v>11094</v>
      </c>
      <c r="N31" s="60">
        <v>0</v>
      </c>
      <c r="O31" s="60">
        <v>0</v>
      </c>
      <c r="P31" s="60">
        <v>2315</v>
      </c>
      <c r="Q31" s="60">
        <v>2315</v>
      </c>
      <c r="R31" s="60">
        <v>388717</v>
      </c>
      <c r="S31" s="60">
        <v>569</v>
      </c>
      <c r="T31" s="60">
        <v>17569</v>
      </c>
      <c r="U31" s="60">
        <v>406855</v>
      </c>
      <c r="V31" s="60">
        <v>445994</v>
      </c>
      <c r="W31" s="60">
        <v>853790</v>
      </c>
      <c r="X31" s="60">
        <v>-407796</v>
      </c>
      <c r="Y31" s="61">
        <v>-47.76</v>
      </c>
      <c r="Z31" s="62">
        <v>853790</v>
      </c>
    </row>
    <row r="32" spans="1:26" ht="13.5">
      <c r="A32" s="70" t="s">
        <v>54</v>
      </c>
      <c r="B32" s="22">
        <f>SUM(B28:B31)</f>
        <v>312000</v>
      </c>
      <c r="C32" s="22">
        <f>SUM(C28:C31)</f>
        <v>0</v>
      </c>
      <c r="D32" s="99">
        <f aca="true" t="shared" si="5" ref="D32:Z32">SUM(D28:D31)</f>
        <v>14938000</v>
      </c>
      <c r="E32" s="100">
        <f t="shared" si="5"/>
        <v>1793790</v>
      </c>
      <c r="F32" s="100">
        <f t="shared" si="5"/>
        <v>0</v>
      </c>
      <c r="G32" s="100">
        <f t="shared" si="5"/>
        <v>2399</v>
      </c>
      <c r="H32" s="100">
        <f t="shared" si="5"/>
        <v>23331</v>
      </c>
      <c r="I32" s="100">
        <f t="shared" si="5"/>
        <v>25730</v>
      </c>
      <c r="J32" s="100">
        <f t="shared" si="5"/>
        <v>11094</v>
      </c>
      <c r="K32" s="100">
        <f t="shared" si="5"/>
        <v>0</v>
      </c>
      <c r="L32" s="100">
        <f t="shared" si="5"/>
        <v>0</v>
      </c>
      <c r="M32" s="100">
        <f t="shared" si="5"/>
        <v>11094</v>
      </c>
      <c r="N32" s="100">
        <f t="shared" si="5"/>
        <v>0</v>
      </c>
      <c r="O32" s="100">
        <f t="shared" si="5"/>
        <v>0</v>
      </c>
      <c r="P32" s="100">
        <f t="shared" si="5"/>
        <v>2315</v>
      </c>
      <c r="Q32" s="100">
        <f t="shared" si="5"/>
        <v>2315</v>
      </c>
      <c r="R32" s="100">
        <f t="shared" si="5"/>
        <v>388717</v>
      </c>
      <c r="S32" s="100">
        <f t="shared" si="5"/>
        <v>569</v>
      </c>
      <c r="T32" s="100">
        <f t="shared" si="5"/>
        <v>17569</v>
      </c>
      <c r="U32" s="100">
        <f t="shared" si="5"/>
        <v>406855</v>
      </c>
      <c r="V32" s="100">
        <f t="shared" si="5"/>
        <v>445994</v>
      </c>
      <c r="W32" s="100">
        <f t="shared" si="5"/>
        <v>1793790</v>
      </c>
      <c r="X32" s="100">
        <f t="shared" si="5"/>
        <v>-1347796</v>
      </c>
      <c r="Y32" s="101">
        <f>+IF(W32&lt;&gt;0,(X32/W32)*100,0)</f>
        <v>-75.13677743771568</v>
      </c>
      <c r="Z32" s="102">
        <f t="shared" si="5"/>
        <v>1793790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5778276</v>
      </c>
      <c r="C35" s="19"/>
      <c r="D35" s="59">
        <v>14683589</v>
      </c>
      <c r="E35" s="60">
        <v>8993028</v>
      </c>
      <c r="F35" s="60">
        <v>25699699</v>
      </c>
      <c r="G35" s="60">
        <v>-133037</v>
      </c>
      <c r="H35" s="60">
        <v>-721434</v>
      </c>
      <c r="I35" s="60">
        <v>-721434</v>
      </c>
      <c r="J35" s="60">
        <v>13358537</v>
      </c>
      <c r="K35" s="60">
        <v>-6512399</v>
      </c>
      <c r="L35" s="60">
        <v>2599007</v>
      </c>
      <c r="M35" s="60">
        <v>2599007</v>
      </c>
      <c r="N35" s="60">
        <v>-553638</v>
      </c>
      <c r="O35" s="60">
        <v>-451187</v>
      </c>
      <c r="P35" s="60">
        <v>8275330</v>
      </c>
      <c r="Q35" s="60">
        <v>8275330</v>
      </c>
      <c r="R35" s="60">
        <v>635556</v>
      </c>
      <c r="S35" s="60">
        <v>-1384565</v>
      </c>
      <c r="T35" s="60">
        <v>-7950266</v>
      </c>
      <c r="U35" s="60">
        <v>-7950266</v>
      </c>
      <c r="V35" s="60">
        <v>-7950266</v>
      </c>
      <c r="W35" s="60">
        <v>8993028</v>
      </c>
      <c r="X35" s="60">
        <v>-16943294</v>
      </c>
      <c r="Y35" s="61">
        <v>-188.4</v>
      </c>
      <c r="Z35" s="62">
        <v>8993028</v>
      </c>
    </row>
    <row r="36" spans="1:26" ht="13.5">
      <c r="A36" s="58" t="s">
        <v>57</v>
      </c>
      <c r="B36" s="19">
        <v>38217333</v>
      </c>
      <c r="C36" s="19"/>
      <c r="D36" s="59">
        <v>62434039</v>
      </c>
      <c r="E36" s="60">
        <v>37283154</v>
      </c>
      <c r="F36" s="60">
        <v>0</v>
      </c>
      <c r="G36" s="60">
        <v>-150559</v>
      </c>
      <c r="H36" s="60">
        <v>-181521</v>
      </c>
      <c r="I36" s="60">
        <v>-181521</v>
      </c>
      <c r="J36" s="60">
        <v>11094</v>
      </c>
      <c r="K36" s="60">
        <v>-939426</v>
      </c>
      <c r="L36" s="60">
        <v>0</v>
      </c>
      <c r="M36" s="60">
        <v>0</v>
      </c>
      <c r="N36" s="60">
        <v>-512394</v>
      </c>
      <c r="O36" s="60">
        <v>-357209</v>
      </c>
      <c r="P36" s="60">
        <v>-320849</v>
      </c>
      <c r="Q36" s="60">
        <v>-320849</v>
      </c>
      <c r="R36" s="60">
        <v>-79708</v>
      </c>
      <c r="S36" s="60">
        <v>-220387</v>
      </c>
      <c r="T36" s="60">
        <v>29118</v>
      </c>
      <c r="U36" s="60">
        <v>29118</v>
      </c>
      <c r="V36" s="60">
        <v>29118</v>
      </c>
      <c r="W36" s="60">
        <v>37283154</v>
      </c>
      <c r="X36" s="60">
        <v>-37254036</v>
      </c>
      <c r="Y36" s="61">
        <v>-99.92</v>
      </c>
      <c r="Z36" s="62">
        <v>37283154</v>
      </c>
    </row>
    <row r="37" spans="1:26" ht="13.5">
      <c r="A37" s="58" t="s">
        <v>58</v>
      </c>
      <c r="B37" s="19">
        <v>14115711</v>
      </c>
      <c r="C37" s="19"/>
      <c r="D37" s="59">
        <v>31187700</v>
      </c>
      <c r="E37" s="60">
        <v>13609451</v>
      </c>
      <c r="F37" s="60">
        <v>920102</v>
      </c>
      <c r="G37" s="60">
        <v>744230</v>
      </c>
      <c r="H37" s="60">
        <v>6171200</v>
      </c>
      <c r="I37" s="60">
        <v>6171200</v>
      </c>
      <c r="J37" s="60">
        <v>751946</v>
      </c>
      <c r="K37" s="60">
        <v>8015070</v>
      </c>
      <c r="L37" s="60">
        <v>-2367083</v>
      </c>
      <c r="M37" s="60">
        <v>-2367083</v>
      </c>
      <c r="N37" s="60">
        <v>3321711</v>
      </c>
      <c r="O37" s="60">
        <v>8858527</v>
      </c>
      <c r="P37" s="60">
        <v>748512</v>
      </c>
      <c r="Q37" s="60">
        <v>748512</v>
      </c>
      <c r="R37" s="60">
        <v>2241986</v>
      </c>
      <c r="S37" s="60">
        <v>2773819</v>
      </c>
      <c r="T37" s="60">
        <v>393560</v>
      </c>
      <c r="U37" s="60">
        <v>393560</v>
      </c>
      <c r="V37" s="60">
        <v>393560</v>
      </c>
      <c r="W37" s="60">
        <v>13609451</v>
      </c>
      <c r="X37" s="60">
        <v>-13215891</v>
      </c>
      <c r="Y37" s="61">
        <v>-97.11</v>
      </c>
      <c r="Z37" s="62">
        <v>13609451</v>
      </c>
    </row>
    <row r="38" spans="1:26" ht="13.5">
      <c r="A38" s="58" t="s">
        <v>59</v>
      </c>
      <c r="B38" s="19">
        <v>57810371</v>
      </c>
      <c r="C38" s="19"/>
      <c r="D38" s="59">
        <v>88347147</v>
      </c>
      <c r="E38" s="60">
        <v>61344044</v>
      </c>
      <c r="F38" s="60">
        <v>-226405</v>
      </c>
      <c r="G38" s="60">
        <v>-215496</v>
      </c>
      <c r="H38" s="60">
        <v>-204280</v>
      </c>
      <c r="I38" s="60">
        <v>-204280</v>
      </c>
      <c r="J38" s="60">
        <v>-204928</v>
      </c>
      <c r="K38" s="60">
        <v>-208727</v>
      </c>
      <c r="L38" s="60">
        <v>-533939</v>
      </c>
      <c r="M38" s="60">
        <v>-533939</v>
      </c>
      <c r="N38" s="60">
        <v>4857935</v>
      </c>
      <c r="O38" s="60">
        <v>-372781</v>
      </c>
      <c r="P38" s="60">
        <v>-690511</v>
      </c>
      <c r="Q38" s="60">
        <v>-690511</v>
      </c>
      <c r="R38" s="60">
        <v>300135</v>
      </c>
      <c r="S38" s="60">
        <v>271039</v>
      </c>
      <c r="T38" s="60">
        <v>-1367343</v>
      </c>
      <c r="U38" s="60">
        <v>-1367343</v>
      </c>
      <c r="V38" s="60">
        <v>-1367343</v>
      </c>
      <c r="W38" s="60">
        <v>61344044</v>
      </c>
      <c r="X38" s="60">
        <v>-62711387</v>
      </c>
      <c r="Y38" s="61">
        <v>-102.23</v>
      </c>
      <c r="Z38" s="62">
        <v>61344044</v>
      </c>
    </row>
    <row r="39" spans="1:26" ht="13.5">
      <c r="A39" s="58" t="s">
        <v>60</v>
      </c>
      <c r="B39" s="19">
        <v>-27930473</v>
      </c>
      <c r="C39" s="19"/>
      <c r="D39" s="59">
        <v>-42417219</v>
      </c>
      <c r="E39" s="60">
        <v>-28677313</v>
      </c>
      <c r="F39" s="60">
        <v>25006001</v>
      </c>
      <c r="G39" s="60">
        <v>-812330</v>
      </c>
      <c r="H39" s="60">
        <v>-6869874</v>
      </c>
      <c r="I39" s="60">
        <v>-6869874</v>
      </c>
      <c r="J39" s="60">
        <v>12822612</v>
      </c>
      <c r="K39" s="60">
        <v>-15258168</v>
      </c>
      <c r="L39" s="60">
        <v>5500029</v>
      </c>
      <c r="M39" s="60">
        <v>5500029</v>
      </c>
      <c r="N39" s="60">
        <v>-9245679</v>
      </c>
      <c r="O39" s="60">
        <v>-9294142</v>
      </c>
      <c r="P39" s="60">
        <v>7896480</v>
      </c>
      <c r="Q39" s="60">
        <v>7896480</v>
      </c>
      <c r="R39" s="60">
        <v>-1986273</v>
      </c>
      <c r="S39" s="60">
        <v>-4649810</v>
      </c>
      <c r="T39" s="60">
        <v>-6947365</v>
      </c>
      <c r="U39" s="60">
        <v>-6947365</v>
      </c>
      <c r="V39" s="60">
        <v>-6947365</v>
      </c>
      <c r="W39" s="60">
        <v>-28677313</v>
      </c>
      <c r="X39" s="60">
        <v>21729948</v>
      </c>
      <c r="Y39" s="61">
        <v>-75.77</v>
      </c>
      <c r="Z39" s="62">
        <v>-28677313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-1516738</v>
      </c>
      <c r="C42" s="19"/>
      <c r="D42" s="59">
        <v>1358365</v>
      </c>
      <c r="E42" s="60">
        <v>3662705</v>
      </c>
      <c r="F42" s="60">
        <v>19057617</v>
      </c>
      <c r="G42" s="60">
        <v>778444</v>
      </c>
      <c r="H42" s="60">
        <v>-6125624</v>
      </c>
      <c r="I42" s="60">
        <v>13710437</v>
      </c>
      <c r="J42" s="60">
        <v>7613466</v>
      </c>
      <c r="K42" s="60">
        <v>-8022954</v>
      </c>
      <c r="L42" s="60">
        <v>4678958</v>
      </c>
      <c r="M42" s="60">
        <v>4269470</v>
      </c>
      <c r="N42" s="60">
        <v>-1455197</v>
      </c>
      <c r="O42" s="60">
        <v>-8805816</v>
      </c>
      <c r="P42" s="60">
        <v>12526769</v>
      </c>
      <c r="Q42" s="60">
        <v>2265756</v>
      </c>
      <c r="R42" s="60">
        <v>-2083543</v>
      </c>
      <c r="S42" s="60">
        <v>-2601581</v>
      </c>
      <c r="T42" s="60">
        <v>467021</v>
      </c>
      <c r="U42" s="60">
        <v>-4218103</v>
      </c>
      <c r="V42" s="60">
        <v>16027560</v>
      </c>
      <c r="W42" s="60">
        <v>3662705</v>
      </c>
      <c r="X42" s="60">
        <v>12364855</v>
      </c>
      <c r="Y42" s="61">
        <v>337.59</v>
      </c>
      <c r="Z42" s="62">
        <v>3662705</v>
      </c>
    </row>
    <row r="43" spans="1:26" ht="13.5">
      <c r="A43" s="58" t="s">
        <v>63</v>
      </c>
      <c r="B43" s="19">
        <v>-328433</v>
      </c>
      <c r="C43" s="19"/>
      <c r="D43" s="59">
        <v>-8500000</v>
      </c>
      <c r="E43" s="60">
        <v>-558854</v>
      </c>
      <c r="F43" s="60">
        <v>8882</v>
      </c>
      <c r="G43" s="60">
        <v>-11488</v>
      </c>
      <c r="H43" s="60">
        <v>158190</v>
      </c>
      <c r="I43" s="60">
        <v>155584</v>
      </c>
      <c r="J43" s="60">
        <v>-26179</v>
      </c>
      <c r="K43" s="60">
        <v>570</v>
      </c>
      <c r="L43" s="60">
        <v>0</v>
      </c>
      <c r="M43" s="60">
        <v>-25609</v>
      </c>
      <c r="N43" s="60">
        <v>0</v>
      </c>
      <c r="O43" s="60">
        <v>351377</v>
      </c>
      <c r="P43" s="60">
        <v>872560</v>
      </c>
      <c r="Q43" s="60">
        <v>1223937</v>
      </c>
      <c r="R43" s="60">
        <v>-125518</v>
      </c>
      <c r="S43" s="60">
        <v>-1139</v>
      </c>
      <c r="T43" s="60">
        <v>-31773</v>
      </c>
      <c r="U43" s="60">
        <v>-158430</v>
      </c>
      <c r="V43" s="60">
        <v>1195482</v>
      </c>
      <c r="W43" s="60">
        <v>-558854</v>
      </c>
      <c r="X43" s="60">
        <v>1754336</v>
      </c>
      <c r="Y43" s="61">
        <v>-313.92</v>
      </c>
      <c r="Z43" s="62">
        <v>-558854</v>
      </c>
    </row>
    <row r="44" spans="1:26" ht="13.5">
      <c r="A44" s="58" t="s">
        <v>64</v>
      </c>
      <c r="B44" s="19">
        <v>-1552976</v>
      </c>
      <c r="C44" s="19"/>
      <c r="D44" s="59">
        <v>7152257</v>
      </c>
      <c r="E44" s="60">
        <v>-625452</v>
      </c>
      <c r="F44" s="60">
        <v>6320</v>
      </c>
      <c r="G44" s="60">
        <v>1320</v>
      </c>
      <c r="H44" s="60">
        <v>2840</v>
      </c>
      <c r="I44" s="60">
        <v>10480</v>
      </c>
      <c r="J44" s="60">
        <v>7640</v>
      </c>
      <c r="K44" s="60">
        <v>1310</v>
      </c>
      <c r="L44" s="60">
        <v>-652723</v>
      </c>
      <c r="M44" s="60">
        <v>-643773</v>
      </c>
      <c r="N44" s="60">
        <v>-270</v>
      </c>
      <c r="O44" s="60">
        <v>-9620</v>
      </c>
      <c r="P44" s="60">
        <v>2860</v>
      </c>
      <c r="Q44" s="60">
        <v>-7030</v>
      </c>
      <c r="R44" s="60">
        <v>-1240</v>
      </c>
      <c r="S44" s="60">
        <v>0</v>
      </c>
      <c r="T44" s="60">
        <v>-1200</v>
      </c>
      <c r="U44" s="60">
        <v>-2440</v>
      </c>
      <c r="V44" s="60">
        <v>-642763</v>
      </c>
      <c r="W44" s="60">
        <v>-625452</v>
      </c>
      <c r="X44" s="60">
        <v>-17311</v>
      </c>
      <c r="Y44" s="61">
        <v>2.77</v>
      </c>
      <c r="Z44" s="62">
        <v>-625452</v>
      </c>
    </row>
    <row r="45" spans="1:26" ht="13.5">
      <c r="A45" s="70" t="s">
        <v>65</v>
      </c>
      <c r="B45" s="22">
        <v>-1968337</v>
      </c>
      <c r="C45" s="22"/>
      <c r="D45" s="99">
        <v>-5378781</v>
      </c>
      <c r="E45" s="100">
        <v>510061</v>
      </c>
      <c r="F45" s="100">
        <v>16963331</v>
      </c>
      <c r="G45" s="100">
        <v>17731607</v>
      </c>
      <c r="H45" s="100">
        <v>11767013</v>
      </c>
      <c r="I45" s="100">
        <v>11767013</v>
      </c>
      <c r="J45" s="100">
        <v>19361940</v>
      </c>
      <c r="K45" s="100">
        <v>11340866</v>
      </c>
      <c r="L45" s="100">
        <v>15367101</v>
      </c>
      <c r="M45" s="100">
        <v>15367101</v>
      </c>
      <c r="N45" s="100">
        <v>13911634</v>
      </c>
      <c r="O45" s="100">
        <v>5447575</v>
      </c>
      <c r="P45" s="100">
        <v>18849764</v>
      </c>
      <c r="Q45" s="100">
        <v>13911634</v>
      </c>
      <c r="R45" s="100">
        <v>16639463</v>
      </c>
      <c r="S45" s="100">
        <v>14036743</v>
      </c>
      <c r="T45" s="100">
        <v>14470791</v>
      </c>
      <c r="U45" s="100">
        <v>14470791</v>
      </c>
      <c r="V45" s="100">
        <v>14470791</v>
      </c>
      <c r="W45" s="100">
        <v>510061</v>
      </c>
      <c r="X45" s="100">
        <v>13960730</v>
      </c>
      <c r="Y45" s="101">
        <v>2737.07</v>
      </c>
      <c r="Z45" s="102">
        <v>510061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439556</v>
      </c>
      <c r="C49" s="52"/>
      <c r="D49" s="129">
        <v>101718</v>
      </c>
      <c r="E49" s="54">
        <v>77715</v>
      </c>
      <c r="F49" s="54">
        <v>0</v>
      </c>
      <c r="G49" s="54">
        <v>0</v>
      </c>
      <c r="H49" s="54">
        <v>0</v>
      </c>
      <c r="I49" s="54">
        <v>49901</v>
      </c>
      <c r="J49" s="54">
        <v>0</v>
      </c>
      <c r="K49" s="54">
        <v>0</v>
      </c>
      <c r="L49" s="54">
        <v>0</v>
      </c>
      <c r="M49" s="54">
        <v>40106</v>
      </c>
      <c r="N49" s="54">
        <v>0</v>
      </c>
      <c r="O49" s="54">
        <v>0</v>
      </c>
      <c r="P49" s="54">
        <v>0</v>
      </c>
      <c r="Q49" s="54">
        <v>28515</v>
      </c>
      <c r="R49" s="54">
        <v>0</v>
      </c>
      <c r="S49" s="54">
        <v>0</v>
      </c>
      <c r="T49" s="54">
        <v>0</v>
      </c>
      <c r="U49" s="54">
        <v>174049</v>
      </c>
      <c r="V49" s="54">
        <v>745214</v>
      </c>
      <c r="W49" s="54">
        <v>1656774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150733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150733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99.99057629409317</v>
      </c>
      <c r="C58" s="5">
        <f>IF(C67=0,0,+(C76/C67)*100)</f>
        <v>0</v>
      </c>
      <c r="D58" s="6">
        <f aca="true" t="shared" si="6" ref="D58:Z58">IF(D67=0,0,+(D76/D67)*100)</f>
        <v>100.09891342446548</v>
      </c>
      <c r="E58" s="7">
        <f t="shared" si="6"/>
        <v>100</v>
      </c>
      <c r="F58" s="7">
        <f t="shared" si="6"/>
        <v>578.1720952843948</v>
      </c>
      <c r="G58" s="7">
        <f t="shared" si="6"/>
        <v>531.5584763948498</v>
      </c>
      <c r="H58" s="7">
        <f t="shared" si="6"/>
        <v>2249.952197276893</v>
      </c>
      <c r="I58" s="7">
        <f t="shared" si="6"/>
        <v>773.7052015420254</v>
      </c>
      <c r="J58" s="7">
        <f t="shared" si="6"/>
        <v>15.740375560558759</v>
      </c>
      <c r="K58" s="7">
        <f t="shared" si="6"/>
        <v>-26.552206733326095</v>
      </c>
      <c r="L58" s="7">
        <f t="shared" si="6"/>
        <v>4427.038512616202</v>
      </c>
      <c r="M58" s="7">
        <f t="shared" si="6"/>
        <v>3975.414027928668</v>
      </c>
      <c r="N58" s="7">
        <f t="shared" si="6"/>
        <v>1784.0849338264782</v>
      </c>
      <c r="O58" s="7">
        <f t="shared" si="6"/>
        <v>2740.0937308972357</v>
      </c>
      <c r="P58" s="7">
        <f t="shared" si="6"/>
        <v>2060.6114478114478</v>
      </c>
      <c r="Q58" s="7">
        <f t="shared" si="6"/>
        <v>2128.7744609835536</v>
      </c>
      <c r="R58" s="7">
        <f t="shared" si="6"/>
        <v>2513.5068194577457</v>
      </c>
      <c r="S58" s="7">
        <f t="shared" si="6"/>
        <v>2989.777225801444</v>
      </c>
      <c r="T58" s="7">
        <f t="shared" si="6"/>
        <v>2127.55607093362</v>
      </c>
      <c r="U58" s="7">
        <f t="shared" si="6"/>
        <v>2498.4694324099605</v>
      </c>
      <c r="V58" s="7">
        <f t="shared" si="6"/>
        <v>1850.6489033611474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99.99056169429097</v>
      </c>
      <c r="C60" s="12">
        <f t="shared" si="7"/>
        <v>0</v>
      </c>
      <c r="D60" s="3">
        <f t="shared" si="7"/>
        <v>100.09885557817874</v>
      </c>
      <c r="E60" s="13">
        <f t="shared" si="7"/>
        <v>100</v>
      </c>
      <c r="F60" s="13">
        <f t="shared" si="7"/>
        <v>580.3457951180561</v>
      </c>
      <c r="G60" s="13">
        <f t="shared" si="7"/>
        <v>533.1028731303131</v>
      </c>
      <c r="H60" s="13">
        <f t="shared" si="7"/>
        <v>2275.988794770893</v>
      </c>
      <c r="I60" s="13">
        <f t="shared" si="7"/>
        <v>777.078270478394</v>
      </c>
      <c r="J60" s="13">
        <f t="shared" si="7"/>
        <v>15.741382314525291</v>
      </c>
      <c r="K60" s="13">
        <f t="shared" si="7"/>
        <v>-26.550578263756776</v>
      </c>
      <c r="L60" s="13">
        <f t="shared" si="7"/>
        <v>4491.699902985879</v>
      </c>
      <c r="M60" s="13">
        <f t="shared" si="7"/>
        <v>4024.1443592081973</v>
      </c>
      <c r="N60" s="13">
        <f t="shared" si="7"/>
        <v>1796.2918096776364</v>
      </c>
      <c r="O60" s="13">
        <f t="shared" si="7"/>
        <v>2766.7786845895344</v>
      </c>
      <c r="P60" s="13">
        <f t="shared" si="7"/>
        <v>2079.37483011688</v>
      </c>
      <c r="Q60" s="13">
        <f t="shared" si="7"/>
        <v>2146.5705832858343</v>
      </c>
      <c r="R60" s="13">
        <f t="shared" si="7"/>
        <v>2544.00360986697</v>
      </c>
      <c r="S60" s="13">
        <f t="shared" si="7"/>
        <v>2989.777225801444</v>
      </c>
      <c r="T60" s="13">
        <f t="shared" si="7"/>
        <v>2170.904158610141</v>
      </c>
      <c r="U60" s="13">
        <f t="shared" si="7"/>
        <v>2528.035645098799</v>
      </c>
      <c r="V60" s="13">
        <f t="shared" si="7"/>
        <v>1864.943926136711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101.50346950195859</v>
      </c>
      <c r="C64" s="12">
        <f t="shared" si="7"/>
        <v>0</v>
      </c>
      <c r="D64" s="3">
        <f t="shared" si="7"/>
        <v>100.09889999999999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92.96831168831169</v>
      </c>
      <c r="C65" s="12">
        <f t="shared" si="7"/>
        <v>0</v>
      </c>
      <c r="D65" s="3">
        <f t="shared" si="7"/>
        <v>100.09875088380862</v>
      </c>
      <c r="E65" s="13">
        <f t="shared" si="7"/>
        <v>100</v>
      </c>
      <c r="F65" s="13">
        <f t="shared" si="7"/>
        <v>553.2278277456776</v>
      </c>
      <c r="G65" s="13">
        <f t="shared" si="7"/>
        <v>536.0782309265038</v>
      </c>
      <c r="H65" s="13">
        <f t="shared" si="7"/>
        <v>2201.767491496031</v>
      </c>
      <c r="I65" s="13">
        <f t="shared" si="7"/>
        <v>758.3491244048672</v>
      </c>
      <c r="J65" s="13">
        <f t="shared" si="7"/>
        <v>15.116590305567792</v>
      </c>
      <c r="K65" s="13">
        <f t="shared" si="7"/>
        <v>74.58129934023282</v>
      </c>
      <c r="L65" s="13">
        <f t="shared" si="7"/>
        <v>4406.095720599332</v>
      </c>
      <c r="M65" s="13">
        <f t="shared" si="7"/>
        <v>-2962.2713373746046</v>
      </c>
      <c r="N65" s="13">
        <f t="shared" si="7"/>
        <v>1741.990264037508</v>
      </c>
      <c r="O65" s="13">
        <f t="shared" si="7"/>
        <v>2659.478087922639</v>
      </c>
      <c r="P65" s="13">
        <f t="shared" si="7"/>
        <v>2040.3859744495787</v>
      </c>
      <c r="Q65" s="13">
        <f t="shared" si="7"/>
        <v>2083.382641659655</v>
      </c>
      <c r="R65" s="13">
        <f t="shared" si="7"/>
        <v>2467.7117454375293</v>
      </c>
      <c r="S65" s="13">
        <f t="shared" si="7"/>
        <v>2897.5355119149267</v>
      </c>
      <c r="T65" s="13">
        <f t="shared" si="7"/>
        <v>2134.4549940838647</v>
      </c>
      <c r="U65" s="13">
        <f t="shared" si="7"/>
        <v>2462.477445065589</v>
      </c>
      <c r="V65" s="13">
        <f t="shared" si="7"/>
        <v>803.6513580188483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100.13636363636364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2175365</v>
      </c>
      <c r="C67" s="24"/>
      <c r="D67" s="25">
        <v>1426500</v>
      </c>
      <c r="E67" s="26">
        <v>512640</v>
      </c>
      <c r="F67" s="26">
        <v>90508</v>
      </c>
      <c r="G67" s="26">
        <v>111840</v>
      </c>
      <c r="H67" s="26">
        <v>30333</v>
      </c>
      <c r="I67" s="26">
        <v>232681</v>
      </c>
      <c r="J67" s="26">
        <v>5159807</v>
      </c>
      <c r="K67" s="26">
        <v>-5103154</v>
      </c>
      <c r="L67" s="26">
        <v>18825</v>
      </c>
      <c r="M67" s="26">
        <v>75478</v>
      </c>
      <c r="N67" s="26">
        <v>44882</v>
      </c>
      <c r="O67" s="26">
        <v>29446</v>
      </c>
      <c r="P67" s="26">
        <v>37125</v>
      </c>
      <c r="Q67" s="26">
        <v>111453</v>
      </c>
      <c r="R67" s="26">
        <v>30281</v>
      </c>
      <c r="S67" s="26">
        <v>25766</v>
      </c>
      <c r="T67" s="26">
        <v>35357</v>
      </c>
      <c r="U67" s="26">
        <v>91404</v>
      </c>
      <c r="V67" s="26">
        <v>511016</v>
      </c>
      <c r="W67" s="26">
        <v>512640</v>
      </c>
      <c r="X67" s="26"/>
      <c r="Y67" s="25"/>
      <c r="Z67" s="27">
        <v>512640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2172000</v>
      </c>
      <c r="C69" s="19"/>
      <c r="D69" s="20">
        <v>1424300</v>
      </c>
      <c r="E69" s="21">
        <v>508800</v>
      </c>
      <c r="F69" s="21">
        <v>90169</v>
      </c>
      <c r="G69" s="21">
        <v>111516</v>
      </c>
      <c r="H69" s="21">
        <v>29986</v>
      </c>
      <c r="I69" s="21">
        <v>231671</v>
      </c>
      <c r="J69" s="21">
        <v>5159477</v>
      </c>
      <c r="K69" s="21">
        <v>-5103467</v>
      </c>
      <c r="L69" s="21">
        <v>18554</v>
      </c>
      <c r="M69" s="21">
        <v>74564</v>
      </c>
      <c r="N69" s="21">
        <v>44577</v>
      </c>
      <c r="O69" s="21">
        <v>29162</v>
      </c>
      <c r="P69" s="21">
        <v>36790</v>
      </c>
      <c r="Q69" s="21">
        <v>110529</v>
      </c>
      <c r="R69" s="21">
        <v>29918</v>
      </c>
      <c r="S69" s="21">
        <v>25766</v>
      </c>
      <c r="T69" s="21">
        <v>34651</v>
      </c>
      <c r="U69" s="21">
        <v>90335</v>
      </c>
      <c r="V69" s="21">
        <v>507099</v>
      </c>
      <c r="W69" s="21">
        <v>508800</v>
      </c>
      <c r="X69" s="21"/>
      <c r="Y69" s="20"/>
      <c r="Z69" s="23">
        <v>508800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1787000</v>
      </c>
      <c r="C73" s="19"/>
      <c r="D73" s="20">
        <v>1000000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385000</v>
      </c>
      <c r="C74" s="19"/>
      <c r="D74" s="20">
        <v>424300</v>
      </c>
      <c r="E74" s="21">
        <v>508800</v>
      </c>
      <c r="F74" s="21">
        <v>90169</v>
      </c>
      <c r="G74" s="21">
        <v>111516</v>
      </c>
      <c r="H74" s="21">
        <v>29986</v>
      </c>
      <c r="I74" s="21">
        <v>231671</v>
      </c>
      <c r="J74" s="21">
        <v>5159477</v>
      </c>
      <c r="K74" s="21">
        <v>-5103467</v>
      </c>
      <c r="L74" s="21">
        <v>18554</v>
      </c>
      <c r="M74" s="21">
        <v>74564</v>
      </c>
      <c r="N74" s="21">
        <v>44577</v>
      </c>
      <c r="O74" s="21">
        <v>29162</v>
      </c>
      <c r="P74" s="21">
        <v>36790</v>
      </c>
      <c r="Q74" s="21">
        <v>110529</v>
      </c>
      <c r="R74" s="21">
        <v>29918</v>
      </c>
      <c r="S74" s="21">
        <v>25766</v>
      </c>
      <c r="T74" s="21">
        <v>34651</v>
      </c>
      <c r="U74" s="21">
        <v>90335</v>
      </c>
      <c r="V74" s="21">
        <v>507099</v>
      </c>
      <c r="W74" s="21">
        <v>508800</v>
      </c>
      <c r="X74" s="21"/>
      <c r="Y74" s="20"/>
      <c r="Z74" s="23">
        <v>508800</v>
      </c>
    </row>
    <row r="75" spans="1:26" ht="13.5" hidden="1">
      <c r="A75" s="40" t="s">
        <v>110</v>
      </c>
      <c r="B75" s="28">
        <v>3365</v>
      </c>
      <c r="C75" s="28"/>
      <c r="D75" s="29">
        <v>2200</v>
      </c>
      <c r="E75" s="30">
        <v>3840</v>
      </c>
      <c r="F75" s="30">
        <v>339</v>
      </c>
      <c r="G75" s="30">
        <v>324</v>
      </c>
      <c r="H75" s="30">
        <v>347</v>
      </c>
      <c r="I75" s="30">
        <v>1010</v>
      </c>
      <c r="J75" s="30">
        <v>330</v>
      </c>
      <c r="K75" s="30">
        <v>313</v>
      </c>
      <c r="L75" s="30">
        <v>271</v>
      </c>
      <c r="M75" s="30">
        <v>914</v>
      </c>
      <c r="N75" s="30">
        <v>305</v>
      </c>
      <c r="O75" s="30">
        <v>284</v>
      </c>
      <c r="P75" s="30">
        <v>335</v>
      </c>
      <c r="Q75" s="30">
        <v>924</v>
      </c>
      <c r="R75" s="30">
        <v>363</v>
      </c>
      <c r="S75" s="30"/>
      <c r="T75" s="30">
        <v>706</v>
      </c>
      <c r="U75" s="30">
        <v>1069</v>
      </c>
      <c r="V75" s="30">
        <v>3917</v>
      </c>
      <c r="W75" s="30">
        <v>3840</v>
      </c>
      <c r="X75" s="30"/>
      <c r="Y75" s="29"/>
      <c r="Z75" s="31">
        <v>3840</v>
      </c>
    </row>
    <row r="76" spans="1:26" ht="13.5" hidden="1">
      <c r="A76" s="42" t="s">
        <v>286</v>
      </c>
      <c r="B76" s="32">
        <v>2175160</v>
      </c>
      <c r="C76" s="32"/>
      <c r="D76" s="33">
        <v>1427911</v>
      </c>
      <c r="E76" s="34">
        <v>512640</v>
      </c>
      <c r="F76" s="34">
        <v>523292</v>
      </c>
      <c r="G76" s="34">
        <v>594495</v>
      </c>
      <c r="H76" s="34">
        <v>682478</v>
      </c>
      <c r="I76" s="34">
        <v>1800265</v>
      </c>
      <c r="J76" s="34">
        <v>812173</v>
      </c>
      <c r="K76" s="34">
        <v>1355000</v>
      </c>
      <c r="L76" s="34">
        <v>833390</v>
      </c>
      <c r="M76" s="34">
        <v>3000563</v>
      </c>
      <c r="N76" s="34">
        <v>800733</v>
      </c>
      <c r="O76" s="34">
        <v>806848</v>
      </c>
      <c r="P76" s="34">
        <v>765002</v>
      </c>
      <c r="Q76" s="34">
        <v>2372583</v>
      </c>
      <c r="R76" s="34">
        <v>761115</v>
      </c>
      <c r="S76" s="34">
        <v>770346</v>
      </c>
      <c r="T76" s="34">
        <v>752240</v>
      </c>
      <c r="U76" s="34">
        <v>2283701</v>
      </c>
      <c r="V76" s="34">
        <v>9457112</v>
      </c>
      <c r="W76" s="34">
        <v>512640</v>
      </c>
      <c r="X76" s="34"/>
      <c r="Y76" s="33"/>
      <c r="Z76" s="35">
        <v>512640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2171795</v>
      </c>
      <c r="C78" s="19"/>
      <c r="D78" s="20">
        <v>1425708</v>
      </c>
      <c r="E78" s="21">
        <v>508800</v>
      </c>
      <c r="F78" s="21">
        <v>523292</v>
      </c>
      <c r="G78" s="21">
        <v>594495</v>
      </c>
      <c r="H78" s="21">
        <v>682478</v>
      </c>
      <c r="I78" s="21">
        <v>1800265</v>
      </c>
      <c r="J78" s="21">
        <v>812173</v>
      </c>
      <c r="K78" s="21">
        <v>1355000</v>
      </c>
      <c r="L78" s="21">
        <v>833390</v>
      </c>
      <c r="M78" s="21">
        <v>3000563</v>
      </c>
      <c r="N78" s="21">
        <v>800733</v>
      </c>
      <c r="O78" s="21">
        <v>806848</v>
      </c>
      <c r="P78" s="21">
        <v>765002</v>
      </c>
      <c r="Q78" s="21">
        <v>2372583</v>
      </c>
      <c r="R78" s="21">
        <v>761115</v>
      </c>
      <c r="S78" s="21">
        <v>770346</v>
      </c>
      <c r="T78" s="21">
        <v>752240</v>
      </c>
      <c r="U78" s="21">
        <v>2283701</v>
      </c>
      <c r="V78" s="21">
        <v>9457112</v>
      </c>
      <c r="W78" s="21">
        <v>508800</v>
      </c>
      <c r="X78" s="21"/>
      <c r="Y78" s="20"/>
      <c r="Z78" s="23">
        <v>508800</v>
      </c>
    </row>
    <row r="79" spans="1:26" ht="13.5" hidden="1">
      <c r="A79" s="39" t="s">
        <v>103</v>
      </c>
      <c r="B79" s="19"/>
      <c r="C79" s="19"/>
      <c r="D79" s="20"/>
      <c r="E79" s="21"/>
      <c r="F79" s="21">
        <v>18739</v>
      </c>
      <c r="G79" s="21">
        <v>13647</v>
      </c>
      <c r="H79" s="21">
        <v>13875</v>
      </c>
      <c r="I79" s="21">
        <v>46261</v>
      </c>
      <c r="J79" s="21">
        <v>22588</v>
      </c>
      <c r="K79" s="21">
        <v>22971</v>
      </c>
      <c r="L79" s="21">
        <v>11256</v>
      </c>
      <c r="M79" s="21">
        <v>56815</v>
      </c>
      <c r="N79" s="21">
        <v>17312</v>
      </c>
      <c r="O79" s="21">
        <v>15587</v>
      </c>
      <c r="P79" s="21">
        <v>8844</v>
      </c>
      <c r="Q79" s="21">
        <v>41743</v>
      </c>
      <c r="R79" s="21">
        <v>13938</v>
      </c>
      <c r="S79" s="21">
        <v>14340</v>
      </c>
      <c r="T79" s="21">
        <v>10179</v>
      </c>
      <c r="U79" s="21">
        <v>38457</v>
      </c>
      <c r="V79" s="21">
        <v>183276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>
        <v>2761</v>
      </c>
      <c r="G80" s="21">
        <v>3525</v>
      </c>
      <c r="H80" s="21">
        <v>3004</v>
      </c>
      <c r="I80" s="21">
        <v>9290</v>
      </c>
      <c r="J80" s="21">
        <v>4133</v>
      </c>
      <c r="K80" s="21">
        <v>5134226</v>
      </c>
      <c r="L80" s="21">
        <v>2603</v>
      </c>
      <c r="M80" s="21">
        <v>5140962</v>
      </c>
      <c r="N80" s="21">
        <v>3539</v>
      </c>
      <c r="O80" s="21">
        <v>5252</v>
      </c>
      <c r="P80" s="21">
        <v>3091</v>
      </c>
      <c r="Q80" s="21">
        <v>11882</v>
      </c>
      <c r="R80" s="21">
        <v>5185</v>
      </c>
      <c r="S80" s="21">
        <v>6151</v>
      </c>
      <c r="T80" s="21">
        <v>2221</v>
      </c>
      <c r="U80" s="21">
        <v>13557</v>
      </c>
      <c r="V80" s="21">
        <v>5175691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368</v>
      </c>
      <c r="G81" s="21"/>
      <c r="H81" s="21">
        <v>2947</v>
      </c>
      <c r="I81" s="21">
        <v>3315</v>
      </c>
      <c r="J81" s="21">
        <v>667</v>
      </c>
      <c r="K81" s="21">
        <v>257</v>
      </c>
      <c r="L81" s="21"/>
      <c r="M81" s="21">
        <v>924</v>
      </c>
      <c r="N81" s="21"/>
      <c r="O81" s="21">
        <v>7202</v>
      </c>
      <c r="P81" s="21">
        <v>482</v>
      </c>
      <c r="Q81" s="21">
        <v>7684</v>
      </c>
      <c r="R81" s="21">
        <v>1278</v>
      </c>
      <c r="S81" s="21">
        <v>482</v>
      </c>
      <c r="T81" s="21">
        <v>581</v>
      </c>
      <c r="U81" s="21">
        <v>2341</v>
      </c>
      <c r="V81" s="21">
        <v>14264</v>
      </c>
      <c r="W81" s="21"/>
      <c r="X81" s="21"/>
      <c r="Y81" s="20"/>
      <c r="Z81" s="23"/>
    </row>
    <row r="82" spans="1:26" ht="13.5" hidden="1">
      <c r="A82" s="39" t="s">
        <v>106</v>
      </c>
      <c r="B82" s="19">
        <v>1813867</v>
      </c>
      <c r="C82" s="19"/>
      <c r="D82" s="20">
        <v>1000989</v>
      </c>
      <c r="E82" s="21"/>
      <c r="F82" s="21">
        <v>2584</v>
      </c>
      <c r="G82" s="21">
        <v>-20490</v>
      </c>
      <c r="H82" s="21">
        <v>2430</v>
      </c>
      <c r="I82" s="21">
        <v>-15476</v>
      </c>
      <c r="J82" s="21">
        <v>4848</v>
      </c>
      <c r="K82" s="21">
        <v>3778</v>
      </c>
      <c r="L82" s="21">
        <v>2024</v>
      </c>
      <c r="M82" s="21">
        <v>10650</v>
      </c>
      <c r="N82" s="21">
        <v>3355</v>
      </c>
      <c r="O82" s="21">
        <v>3250</v>
      </c>
      <c r="P82" s="21">
        <v>1927</v>
      </c>
      <c r="Q82" s="21">
        <v>8532</v>
      </c>
      <c r="R82" s="21">
        <v>2424</v>
      </c>
      <c r="S82" s="21">
        <v>2794</v>
      </c>
      <c r="T82" s="21">
        <v>-351</v>
      </c>
      <c r="U82" s="21">
        <v>4867</v>
      </c>
      <c r="V82" s="21">
        <v>8573</v>
      </c>
      <c r="W82" s="21"/>
      <c r="X82" s="21"/>
      <c r="Y82" s="20"/>
      <c r="Z82" s="23"/>
    </row>
    <row r="83" spans="1:26" ht="13.5" hidden="1">
      <c r="A83" s="39" t="s">
        <v>107</v>
      </c>
      <c r="B83" s="19">
        <v>357928</v>
      </c>
      <c r="C83" s="19"/>
      <c r="D83" s="20">
        <v>424719</v>
      </c>
      <c r="E83" s="21">
        <v>508800</v>
      </c>
      <c r="F83" s="21">
        <v>498840</v>
      </c>
      <c r="G83" s="21">
        <v>597813</v>
      </c>
      <c r="H83" s="21">
        <v>660222</v>
      </c>
      <c r="I83" s="21">
        <v>1756875</v>
      </c>
      <c r="J83" s="21">
        <v>779937</v>
      </c>
      <c r="K83" s="21">
        <v>-3806232</v>
      </c>
      <c r="L83" s="21">
        <v>817507</v>
      </c>
      <c r="M83" s="21">
        <v>-2208788</v>
      </c>
      <c r="N83" s="21">
        <v>776527</v>
      </c>
      <c r="O83" s="21">
        <v>775557</v>
      </c>
      <c r="P83" s="21">
        <v>750658</v>
      </c>
      <c r="Q83" s="21">
        <v>2302742</v>
      </c>
      <c r="R83" s="21">
        <v>738290</v>
      </c>
      <c r="S83" s="21">
        <v>746579</v>
      </c>
      <c r="T83" s="21">
        <v>739610</v>
      </c>
      <c r="U83" s="21">
        <v>2224479</v>
      </c>
      <c r="V83" s="21">
        <v>4075308</v>
      </c>
      <c r="W83" s="21">
        <v>508800</v>
      </c>
      <c r="X83" s="21"/>
      <c r="Y83" s="20"/>
      <c r="Z83" s="23">
        <v>508800</v>
      </c>
    </row>
    <row r="84" spans="1:26" ht="13.5" hidden="1">
      <c r="A84" s="40" t="s">
        <v>110</v>
      </c>
      <c r="B84" s="28">
        <v>3365</v>
      </c>
      <c r="C84" s="28"/>
      <c r="D84" s="29">
        <v>2203</v>
      </c>
      <c r="E84" s="30">
        <v>3840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3840</v>
      </c>
      <c r="X84" s="30"/>
      <c r="Y84" s="29"/>
      <c r="Z84" s="31">
        <v>3840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9826840</v>
      </c>
      <c r="F5" s="358">
        <f t="shared" si="0"/>
        <v>17477740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17477740</v>
      </c>
      <c r="Y5" s="358">
        <f t="shared" si="0"/>
        <v>-17477740</v>
      </c>
      <c r="Z5" s="359">
        <f>+IF(X5&lt;&gt;0,+(Y5/X5)*100,0)</f>
        <v>-100</v>
      </c>
      <c r="AA5" s="360">
        <f>+AA6+AA8+AA11+AA13+AA15</f>
        <v>17477740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9821840</v>
      </c>
      <c r="F6" s="59">
        <f t="shared" si="1"/>
        <v>17477740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17477740</v>
      </c>
      <c r="Y6" s="59">
        <f t="shared" si="1"/>
        <v>-17477740</v>
      </c>
      <c r="Z6" s="61">
        <f>+IF(X6&lt;&gt;0,+(Y6/X6)*100,0)</f>
        <v>-100</v>
      </c>
      <c r="AA6" s="62">
        <f t="shared" si="1"/>
        <v>17477740</v>
      </c>
    </row>
    <row r="7" spans="1:27" ht="13.5">
      <c r="A7" s="291" t="s">
        <v>228</v>
      </c>
      <c r="B7" s="142"/>
      <c r="C7" s="60"/>
      <c r="D7" s="340"/>
      <c r="E7" s="60">
        <v>9821840</v>
      </c>
      <c r="F7" s="59">
        <v>17477740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17477740</v>
      </c>
      <c r="Y7" s="59">
        <v>-17477740</v>
      </c>
      <c r="Z7" s="61">
        <v>-100</v>
      </c>
      <c r="AA7" s="62">
        <v>17477740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467550</v>
      </c>
      <c r="F22" s="345">
        <f t="shared" si="6"/>
        <v>275000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275000</v>
      </c>
      <c r="Y22" s="345">
        <f t="shared" si="6"/>
        <v>-275000</v>
      </c>
      <c r="Z22" s="336">
        <f>+IF(X22&lt;&gt;0,+(Y22/X22)*100,0)</f>
        <v>-100</v>
      </c>
      <c r="AA22" s="350">
        <f>SUM(AA23:AA32)</f>
        <v>275000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437550</v>
      </c>
      <c r="F27" s="59">
        <v>275000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275000</v>
      </c>
      <c r="Y27" s="59">
        <v>-275000</v>
      </c>
      <c r="Z27" s="61">
        <v>-100</v>
      </c>
      <c r="AA27" s="62">
        <v>275000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5390300</v>
      </c>
      <c r="F40" s="345">
        <f t="shared" si="9"/>
        <v>4221000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4221000</v>
      </c>
      <c r="Y40" s="345">
        <f t="shared" si="9"/>
        <v>-4221000</v>
      </c>
      <c r="Z40" s="336">
        <f>+IF(X40&lt;&gt;0,+(Y40/X40)*100,0)</f>
        <v>-100</v>
      </c>
      <c r="AA40" s="350">
        <f>SUM(AA41:AA49)</f>
        <v>4221000</v>
      </c>
    </row>
    <row r="41" spans="1:27" ht="13.5">
      <c r="A41" s="361" t="s">
        <v>247</v>
      </c>
      <c r="B41" s="142"/>
      <c r="C41" s="362"/>
      <c r="D41" s="363"/>
      <c r="E41" s="362">
        <v>4361800</v>
      </c>
      <c r="F41" s="364">
        <v>3457000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3457000</v>
      </c>
      <c r="Y41" s="364">
        <v>-3457000</v>
      </c>
      <c r="Z41" s="365">
        <v>-100</v>
      </c>
      <c r="AA41" s="366">
        <v>3457000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566000</v>
      </c>
      <c r="F44" s="53">
        <v>296500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296500</v>
      </c>
      <c r="Y44" s="53">
        <v>-296500</v>
      </c>
      <c r="Z44" s="94">
        <v>-100</v>
      </c>
      <c r="AA44" s="95">
        <v>296500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462500</v>
      </c>
      <c r="F47" s="53">
        <v>447500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447500</v>
      </c>
      <c r="Y47" s="53">
        <v>-447500</v>
      </c>
      <c r="Z47" s="94">
        <v>-100</v>
      </c>
      <c r="AA47" s="95">
        <v>447500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</v>
      </c>
      <c r="Y49" s="53">
        <v>-20000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15684690</v>
      </c>
      <c r="F60" s="264">
        <f t="shared" si="14"/>
        <v>21973740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21973740</v>
      </c>
      <c r="Y60" s="264">
        <f t="shared" si="14"/>
        <v>-21973740</v>
      </c>
      <c r="Z60" s="337">
        <f>+IF(X60&lt;&gt;0,+(Y60/X60)*100,0)</f>
        <v>-100</v>
      </c>
      <c r="AA60" s="232">
        <f>+AA57+AA54+AA51+AA40+AA37+AA34+AA22+AA5</f>
        <v>21973740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51582387</v>
      </c>
      <c r="D5" s="153">
        <f>SUM(D6:D8)</f>
        <v>0</v>
      </c>
      <c r="E5" s="154">
        <f t="shared" si="0"/>
        <v>57511880</v>
      </c>
      <c r="F5" s="100">
        <f t="shared" si="0"/>
        <v>55697180</v>
      </c>
      <c r="G5" s="100">
        <f t="shared" si="0"/>
        <v>18378022</v>
      </c>
      <c r="H5" s="100">
        <f t="shared" si="0"/>
        <v>48102</v>
      </c>
      <c r="I5" s="100">
        <f t="shared" si="0"/>
        <v>50218</v>
      </c>
      <c r="J5" s="100">
        <f t="shared" si="0"/>
        <v>18476342</v>
      </c>
      <c r="K5" s="100">
        <f t="shared" si="0"/>
        <v>131280</v>
      </c>
      <c r="L5" s="100">
        <f t="shared" si="0"/>
        <v>129117</v>
      </c>
      <c r="M5" s="100">
        <f t="shared" si="0"/>
        <v>14451778</v>
      </c>
      <c r="N5" s="100">
        <f t="shared" si="0"/>
        <v>14712175</v>
      </c>
      <c r="O5" s="100">
        <f t="shared" si="0"/>
        <v>225998</v>
      </c>
      <c r="P5" s="100">
        <f t="shared" si="0"/>
        <v>49751</v>
      </c>
      <c r="Q5" s="100">
        <f t="shared" si="0"/>
        <v>14671996</v>
      </c>
      <c r="R5" s="100">
        <f t="shared" si="0"/>
        <v>14947745</v>
      </c>
      <c r="S5" s="100">
        <f t="shared" si="0"/>
        <v>346247</v>
      </c>
      <c r="T5" s="100">
        <f t="shared" si="0"/>
        <v>391526</v>
      </c>
      <c r="U5" s="100">
        <f t="shared" si="0"/>
        <v>1128400</v>
      </c>
      <c r="V5" s="100">
        <f t="shared" si="0"/>
        <v>1866173</v>
      </c>
      <c r="W5" s="100">
        <f t="shared" si="0"/>
        <v>50002435</v>
      </c>
      <c r="X5" s="100">
        <f t="shared" si="0"/>
        <v>55697180</v>
      </c>
      <c r="Y5" s="100">
        <f t="shared" si="0"/>
        <v>-5694745</v>
      </c>
      <c r="Z5" s="137">
        <f>+IF(X5&lt;&gt;0,+(Y5/X5)*100,0)</f>
        <v>-10.224476355894499</v>
      </c>
      <c r="AA5" s="153">
        <f>SUM(AA6:AA8)</f>
        <v>55697180</v>
      </c>
    </row>
    <row r="6" spans="1:27" ht="13.5">
      <c r="A6" s="138" t="s">
        <v>75</v>
      </c>
      <c r="B6" s="136"/>
      <c r="C6" s="155">
        <v>47659293</v>
      </c>
      <c r="D6" s="155"/>
      <c r="E6" s="156">
        <v>7219167</v>
      </c>
      <c r="F6" s="60">
        <v>4285530</v>
      </c>
      <c r="G6" s="60"/>
      <c r="H6" s="60"/>
      <c r="I6" s="60"/>
      <c r="J6" s="60"/>
      <c r="K6" s="60">
        <v>4178</v>
      </c>
      <c r="L6" s="60">
        <v>58566</v>
      </c>
      <c r="M6" s="60">
        <v>101779</v>
      </c>
      <c r="N6" s="60">
        <v>164523</v>
      </c>
      <c r="O6" s="60">
        <v>90240</v>
      </c>
      <c r="P6" s="60">
        <v>-29063</v>
      </c>
      <c r="Q6" s="60">
        <v>3351056</v>
      </c>
      <c r="R6" s="60">
        <v>3412233</v>
      </c>
      <c r="S6" s="60">
        <v>310696</v>
      </c>
      <c r="T6" s="60">
        <v>302132</v>
      </c>
      <c r="U6" s="60">
        <v>350306</v>
      </c>
      <c r="V6" s="60">
        <v>963134</v>
      </c>
      <c r="W6" s="60">
        <v>4539890</v>
      </c>
      <c r="X6" s="60">
        <v>4285530</v>
      </c>
      <c r="Y6" s="60">
        <v>254360</v>
      </c>
      <c r="Z6" s="140">
        <v>5.94</v>
      </c>
      <c r="AA6" s="155">
        <v>4285530</v>
      </c>
    </row>
    <row r="7" spans="1:27" ht="13.5">
      <c r="A7" s="138" t="s">
        <v>76</v>
      </c>
      <c r="B7" s="136"/>
      <c r="C7" s="157">
        <v>2229886</v>
      </c>
      <c r="D7" s="157"/>
      <c r="E7" s="158">
        <v>48551318</v>
      </c>
      <c r="F7" s="159">
        <v>51396510</v>
      </c>
      <c r="G7" s="159">
        <v>18376834</v>
      </c>
      <c r="H7" s="159">
        <v>46837</v>
      </c>
      <c r="I7" s="159">
        <v>48953</v>
      </c>
      <c r="J7" s="159">
        <v>18472624</v>
      </c>
      <c r="K7" s="159">
        <v>125837</v>
      </c>
      <c r="L7" s="159">
        <v>69286</v>
      </c>
      <c r="M7" s="159">
        <v>14348734</v>
      </c>
      <c r="N7" s="159">
        <v>14543857</v>
      </c>
      <c r="O7" s="159">
        <v>134487</v>
      </c>
      <c r="P7" s="159">
        <v>77543</v>
      </c>
      <c r="Q7" s="159">
        <v>11319669</v>
      </c>
      <c r="R7" s="159">
        <v>11531699</v>
      </c>
      <c r="S7" s="159">
        <v>34280</v>
      </c>
      <c r="T7" s="159"/>
      <c r="U7" s="159"/>
      <c r="V7" s="159">
        <v>34280</v>
      </c>
      <c r="W7" s="159">
        <v>44582460</v>
      </c>
      <c r="X7" s="159">
        <v>51396510</v>
      </c>
      <c r="Y7" s="159">
        <v>-6814050</v>
      </c>
      <c r="Z7" s="141">
        <v>-13.26</v>
      </c>
      <c r="AA7" s="157">
        <v>51396510</v>
      </c>
    </row>
    <row r="8" spans="1:27" ht="13.5">
      <c r="A8" s="138" t="s">
        <v>77</v>
      </c>
      <c r="B8" s="136"/>
      <c r="C8" s="155">
        <v>1693208</v>
      </c>
      <c r="D8" s="155"/>
      <c r="E8" s="156">
        <v>1741395</v>
      </c>
      <c r="F8" s="60">
        <v>15140</v>
      </c>
      <c r="G8" s="60">
        <v>1188</v>
      </c>
      <c r="H8" s="60">
        <v>1265</v>
      </c>
      <c r="I8" s="60">
        <v>1265</v>
      </c>
      <c r="J8" s="60">
        <v>3718</v>
      </c>
      <c r="K8" s="60">
        <v>1265</v>
      </c>
      <c r="L8" s="60">
        <v>1265</v>
      </c>
      <c r="M8" s="60">
        <v>1265</v>
      </c>
      <c r="N8" s="60">
        <v>3795</v>
      </c>
      <c r="O8" s="60">
        <v>1271</v>
      </c>
      <c r="P8" s="60">
        <v>1271</v>
      </c>
      <c r="Q8" s="60">
        <v>1271</v>
      </c>
      <c r="R8" s="60">
        <v>3813</v>
      </c>
      <c r="S8" s="60">
        <v>1271</v>
      </c>
      <c r="T8" s="60">
        <v>89394</v>
      </c>
      <c r="U8" s="60">
        <v>778094</v>
      </c>
      <c r="V8" s="60">
        <v>868759</v>
      </c>
      <c r="W8" s="60">
        <v>880085</v>
      </c>
      <c r="X8" s="60">
        <v>15140</v>
      </c>
      <c r="Y8" s="60">
        <v>864945</v>
      </c>
      <c r="Z8" s="140">
        <v>5712.98</v>
      </c>
      <c r="AA8" s="155">
        <v>15140</v>
      </c>
    </row>
    <row r="9" spans="1:27" ht="13.5">
      <c r="A9" s="135" t="s">
        <v>78</v>
      </c>
      <c r="B9" s="136"/>
      <c r="C9" s="153">
        <f aca="true" t="shared" si="1" ref="C9:Y9">SUM(C10:C14)</f>
        <v>11215646</v>
      </c>
      <c r="D9" s="153">
        <f>SUM(D10:D14)</f>
        <v>0</v>
      </c>
      <c r="E9" s="154">
        <f t="shared" si="1"/>
        <v>15476524</v>
      </c>
      <c r="F9" s="100">
        <f t="shared" si="1"/>
        <v>12275070</v>
      </c>
      <c r="G9" s="100">
        <f t="shared" si="1"/>
        <v>7342818</v>
      </c>
      <c r="H9" s="100">
        <f t="shared" si="1"/>
        <v>406316</v>
      </c>
      <c r="I9" s="100">
        <f t="shared" si="1"/>
        <v>603389</v>
      </c>
      <c r="J9" s="100">
        <f t="shared" si="1"/>
        <v>8352523</v>
      </c>
      <c r="K9" s="100">
        <f t="shared" si="1"/>
        <v>854082</v>
      </c>
      <c r="L9" s="100">
        <f t="shared" si="1"/>
        <v>583751</v>
      </c>
      <c r="M9" s="100">
        <f t="shared" si="1"/>
        <v>349027</v>
      </c>
      <c r="N9" s="100">
        <f t="shared" si="1"/>
        <v>1786860</v>
      </c>
      <c r="O9" s="100">
        <f t="shared" si="1"/>
        <v>598990</v>
      </c>
      <c r="P9" s="100">
        <f t="shared" si="1"/>
        <v>210726</v>
      </c>
      <c r="Q9" s="100">
        <f t="shared" si="1"/>
        <v>331954</v>
      </c>
      <c r="R9" s="100">
        <f t="shared" si="1"/>
        <v>1141670</v>
      </c>
      <c r="S9" s="100">
        <f t="shared" si="1"/>
        <v>154721</v>
      </c>
      <c r="T9" s="100">
        <f t="shared" si="1"/>
        <v>177376</v>
      </c>
      <c r="U9" s="100">
        <f t="shared" si="1"/>
        <v>404784</v>
      </c>
      <c r="V9" s="100">
        <f t="shared" si="1"/>
        <v>736881</v>
      </c>
      <c r="W9" s="100">
        <f t="shared" si="1"/>
        <v>12017934</v>
      </c>
      <c r="X9" s="100">
        <f t="shared" si="1"/>
        <v>12275070</v>
      </c>
      <c r="Y9" s="100">
        <f t="shared" si="1"/>
        <v>-257136</v>
      </c>
      <c r="Z9" s="137">
        <f>+IF(X9&lt;&gt;0,+(Y9/X9)*100,0)</f>
        <v>-2.0947823515466717</v>
      </c>
      <c r="AA9" s="153">
        <f>SUM(AA10:AA14)</f>
        <v>12275070</v>
      </c>
    </row>
    <row r="10" spans="1:27" ht="13.5">
      <c r="A10" s="138" t="s">
        <v>79</v>
      </c>
      <c r="B10" s="136"/>
      <c r="C10" s="155">
        <v>6113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1271</v>
      </c>
      <c r="U10" s="60">
        <v>1271</v>
      </c>
      <c r="V10" s="60">
        <v>2542</v>
      </c>
      <c r="W10" s="60">
        <v>2542</v>
      </c>
      <c r="X10" s="60"/>
      <c r="Y10" s="60">
        <v>2542</v>
      </c>
      <c r="Z10" s="140">
        <v>0</v>
      </c>
      <c r="AA10" s="155"/>
    </row>
    <row r="11" spans="1:27" ht="13.5">
      <c r="A11" s="138" t="s">
        <v>80</v>
      </c>
      <c r="B11" s="136"/>
      <c r="C11" s="155">
        <v>11053371</v>
      </c>
      <c r="D11" s="155"/>
      <c r="E11" s="156">
        <v>14666004</v>
      </c>
      <c r="F11" s="60">
        <v>12066070</v>
      </c>
      <c r="G11" s="60">
        <v>7316407</v>
      </c>
      <c r="H11" s="60">
        <v>384692</v>
      </c>
      <c r="I11" s="60">
        <v>598311</v>
      </c>
      <c r="J11" s="60">
        <v>8299410</v>
      </c>
      <c r="K11" s="60">
        <v>850462</v>
      </c>
      <c r="L11" s="60">
        <v>552057</v>
      </c>
      <c r="M11" s="60">
        <v>347137</v>
      </c>
      <c r="N11" s="60">
        <v>1749656</v>
      </c>
      <c r="O11" s="60">
        <v>594798</v>
      </c>
      <c r="P11" s="60">
        <v>263010</v>
      </c>
      <c r="Q11" s="60">
        <v>316154</v>
      </c>
      <c r="R11" s="60">
        <v>1173962</v>
      </c>
      <c r="S11" s="60">
        <v>153501</v>
      </c>
      <c r="T11" s="60">
        <v>151742</v>
      </c>
      <c r="U11" s="60">
        <v>261370</v>
      </c>
      <c r="V11" s="60">
        <v>566613</v>
      </c>
      <c r="W11" s="60">
        <v>11789641</v>
      </c>
      <c r="X11" s="60">
        <v>12066070</v>
      </c>
      <c r="Y11" s="60">
        <v>-276429</v>
      </c>
      <c r="Z11" s="140">
        <v>-2.29</v>
      </c>
      <c r="AA11" s="155">
        <v>12066070</v>
      </c>
    </row>
    <row r="12" spans="1:27" ht="13.5">
      <c r="A12" s="138" t="s">
        <v>81</v>
      </c>
      <c r="B12" s="136"/>
      <c r="C12" s="155">
        <v>52162</v>
      </c>
      <c r="D12" s="155"/>
      <c r="E12" s="156">
        <v>690520</v>
      </c>
      <c r="F12" s="60">
        <v>89000</v>
      </c>
      <c r="G12" s="60">
        <v>9858</v>
      </c>
      <c r="H12" s="60">
        <v>5071</v>
      </c>
      <c r="I12" s="60">
        <v>5078</v>
      </c>
      <c r="J12" s="60">
        <v>20007</v>
      </c>
      <c r="K12" s="60">
        <v>3620</v>
      </c>
      <c r="L12" s="60">
        <v>6677</v>
      </c>
      <c r="M12" s="60">
        <v>1890</v>
      </c>
      <c r="N12" s="60">
        <v>12187</v>
      </c>
      <c r="O12" s="60">
        <v>4192</v>
      </c>
      <c r="P12" s="60">
        <v>5840</v>
      </c>
      <c r="Q12" s="60">
        <v>15800</v>
      </c>
      <c r="R12" s="60">
        <v>25832</v>
      </c>
      <c r="S12" s="60">
        <v>1220</v>
      </c>
      <c r="T12" s="60">
        <v>24363</v>
      </c>
      <c r="U12" s="60">
        <v>39249</v>
      </c>
      <c r="V12" s="60">
        <v>64832</v>
      </c>
      <c r="W12" s="60">
        <v>122858</v>
      </c>
      <c r="X12" s="60">
        <v>89000</v>
      </c>
      <c r="Y12" s="60">
        <v>33858</v>
      </c>
      <c r="Z12" s="140">
        <v>38.04</v>
      </c>
      <c r="AA12" s="155">
        <v>89000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104000</v>
      </c>
      <c r="D14" s="157"/>
      <c r="E14" s="158">
        <v>120000</v>
      </c>
      <c r="F14" s="159">
        <v>120000</v>
      </c>
      <c r="G14" s="159">
        <v>16553</v>
      </c>
      <c r="H14" s="159">
        <v>16553</v>
      </c>
      <c r="I14" s="159"/>
      <c r="J14" s="159">
        <v>33106</v>
      </c>
      <c r="K14" s="159"/>
      <c r="L14" s="159">
        <v>25017</v>
      </c>
      <c r="M14" s="159"/>
      <c r="N14" s="159">
        <v>25017</v>
      </c>
      <c r="O14" s="159"/>
      <c r="P14" s="159">
        <v>-58124</v>
      </c>
      <c r="Q14" s="159"/>
      <c r="R14" s="159">
        <v>-58124</v>
      </c>
      <c r="S14" s="159"/>
      <c r="T14" s="159"/>
      <c r="U14" s="159">
        <v>102894</v>
      </c>
      <c r="V14" s="159">
        <v>102894</v>
      </c>
      <c r="W14" s="159">
        <v>102893</v>
      </c>
      <c r="X14" s="159">
        <v>120000</v>
      </c>
      <c r="Y14" s="159">
        <v>-17107</v>
      </c>
      <c r="Z14" s="141">
        <v>-14.26</v>
      </c>
      <c r="AA14" s="157">
        <v>120000</v>
      </c>
    </row>
    <row r="15" spans="1:27" ht="13.5">
      <c r="A15" s="135" t="s">
        <v>84</v>
      </c>
      <c r="B15" s="142"/>
      <c r="C15" s="153">
        <f aca="true" t="shared" si="2" ref="C15:Y15">SUM(C16:C18)</f>
        <v>35720842</v>
      </c>
      <c r="D15" s="153">
        <f>SUM(D16:D18)</f>
        <v>0</v>
      </c>
      <c r="E15" s="154">
        <f t="shared" si="2"/>
        <v>35177480</v>
      </c>
      <c r="F15" s="100">
        <f t="shared" si="2"/>
        <v>45408780</v>
      </c>
      <c r="G15" s="100">
        <f t="shared" si="2"/>
        <v>5555702</v>
      </c>
      <c r="H15" s="100">
        <f t="shared" si="2"/>
        <v>6241299</v>
      </c>
      <c r="I15" s="100">
        <f t="shared" si="2"/>
        <v>300326</v>
      </c>
      <c r="J15" s="100">
        <f t="shared" si="2"/>
        <v>12097327</v>
      </c>
      <c r="K15" s="100">
        <f t="shared" si="2"/>
        <v>20596068</v>
      </c>
      <c r="L15" s="100">
        <f t="shared" si="2"/>
        <v>-4855243</v>
      </c>
      <c r="M15" s="100">
        <f t="shared" si="2"/>
        <v>276989</v>
      </c>
      <c r="N15" s="100">
        <f t="shared" si="2"/>
        <v>16017814</v>
      </c>
      <c r="O15" s="100">
        <f t="shared" si="2"/>
        <v>5577032</v>
      </c>
      <c r="P15" s="100">
        <f t="shared" si="2"/>
        <v>287880</v>
      </c>
      <c r="Q15" s="100">
        <f t="shared" si="2"/>
        <v>5789926</v>
      </c>
      <c r="R15" s="100">
        <f t="shared" si="2"/>
        <v>11654838</v>
      </c>
      <c r="S15" s="100">
        <f t="shared" si="2"/>
        <v>6175778</v>
      </c>
      <c r="T15" s="100">
        <f t="shared" si="2"/>
        <v>3599740</v>
      </c>
      <c r="U15" s="100">
        <f t="shared" si="2"/>
        <v>698734</v>
      </c>
      <c r="V15" s="100">
        <f t="shared" si="2"/>
        <v>10474252</v>
      </c>
      <c r="W15" s="100">
        <f t="shared" si="2"/>
        <v>50244231</v>
      </c>
      <c r="X15" s="100">
        <f t="shared" si="2"/>
        <v>45408780</v>
      </c>
      <c r="Y15" s="100">
        <f t="shared" si="2"/>
        <v>4835451</v>
      </c>
      <c r="Z15" s="137">
        <f>+IF(X15&lt;&gt;0,+(Y15/X15)*100,0)</f>
        <v>10.648713750953009</v>
      </c>
      <c r="AA15" s="153">
        <f>SUM(AA16:AA18)</f>
        <v>45408780</v>
      </c>
    </row>
    <row r="16" spans="1:27" ht="13.5">
      <c r="A16" s="138" t="s">
        <v>85</v>
      </c>
      <c r="B16" s="136"/>
      <c r="C16" s="155"/>
      <c r="D16" s="155"/>
      <c r="E16" s="156">
        <v>484480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35690085</v>
      </c>
      <c r="D17" s="155"/>
      <c r="E17" s="156">
        <v>34693000</v>
      </c>
      <c r="F17" s="60">
        <v>45308610</v>
      </c>
      <c r="G17" s="60">
        <v>5551262</v>
      </c>
      <c r="H17" s="60">
        <v>6229615</v>
      </c>
      <c r="I17" s="60">
        <v>281109</v>
      </c>
      <c r="J17" s="60">
        <v>12061986</v>
      </c>
      <c r="K17" s="60">
        <v>15448232</v>
      </c>
      <c r="L17" s="60">
        <v>267976</v>
      </c>
      <c r="M17" s="60">
        <v>275928</v>
      </c>
      <c r="N17" s="60">
        <v>15992136</v>
      </c>
      <c r="O17" s="60">
        <v>5571819</v>
      </c>
      <c r="P17" s="60">
        <v>282711</v>
      </c>
      <c r="Q17" s="60">
        <v>5788003</v>
      </c>
      <c r="R17" s="60">
        <v>11642533</v>
      </c>
      <c r="S17" s="60">
        <v>6171817</v>
      </c>
      <c r="T17" s="60">
        <v>3599195</v>
      </c>
      <c r="U17" s="60">
        <v>697432</v>
      </c>
      <c r="V17" s="60">
        <v>10468444</v>
      </c>
      <c r="W17" s="60">
        <v>50165099</v>
      </c>
      <c r="X17" s="60">
        <v>45308610</v>
      </c>
      <c r="Y17" s="60">
        <v>4856489</v>
      </c>
      <c r="Z17" s="140">
        <v>10.72</v>
      </c>
      <c r="AA17" s="155">
        <v>45308610</v>
      </c>
    </row>
    <row r="18" spans="1:27" ht="13.5">
      <c r="A18" s="138" t="s">
        <v>87</v>
      </c>
      <c r="B18" s="136"/>
      <c r="C18" s="155">
        <v>30757</v>
      </c>
      <c r="D18" s="155"/>
      <c r="E18" s="156"/>
      <c r="F18" s="60">
        <v>100170</v>
      </c>
      <c r="G18" s="60">
        <v>4440</v>
      </c>
      <c r="H18" s="60">
        <v>11684</v>
      </c>
      <c r="I18" s="60">
        <v>19217</v>
      </c>
      <c r="J18" s="60">
        <v>35341</v>
      </c>
      <c r="K18" s="60">
        <v>5147836</v>
      </c>
      <c r="L18" s="60">
        <v>-5123219</v>
      </c>
      <c r="M18" s="60">
        <v>1061</v>
      </c>
      <c r="N18" s="60">
        <v>25678</v>
      </c>
      <c r="O18" s="60">
        <v>5213</v>
      </c>
      <c r="P18" s="60">
        <v>5169</v>
      </c>
      <c r="Q18" s="60">
        <v>1923</v>
      </c>
      <c r="R18" s="60">
        <v>12305</v>
      </c>
      <c r="S18" s="60">
        <v>3961</v>
      </c>
      <c r="T18" s="60">
        <v>545</v>
      </c>
      <c r="U18" s="60">
        <v>1302</v>
      </c>
      <c r="V18" s="60">
        <v>5808</v>
      </c>
      <c r="W18" s="60">
        <v>79132</v>
      </c>
      <c r="X18" s="60">
        <v>100170</v>
      </c>
      <c r="Y18" s="60">
        <v>-21038</v>
      </c>
      <c r="Z18" s="140">
        <v>-21</v>
      </c>
      <c r="AA18" s="155">
        <v>100170</v>
      </c>
    </row>
    <row r="19" spans="1:27" ht="13.5">
      <c r="A19" s="135" t="s">
        <v>88</v>
      </c>
      <c r="B19" s="142"/>
      <c r="C19" s="153">
        <f aca="true" t="shared" si="3" ref="C19:Y19">SUM(C20:C23)</f>
        <v>1790551</v>
      </c>
      <c r="D19" s="153">
        <f>SUM(D20:D23)</f>
        <v>0</v>
      </c>
      <c r="E19" s="154">
        <f t="shared" si="3"/>
        <v>1007500</v>
      </c>
      <c r="F19" s="100">
        <f t="shared" si="3"/>
        <v>15900</v>
      </c>
      <c r="G19" s="100">
        <f t="shared" si="3"/>
        <v>15000</v>
      </c>
      <c r="H19" s="100">
        <f t="shared" si="3"/>
        <v>0</v>
      </c>
      <c r="I19" s="100">
        <f t="shared" si="3"/>
        <v>0</v>
      </c>
      <c r="J19" s="100">
        <f t="shared" si="3"/>
        <v>15000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784</v>
      </c>
      <c r="Q19" s="100">
        <f t="shared" si="3"/>
        <v>0</v>
      </c>
      <c r="R19" s="100">
        <f t="shared" si="3"/>
        <v>784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15784</v>
      </c>
      <c r="X19" s="100">
        <f t="shared" si="3"/>
        <v>15900</v>
      </c>
      <c r="Y19" s="100">
        <f t="shared" si="3"/>
        <v>-116</v>
      </c>
      <c r="Z19" s="137">
        <f>+IF(X19&lt;&gt;0,+(Y19/X19)*100,0)</f>
        <v>-0.729559748427673</v>
      </c>
      <c r="AA19" s="153">
        <f>SUM(AA20:AA23)</f>
        <v>15900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1790551</v>
      </c>
      <c r="D23" s="155"/>
      <c r="E23" s="156">
        <v>1007500</v>
      </c>
      <c r="F23" s="60">
        <v>15900</v>
      </c>
      <c r="G23" s="60">
        <v>15000</v>
      </c>
      <c r="H23" s="60"/>
      <c r="I23" s="60"/>
      <c r="J23" s="60">
        <v>15000</v>
      </c>
      <c r="K23" s="60"/>
      <c r="L23" s="60"/>
      <c r="M23" s="60"/>
      <c r="N23" s="60"/>
      <c r="O23" s="60"/>
      <c r="P23" s="60">
        <v>784</v>
      </c>
      <c r="Q23" s="60"/>
      <c r="R23" s="60">
        <v>784</v>
      </c>
      <c r="S23" s="60"/>
      <c r="T23" s="60"/>
      <c r="U23" s="60"/>
      <c r="V23" s="60"/>
      <c r="W23" s="60">
        <v>15784</v>
      </c>
      <c r="X23" s="60">
        <v>15900</v>
      </c>
      <c r="Y23" s="60">
        <v>-116</v>
      </c>
      <c r="Z23" s="140">
        <v>-0.73</v>
      </c>
      <c r="AA23" s="155">
        <v>15900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100309426</v>
      </c>
      <c r="D25" s="168">
        <f>+D5+D9+D15+D19+D24</f>
        <v>0</v>
      </c>
      <c r="E25" s="169">
        <f t="shared" si="4"/>
        <v>109173384</v>
      </c>
      <c r="F25" s="73">
        <f t="shared" si="4"/>
        <v>113396930</v>
      </c>
      <c r="G25" s="73">
        <f t="shared" si="4"/>
        <v>31291542</v>
      </c>
      <c r="H25" s="73">
        <f t="shared" si="4"/>
        <v>6695717</v>
      </c>
      <c r="I25" s="73">
        <f t="shared" si="4"/>
        <v>953933</v>
      </c>
      <c r="J25" s="73">
        <f t="shared" si="4"/>
        <v>38941192</v>
      </c>
      <c r="K25" s="73">
        <f t="shared" si="4"/>
        <v>21581430</v>
      </c>
      <c r="L25" s="73">
        <f t="shared" si="4"/>
        <v>-4142375</v>
      </c>
      <c r="M25" s="73">
        <f t="shared" si="4"/>
        <v>15077794</v>
      </c>
      <c r="N25" s="73">
        <f t="shared" si="4"/>
        <v>32516849</v>
      </c>
      <c r="O25" s="73">
        <f t="shared" si="4"/>
        <v>6402020</v>
      </c>
      <c r="P25" s="73">
        <f t="shared" si="4"/>
        <v>549141</v>
      </c>
      <c r="Q25" s="73">
        <f t="shared" si="4"/>
        <v>20793876</v>
      </c>
      <c r="R25" s="73">
        <f t="shared" si="4"/>
        <v>27745037</v>
      </c>
      <c r="S25" s="73">
        <f t="shared" si="4"/>
        <v>6676746</v>
      </c>
      <c r="T25" s="73">
        <f t="shared" si="4"/>
        <v>4168642</v>
      </c>
      <c r="U25" s="73">
        <f t="shared" si="4"/>
        <v>2231918</v>
      </c>
      <c r="V25" s="73">
        <f t="shared" si="4"/>
        <v>13077306</v>
      </c>
      <c r="W25" s="73">
        <f t="shared" si="4"/>
        <v>112280384</v>
      </c>
      <c r="X25" s="73">
        <f t="shared" si="4"/>
        <v>113396930</v>
      </c>
      <c r="Y25" s="73">
        <f t="shared" si="4"/>
        <v>-1116546</v>
      </c>
      <c r="Z25" s="170">
        <f>+IF(X25&lt;&gt;0,+(Y25/X25)*100,0)</f>
        <v>-0.9846351219561236</v>
      </c>
      <c r="AA25" s="168">
        <f>+AA5+AA9+AA15+AA19+AA24</f>
        <v>113396930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29864218</v>
      </c>
      <c r="D28" s="153">
        <f>SUM(D29:D31)</f>
        <v>0</v>
      </c>
      <c r="E28" s="154">
        <f t="shared" si="5"/>
        <v>25522009</v>
      </c>
      <c r="F28" s="100">
        <f t="shared" si="5"/>
        <v>28466190</v>
      </c>
      <c r="G28" s="100">
        <f t="shared" si="5"/>
        <v>1896673</v>
      </c>
      <c r="H28" s="100">
        <f t="shared" si="5"/>
        <v>1652405</v>
      </c>
      <c r="I28" s="100">
        <f t="shared" si="5"/>
        <v>2126948</v>
      </c>
      <c r="J28" s="100">
        <f t="shared" si="5"/>
        <v>5676026</v>
      </c>
      <c r="K28" s="100">
        <f t="shared" si="5"/>
        <v>2091310</v>
      </c>
      <c r="L28" s="100">
        <f t="shared" si="5"/>
        <v>2511886</v>
      </c>
      <c r="M28" s="100">
        <f t="shared" si="5"/>
        <v>2440352</v>
      </c>
      <c r="N28" s="100">
        <f t="shared" si="5"/>
        <v>7043548</v>
      </c>
      <c r="O28" s="100">
        <f t="shared" si="5"/>
        <v>5037658</v>
      </c>
      <c r="P28" s="100">
        <f t="shared" si="5"/>
        <v>2500549</v>
      </c>
      <c r="Q28" s="100">
        <f t="shared" si="5"/>
        <v>794056</v>
      </c>
      <c r="R28" s="100">
        <f t="shared" si="5"/>
        <v>8332263</v>
      </c>
      <c r="S28" s="100">
        <f t="shared" si="5"/>
        <v>2332855</v>
      </c>
      <c r="T28" s="100">
        <f t="shared" si="5"/>
        <v>1535790</v>
      </c>
      <c r="U28" s="100">
        <f t="shared" si="5"/>
        <v>1838890</v>
      </c>
      <c r="V28" s="100">
        <f t="shared" si="5"/>
        <v>5707535</v>
      </c>
      <c r="W28" s="100">
        <f t="shared" si="5"/>
        <v>26759372</v>
      </c>
      <c r="X28" s="100">
        <f t="shared" si="5"/>
        <v>28466190</v>
      </c>
      <c r="Y28" s="100">
        <f t="shared" si="5"/>
        <v>-1706818</v>
      </c>
      <c r="Z28" s="137">
        <f>+IF(X28&lt;&gt;0,+(Y28/X28)*100,0)</f>
        <v>-5.995948175713012</v>
      </c>
      <c r="AA28" s="153">
        <f>SUM(AA29:AA31)</f>
        <v>28466190</v>
      </c>
    </row>
    <row r="29" spans="1:27" ht="13.5">
      <c r="A29" s="138" t="s">
        <v>75</v>
      </c>
      <c r="B29" s="136"/>
      <c r="C29" s="155">
        <v>12037059</v>
      </c>
      <c r="D29" s="155"/>
      <c r="E29" s="156">
        <v>9612879</v>
      </c>
      <c r="F29" s="60">
        <v>7315830</v>
      </c>
      <c r="G29" s="60">
        <v>835812</v>
      </c>
      <c r="H29" s="60">
        <v>599162</v>
      </c>
      <c r="I29" s="60">
        <v>606435</v>
      </c>
      <c r="J29" s="60">
        <v>2041409</v>
      </c>
      <c r="K29" s="60">
        <v>559801</v>
      </c>
      <c r="L29" s="60">
        <v>601440</v>
      </c>
      <c r="M29" s="60">
        <v>326095</v>
      </c>
      <c r="N29" s="60">
        <v>1487336</v>
      </c>
      <c r="O29" s="60">
        <v>534865</v>
      </c>
      <c r="P29" s="60">
        <v>525357</v>
      </c>
      <c r="Q29" s="60">
        <v>557123</v>
      </c>
      <c r="R29" s="60">
        <v>1617345</v>
      </c>
      <c r="S29" s="60">
        <v>709964</v>
      </c>
      <c r="T29" s="60">
        <v>543925</v>
      </c>
      <c r="U29" s="60">
        <v>557328</v>
      </c>
      <c r="V29" s="60">
        <v>1811217</v>
      </c>
      <c r="W29" s="60">
        <v>6957307</v>
      </c>
      <c r="X29" s="60">
        <v>7315830</v>
      </c>
      <c r="Y29" s="60">
        <v>-358523</v>
      </c>
      <c r="Z29" s="140">
        <v>-4.9</v>
      </c>
      <c r="AA29" s="155">
        <v>7315830</v>
      </c>
    </row>
    <row r="30" spans="1:27" ht="13.5">
      <c r="A30" s="138" t="s">
        <v>76</v>
      </c>
      <c r="B30" s="136"/>
      <c r="C30" s="157">
        <v>12541394</v>
      </c>
      <c r="D30" s="157"/>
      <c r="E30" s="158">
        <v>9825814</v>
      </c>
      <c r="F30" s="159">
        <v>13536140</v>
      </c>
      <c r="G30" s="159">
        <v>719583</v>
      </c>
      <c r="H30" s="159">
        <v>681324</v>
      </c>
      <c r="I30" s="159">
        <v>1008516</v>
      </c>
      <c r="J30" s="159">
        <v>2409423</v>
      </c>
      <c r="K30" s="159">
        <v>928394</v>
      </c>
      <c r="L30" s="159">
        <v>1106913</v>
      </c>
      <c r="M30" s="159">
        <v>1215905</v>
      </c>
      <c r="N30" s="159">
        <v>3251212</v>
      </c>
      <c r="O30" s="159">
        <v>3890376</v>
      </c>
      <c r="P30" s="159">
        <v>1550403</v>
      </c>
      <c r="Q30" s="159">
        <v>-280326</v>
      </c>
      <c r="R30" s="159">
        <v>5160453</v>
      </c>
      <c r="S30" s="159">
        <v>1161438</v>
      </c>
      <c r="T30" s="159"/>
      <c r="U30" s="159"/>
      <c r="V30" s="159">
        <v>1161438</v>
      </c>
      <c r="W30" s="159">
        <v>11982526</v>
      </c>
      <c r="X30" s="159">
        <v>13536140</v>
      </c>
      <c r="Y30" s="159">
        <v>-1553614</v>
      </c>
      <c r="Z30" s="141">
        <v>-11.48</v>
      </c>
      <c r="AA30" s="157">
        <v>13536140</v>
      </c>
    </row>
    <row r="31" spans="1:27" ht="13.5">
      <c r="A31" s="138" t="s">
        <v>77</v>
      </c>
      <c r="B31" s="136"/>
      <c r="C31" s="155">
        <v>5285765</v>
      </c>
      <c r="D31" s="155"/>
      <c r="E31" s="156">
        <v>6083316</v>
      </c>
      <c r="F31" s="60">
        <v>7614220</v>
      </c>
      <c r="G31" s="60">
        <v>341278</v>
      </c>
      <c r="H31" s="60">
        <v>371919</v>
      </c>
      <c r="I31" s="60">
        <v>511997</v>
      </c>
      <c r="J31" s="60">
        <v>1225194</v>
      </c>
      <c r="K31" s="60">
        <v>603115</v>
      </c>
      <c r="L31" s="60">
        <v>803533</v>
      </c>
      <c r="M31" s="60">
        <v>898352</v>
      </c>
      <c r="N31" s="60">
        <v>2305000</v>
      </c>
      <c r="O31" s="60">
        <v>612417</v>
      </c>
      <c r="P31" s="60">
        <v>424789</v>
      </c>
      <c r="Q31" s="60">
        <v>517259</v>
      </c>
      <c r="R31" s="60">
        <v>1554465</v>
      </c>
      <c r="S31" s="60">
        <v>461453</v>
      </c>
      <c r="T31" s="60">
        <v>991865</v>
      </c>
      <c r="U31" s="60">
        <v>1281562</v>
      </c>
      <c r="V31" s="60">
        <v>2734880</v>
      </c>
      <c r="W31" s="60">
        <v>7819539</v>
      </c>
      <c r="X31" s="60">
        <v>7614220</v>
      </c>
      <c r="Y31" s="60">
        <v>205319</v>
      </c>
      <c r="Z31" s="140">
        <v>2.7</v>
      </c>
      <c r="AA31" s="155">
        <v>7614220</v>
      </c>
    </row>
    <row r="32" spans="1:27" ht="13.5">
      <c r="A32" s="135" t="s">
        <v>78</v>
      </c>
      <c r="B32" s="136"/>
      <c r="C32" s="153">
        <f aca="true" t="shared" si="6" ref="C32:Y32">SUM(C33:C37)</f>
        <v>27904790</v>
      </c>
      <c r="D32" s="153">
        <f>SUM(D33:D37)</f>
        <v>0</v>
      </c>
      <c r="E32" s="154">
        <f t="shared" si="6"/>
        <v>27991786</v>
      </c>
      <c r="F32" s="100">
        <f t="shared" si="6"/>
        <v>26062140</v>
      </c>
      <c r="G32" s="100">
        <f t="shared" si="6"/>
        <v>1249888</v>
      </c>
      <c r="H32" s="100">
        <f t="shared" si="6"/>
        <v>1855746</v>
      </c>
      <c r="I32" s="100">
        <f t="shared" si="6"/>
        <v>1647692</v>
      </c>
      <c r="J32" s="100">
        <f t="shared" si="6"/>
        <v>4753326</v>
      </c>
      <c r="K32" s="100">
        <f t="shared" si="6"/>
        <v>1706360</v>
      </c>
      <c r="L32" s="100">
        <f t="shared" si="6"/>
        <v>2246060</v>
      </c>
      <c r="M32" s="100">
        <f t="shared" si="6"/>
        <v>1842742</v>
      </c>
      <c r="N32" s="100">
        <f t="shared" si="6"/>
        <v>5795162</v>
      </c>
      <c r="O32" s="100">
        <f t="shared" si="6"/>
        <v>3518817</v>
      </c>
      <c r="P32" s="100">
        <f t="shared" si="6"/>
        <v>1906371</v>
      </c>
      <c r="Q32" s="100">
        <f t="shared" si="6"/>
        <v>2757810</v>
      </c>
      <c r="R32" s="100">
        <f t="shared" si="6"/>
        <v>8182998</v>
      </c>
      <c r="S32" s="100">
        <f t="shared" si="6"/>
        <v>1856751</v>
      </c>
      <c r="T32" s="100">
        <f t="shared" si="6"/>
        <v>1956175</v>
      </c>
      <c r="U32" s="100">
        <f t="shared" si="6"/>
        <v>2353302</v>
      </c>
      <c r="V32" s="100">
        <f t="shared" si="6"/>
        <v>6166228</v>
      </c>
      <c r="W32" s="100">
        <f t="shared" si="6"/>
        <v>24897714</v>
      </c>
      <c r="X32" s="100">
        <f t="shared" si="6"/>
        <v>26062140</v>
      </c>
      <c r="Y32" s="100">
        <f t="shared" si="6"/>
        <v>-1164426</v>
      </c>
      <c r="Z32" s="137">
        <f>+IF(X32&lt;&gt;0,+(Y32/X32)*100,0)</f>
        <v>-4.467883297380798</v>
      </c>
      <c r="AA32" s="153">
        <f>SUM(AA33:AA37)</f>
        <v>26062140</v>
      </c>
    </row>
    <row r="33" spans="1:27" ht="13.5">
      <c r="A33" s="138" t="s">
        <v>79</v>
      </c>
      <c r="B33" s="136"/>
      <c r="C33" s="155">
        <v>712846</v>
      </c>
      <c r="D33" s="155"/>
      <c r="E33" s="156">
        <v>15000</v>
      </c>
      <c r="F33" s="60"/>
      <c r="G33" s="60">
        <v>34035</v>
      </c>
      <c r="H33" s="60">
        <v>68215</v>
      </c>
      <c r="I33" s="60">
        <v>25367</v>
      </c>
      <c r="J33" s="60">
        <v>127617</v>
      </c>
      <c r="K33" s="60">
        <v>25002</v>
      </c>
      <c r="L33" s="60">
        <v>26102</v>
      </c>
      <c r="M33" s="60">
        <v>-155617</v>
      </c>
      <c r="N33" s="60">
        <v>-104513</v>
      </c>
      <c r="O33" s="60">
        <v>2851</v>
      </c>
      <c r="P33" s="60">
        <v>-25955</v>
      </c>
      <c r="Q33" s="60">
        <v>-25</v>
      </c>
      <c r="R33" s="60">
        <v>-23129</v>
      </c>
      <c r="S33" s="60"/>
      <c r="T33" s="60">
        <v>24226</v>
      </c>
      <c r="U33" s="60">
        <v>47024</v>
      </c>
      <c r="V33" s="60">
        <v>71250</v>
      </c>
      <c r="W33" s="60">
        <v>71225</v>
      </c>
      <c r="X33" s="60"/>
      <c r="Y33" s="60">
        <v>71225</v>
      </c>
      <c r="Z33" s="140">
        <v>0</v>
      </c>
      <c r="AA33" s="155"/>
    </row>
    <row r="34" spans="1:27" ht="13.5">
      <c r="A34" s="138" t="s">
        <v>80</v>
      </c>
      <c r="B34" s="136"/>
      <c r="C34" s="155">
        <v>12131946</v>
      </c>
      <c r="D34" s="155"/>
      <c r="E34" s="156">
        <v>11866311</v>
      </c>
      <c r="F34" s="60">
        <v>10589320</v>
      </c>
      <c r="G34" s="60">
        <v>513506</v>
      </c>
      <c r="H34" s="60">
        <v>953846</v>
      </c>
      <c r="I34" s="60">
        <v>763504</v>
      </c>
      <c r="J34" s="60">
        <v>2230856</v>
      </c>
      <c r="K34" s="60">
        <v>811744</v>
      </c>
      <c r="L34" s="60">
        <v>1105496</v>
      </c>
      <c r="M34" s="60">
        <v>786142</v>
      </c>
      <c r="N34" s="60">
        <v>2703382</v>
      </c>
      <c r="O34" s="60">
        <v>1149670</v>
      </c>
      <c r="P34" s="60">
        <v>728218</v>
      </c>
      <c r="Q34" s="60">
        <v>896020</v>
      </c>
      <c r="R34" s="60">
        <v>2773908</v>
      </c>
      <c r="S34" s="60">
        <v>702440</v>
      </c>
      <c r="T34" s="60">
        <v>727580</v>
      </c>
      <c r="U34" s="60">
        <v>859465</v>
      </c>
      <c r="V34" s="60">
        <v>2289485</v>
      </c>
      <c r="W34" s="60">
        <v>9997631</v>
      </c>
      <c r="X34" s="60">
        <v>10589320</v>
      </c>
      <c r="Y34" s="60">
        <v>-591689</v>
      </c>
      <c r="Z34" s="140">
        <v>-5.59</v>
      </c>
      <c r="AA34" s="155">
        <v>10589320</v>
      </c>
    </row>
    <row r="35" spans="1:27" ht="13.5">
      <c r="A35" s="138" t="s">
        <v>81</v>
      </c>
      <c r="B35" s="136"/>
      <c r="C35" s="155">
        <v>14961457</v>
      </c>
      <c r="D35" s="155"/>
      <c r="E35" s="156">
        <v>15990475</v>
      </c>
      <c r="F35" s="60">
        <v>15352820</v>
      </c>
      <c r="G35" s="60">
        <v>701439</v>
      </c>
      <c r="H35" s="60">
        <v>825684</v>
      </c>
      <c r="I35" s="60">
        <v>850879</v>
      </c>
      <c r="J35" s="60">
        <v>2378002</v>
      </c>
      <c r="K35" s="60">
        <v>861672</v>
      </c>
      <c r="L35" s="60">
        <v>1106123</v>
      </c>
      <c r="M35" s="60">
        <v>1207308</v>
      </c>
      <c r="N35" s="60">
        <v>3175103</v>
      </c>
      <c r="O35" s="60">
        <v>2357665</v>
      </c>
      <c r="P35" s="60">
        <v>1188502</v>
      </c>
      <c r="Q35" s="60">
        <v>1853184</v>
      </c>
      <c r="R35" s="60">
        <v>5399351</v>
      </c>
      <c r="S35" s="60">
        <v>1145680</v>
      </c>
      <c r="T35" s="60">
        <v>1195306</v>
      </c>
      <c r="U35" s="60">
        <v>1437750</v>
      </c>
      <c r="V35" s="60">
        <v>3778736</v>
      </c>
      <c r="W35" s="60">
        <v>14731192</v>
      </c>
      <c r="X35" s="60">
        <v>15352820</v>
      </c>
      <c r="Y35" s="60">
        <v>-621628</v>
      </c>
      <c r="Z35" s="140">
        <v>-4.05</v>
      </c>
      <c r="AA35" s="155">
        <v>15352820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98541</v>
      </c>
      <c r="D37" s="157"/>
      <c r="E37" s="158">
        <v>120000</v>
      </c>
      <c r="F37" s="159">
        <v>120000</v>
      </c>
      <c r="G37" s="159">
        <v>908</v>
      </c>
      <c r="H37" s="159">
        <v>8001</v>
      </c>
      <c r="I37" s="159">
        <v>7942</v>
      </c>
      <c r="J37" s="159">
        <v>16851</v>
      </c>
      <c r="K37" s="159">
        <v>7942</v>
      </c>
      <c r="L37" s="159">
        <v>8339</v>
      </c>
      <c r="M37" s="159">
        <v>4909</v>
      </c>
      <c r="N37" s="159">
        <v>21190</v>
      </c>
      <c r="O37" s="159">
        <v>8631</v>
      </c>
      <c r="P37" s="159">
        <v>15606</v>
      </c>
      <c r="Q37" s="159">
        <v>8631</v>
      </c>
      <c r="R37" s="159">
        <v>32868</v>
      </c>
      <c r="S37" s="159">
        <v>8631</v>
      </c>
      <c r="T37" s="159">
        <v>9063</v>
      </c>
      <c r="U37" s="159">
        <v>9063</v>
      </c>
      <c r="V37" s="159">
        <v>26757</v>
      </c>
      <c r="W37" s="159">
        <v>97666</v>
      </c>
      <c r="X37" s="159">
        <v>120000</v>
      </c>
      <c r="Y37" s="159">
        <v>-22334</v>
      </c>
      <c r="Z37" s="141">
        <v>-18.61</v>
      </c>
      <c r="AA37" s="157">
        <v>120000</v>
      </c>
    </row>
    <row r="38" spans="1:27" ht="13.5">
      <c r="A38" s="135" t="s">
        <v>84</v>
      </c>
      <c r="B38" s="142"/>
      <c r="C38" s="153">
        <f aca="true" t="shared" si="7" ref="C38:Y38">SUM(C39:C41)</f>
        <v>46963853</v>
      </c>
      <c r="D38" s="153">
        <f>SUM(D39:D41)</f>
        <v>0</v>
      </c>
      <c r="E38" s="154">
        <f t="shared" si="7"/>
        <v>49890549</v>
      </c>
      <c r="F38" s="100">
        <f t="shared" si="7"/>
        <v>57633400</v>
      </c>
      <c r="G38" s="100">
        <f t="shared" si="7"/>
        <v>3148323</v>
      </c>
      <c r="H38" s="100">
        <f t="shared" si="7"/>
        <v>3947884</v>
      </c>
      <c r="I38" s="100">
        <f t="shared" si="7"/>
        <v>3992479</v>
      </c>
      <c r="J38" s="100">
        <f t="shared" si="7"/>
        <v>11088686</v>
      </c>
      <c r="K38" s="100">
        <f t="shared" si="7"/>
        <v>4876298</v>
      </c>
      <c r="L38" s="100">
        <f t="shared" si="7"/>
        <v>6118783</v>
      </c>
      <c r="M38" s="100">
        <f t="shared" si="7"/>
        <v>5206257</v>
      </c>
      <c r="N38" s="100">
        <f t="shared" si="7"/>
        <v>16201338</v>
      </c>
      <c r="O38" s="100">
        <f t="shared" si="7"/>
        <v>6899777</v>
      </c>
      <c r="P38" s="100">
        <f t="shared" si="7"/>
        <v>3997742</v>
      </c>
      <c r="Q38" s="100">
        <f t="shared" si="7"/>
        <v>9506434</v>
      </c>
      <c r="R38" s="100">
        <f t="shared" si="7"/>
        <v>20403953</v>
      </c>
      <c r="S38" s="100">
        <f t="shared" si="7"/>
        <v>4389933</v>
      </c>
      <c r="T38" s="100">
        <f t="shared" si="7"/>
        <v>4597248</v>
      </c>
      <c r="U38" s="100">
        <f t="shared" si="7"/>
        <v>4734163</v>
      </c>
      <c r="V38" s="100">
        <f t="shared" si="7"/>
        <v>13721344</v>
      </c>
      <c r="W38" s="100">
        <f t="shared" si="7"/>
        <v>61415321</v>
      </c>
      <c r="X38" s="100">
        <f t="shared" si="7"/>
        <v>57633400</v>
      </c>
      <c r="Y38" s="100">
        <f t="shared" si="7"/>
        <v>3781921</v>
      </c>
      <c r="Z38" s="137">
        <f>+IF(X38&lt;&gt;0,+(Y38/X38)*100,0)</f>
        <v>6.562030003435508</v>
      </c>
      <c r="AA38" s="153">
        <f>SUM(AA39:AA41)</f>
        <v>57633400</v>
      </c>
    </row>
    <row r="39" spans="1:27" ht="13.5">
      <c r="A39" s="138" t="s">
        <v>85</v>
      </c>
      <c r="B39" s="136"/>
      <c r="C39" s="155">
        <v>2282159</v>
      </c>
      <c r="D39" s="155"/>
      <c r="E39" s="156">
        <v>3266525</v>
      </c>
      <c r="F39" s="60">
        <v>1222640</v>
      </c>
      <c r="G39" s="60">
        <v>137572</v>
      </c>
      <c r="H39" s="60">
        <v>158146</v>
      </c>
      <c r="I39" s="60">
        <v>149163</v>
      </c>
      <c r="J39" s="60">
        <v>444881</v>
      </c>
      <c r="K39" s="60">
        <v>178497</v>
      </c>
      <c r="L39" s="60">
        <v>266256</v>
      </c>
      <c r="M39" s="60">
        <v>-152754</v>
      </c>
      <c r="N39" s="60">
        <v>291999</v>
      </c>
      <c r="O39" s="60">
        <v>16941</v>
      </c>
      <c r="P39" s="60">
        <v>91924</v>
      </c>
      <c r="Q39" s="60">
        <v>106199</v>
      </c>
      <c r="R39" s="60">
        <v>215064</v>
      </c>
      <c r="S39" s="60">
        <v>85459</v>
      </c>
      <c r="T39" s="60">
        <v>27793</v>
      </c>
      <c r="U39" s="60">
        <v>76318</v>
      </c>
      <c r="V39" s="60">
        <v>189570</v>
      </c>
      <c r="W39" s="60">
        <v>1141514</v>
      </c>
      <c r="X39" s="60">
        <v>1222640</v>
      </c>
      <c r="Y39" s="60">
        <v>-81126</v>
      </c>
      <c r="Z39" s="140">
        <v>-6.64</v>
      </c>
      <c r="AA39" s="155">
        <v>1222640</v>
      </c>
    </row>
    <row r="40" spans="1:27" ht="13.5">
      <c r="A40" s="138" t="s">
        <v>86</v>
      </c>
      <c r="B40" s="136"/>
      <c r="C40" s="155">
        <v>35695805</v>
      </c>
      <c r="D40" s="155"/>
      <c r="E40" s="156">
        <v>34693000</v>
      </c>
      <c r="F40" s="60">
        <v>45308610</v>
      </c>
      <c r="G40" s="60">
        <v>2317678</v>
      </c>
      <c r="H40" s="60">
        <v>3029637</v>
      </c>
      <c r="I40" s="60">
        <v>3105556</v>
      </c>
      <c r="J40" s="60">
        <v>8452871</v>
      </c>
      <c r="K40" s="60">
        <v>3961056</v>
      </c>
      <c r="L40" s="60">
        <v>5036038</v>
      </c>
      <c r="M40" s="60">
        <v>4604145</v>
      </c>
      <c r="N40" s="60">
        <v>13601239</v>
      </c>
      <c r="O40" s="60">
        <v>5207061</v>
      </c>
      <c r="P40" s="60">
        <v>3180267</v>
      </c>
      <c r="Q40" s="60">
        <v>8351027</v>
      </c>
      <c r="R40" s="60">
        <v>16738355</v>
      </c>
      <c r="S40" s="60">
        <v>3439971</v>
      </c>
      <c r="T40" s="60">
        <v>3730206</v>
      </c>
      <c r="U40" s="60">
        <v>3757599</v>
      </c>
      <c r="V40" s="60">
        <v>10927776</v>
      </c>
      <c r="W40" s="60">
        <v>49720241</v>
      </c>
      <c r="X40" s="60">
        <v>45308610</v>
      </c>
      <c r="Y40" s="60">
        <v>4411631</v>
      </c>
      <c r="Z40" s="140">
        <v>9.74</v>
      </c>
      <c r="AA40" s="155">
        <v>45308610</v>
      </c>
    </row>
    <row r="41" spans="1:27" ht="13.5">
      <c r="A41" s="138" t="s">
        <v>87</v>
      </c>
      <c r="B41" s="136"/>
      <c r="C41" s="155">
        <v>8985889</v>
      </c>
      <c r="D41" s="155"/>
      <c r="E41" s="156">
        <v>11931024</v>
      </c>
      <c r="F41" s="60">
        <v>11102150</v>
      </c>
      <c r="G41" s="60">
        <v>693073</v>
      </c>
      <c r="H41" s="60">
        <v>760101</v>
      </c>
      <c r="I41" s="60">
        <v>737760</v>
      </c>
      <c r="J41" s="60">
        <v>2190934</v>
      </c>
      <c r="K41" s="60">
        <v>736745</v>
      </c>
      <c r="L41" s="60">
        <v>816489</v>
      </c>
      <c r="M41" s="60">
        <v>754866</v>
      </c>
      <c r="N41" s="60">
        <v>2308100</v>
      </c>
      <c r="O41" s="60">
        <v>1675775</v>
      </c>
      <c r="P41" s="60">
        <v>725551</v>
      </c>
      <c r="Q41" s="60">
        <v>1049208</v>
      </c>
      <c r="R41" s="60">
        <v>3450534</v>
      </c>
      <c r="S41" s="60">
        <v>864503</v>
      </c>
      <c r="T41" s="60">
        <v>839249</v>
      </c>
      <c r="U41" s="60">
        <v>900246</v>
      </c>
      <c r="V41" s="60">
        <v>2603998</v>
      </c>
      <c r="W41" s="60">
        <v>10553566</v>
      </c>
      <c r="X41" s="60">
        <v>11102150</v>
      </c>
      <c r="Y41" s="60">
        <v>-548584</v>
      </c>
      <c r="Z41" s="140">
        <v>-4.94</v>
      </c>
      <c r="AA41" s="155">
        <v>11102150</v>
      </c>
    </row>
    <row r="42" spans="1:27" ht="13.5">
      <c r="A42" s="135" t="s">
        <v>88</v>
      </c>
      <c r="B42" s="142"/>
      <c r="C42" s="153">
        <f aca="true" t="shared" si="8" ref="C42:Y42">SUM(C43:C46)</f>
        <v>2466988</v>
      </c>
      <c r="D42" s="153">
        <f>SUM(D43:D46)</f>
        <v>0</v>
      </c>
      <c r="E42" s="154">
        <f t="shared" si="8"/>
        <v>3811421</v>
      </c>
      <c r="F42" s="100">
        <f t="shared" si="8"/>
        <v>1982040</v>
      </c>
      <c r="G42" s="100">
        <f t="shared" si="8"/>
        <v>35626</v>
      </c>
      <c r="H42" s="100">
        <f t="shared" si="8"/>
        <v>52010</v>
      </c>
      <c r="I42" s="100">
        <f t="shared" si="8"/>
        <v>56689</v>
      </c>
      <c r="J42" s="100">
        <f t="shared" si="8"/>
        <v>144325</v>
      </c>
      <c r="K42" s="100">
        <f t="shared" si="8"/>
        <v>82852</v>
      </c>
      <c r="L42" s="100">
        <f t="shared" si="8"/>
        <v>219331</v>
      </c>
      <c r="M42" s="100">
        <f t="shared" si="8"/>
        <v>107463</v>
      </c>
      <c r="N42" s="100">
        <f t="shared" si="8"/>
        <v>409646</v>
      </c>
      <c r="O42" s="100">
        <f t="shared" si="8"/>
        <v>170055</v>
      </c>
      <c r="P42" s="100">
        <f t="shared" si="8"/>
        <v>61572</v>
      </c>
      <c r="Q42" s="100">
        <f t="shared" si="8"/>
        <v>138325</v>
      </c>
      <c r="R42" s="100">
        <f t="shared" si="8"/>
        <v>369952</v>
      </c>
      <c r="S42" s="100">
        <f t="shared" si="8"/>
        <v>72255</v>
      </c>
      <c r="T42" s="100">
        <f t="shared" si="8"/>
        <v>747364</v>
      </c>
      <c r="U42" s="100">
        <f t="shared" si="8"/>
        <v>189884</v>
      </c>
      <c r="V42" s="100">
        <f t="shared" si="8"/>
        <v>1009503</v>
      </c>
      <c r="W42" s="100">
        <f t="shared" si="8"/>
        <v>1933426</v>
      </c>
      <c r="X42" s="100">
        <f t="shared" si="8"/>
        <v>1982040</v>
      </c>
      <c r="Y42" s="100">
        <f t="shared" si="8"/>
        <v>-48614</v>
      </c>
      <c r="Z42" s="137">
        <f>+IF(X42&lt;&gt;0,+(Y42/X42)*100,0)</f>
        <v>-2.4527254747633753</v>
      </c>
      <c r="AA42" s="153">
        <f>SUM(AA43:AA46)</f>
        <v>1982040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2466988</v>
      </c>
      <c r="D46" s="155"/>
      <c r="E46" s="156">
        <v>3811421</v>
      </c>
      <c r="F46" s="60">
        <v>1982040</v>
      </c>
      <c r="G46" s="60">
        <v>35626</v>
      </c>
      <c r="H46" s="60">
        <v>52010</v>
      </c>
      <c r="I46" s="60">
        <v>56689</v>
      </c>
      <c r="J46" s="60">
        <v>144325</v>
      </c>
      <c r="K46" s="60">
        <v>82852</v>
      </c>
      <c r="L46" s="60">
        <v>219331</v>
      </c>
      <c r="M46" s="60">
        <v>107463</v>
      </c>
      <c r="N46" s="60">
        <v>409646</v>
      </c>
      <c r="O46" s="60">
        <v>170055</v>
      </c>
      <c r="P46" s="60">
        <v>61572</v>
      </c>
      <c r="Q46" s="60">
        <v>138325</v>
      </c>
      <c r="R46" s="60">
        <v>369952</v>
      </c>
      <c r="S46" s="60">
        <v>72255</v>
      </c>
      <c r="T46" s="60">
        <v>747364</v>
      </c>
      <c r="U46" s="60">
        <v>189884</v>
      </c>
      <c r="V46" s="60">
        <v>1009503</v>
      </c>
      <c r="W46" s="60">
        <v>1933426</v>
      </c>
      <c r="X46" s="60">
        <v>1982040</v>
      </c>
      <c r="Y46" s="60">
        <v>-48614</v>
      </c>
      <c r="Z46" s="140">
        <v>-2.45</v>
      </c>
      <c r="AA46" s="155">
        <v>1982040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107199849</v>
      </c>
      <c r="D48" s="168">
        <f>+D28+D32+D38+D42+D47</f>
        <v>0</v>
      </c>
      <c r="E48" s="169">
        <f t="shared" si="9"/>
        <v>107215765</v>
      </c>
      <c r="F48" s="73">
        <f t="shared" si="9"/>
        <v>114143770</v>
      </c>
      <c r="G48" s="73">
        <f t="shared" si="9"/>
        <v>6330510</v>
      </c>
      <c r="H48" s="73">
        <f t="shared" si="9"/>
        <v>7508045</v>
      </c>
      <c r="I48" s="73">
        <f t="shared" si="9"/>
        <v>7823808</v>
      </c>
      <c r="J48" s="73">
        <f t="shared" si="9"/>
        <v>21662363</v>
      </c>
      <c r="K48" s="73">
        <f t="shared" si="9"/>
        <v>8756820</v>
      </c>
      <c r="L48" s="73">
        <f t="shared" si="9"/>
        <v>11096060</v>
      </c>
      <c r="M48" s="73">
        <f t="shared" si="9"/>
        <v>9596814</v>
      </c>
      <c r="N48" s="73">
        <f t="shared" si="9"/>
        <v>29449694</v>
      </c>
      <c r="O48" s="73">
        <f t="shared" si="9"/>
        <v>15626307</v>
      </c>
      <c r="P48" s="73">
        <f t="shared" si="9"/>
        <v>8466234</v>
      </c>
      <c r="Q48" s="73">
        <f t="shared" si="9"/>
        <v>13196625</v>
      </c>
      <c r="R48" s="73">
        <f t="shared" si="9"/>
        <v>37289166</v>
      </c>
      <c r="S48" s="73">
        <f t="shared" si="9"/>
        <v>8651794</v>
      </c>
      <c r="T48" s="73">
        <f t="shared" si="9"/>
        <v>8836577</v>
      </c>
      <c r="U48" s="73">
        <f t="shared" si="9"/>
        <v>9116239</v>
      </c>
      <c r="V48" s="73">
        <f t="shared" si="9"/>
        <v>26604610</v>
      </c>
      <c r="W48" s="73">
        <f t="shared" si="9"/>
        <v>115005833</v>
      </c>
      <c r="X48" s="73">
        <f t="shared" si="9"/>
        <v>114143770</v>
      </c>
      <c r="Y48" s="73">
        <f t="shared" si="9"/>
        <v>862063</v>
      </c>
      <c r="Z48" s="170">
        <f>+IF(X48&lt;&gt;0,+(Y48/X48)*100,0)</f>
        <v>0.7552431464284034</v>
      </c>
      <c r="AA48" s="168">
        <f>+AA28+AA32+AA38+AA42+AA47</f>
        <v>114143770</v>
      </c>
    </row>
    <row r="49" spans="1:27" ht="13.5">
      <c r="A49" s="148" t="s">
        <v>49</v>
      </c>
      <c r="B49" s="149"/>
      <c r="C49" s="171">
        <f aca="true" t="shared" si="10" ref="C49:Y49">+C25-C48</f>
        <v>-6890423</v>
      </c>
      <c r="D49" s="171">
        <f>+D25-D48</f>
        <v>0</v>
      </c>
      <c r="E49" s="172">
        <f t="shared" si="10"/>
        <v>1957619</v>
      </c>
      <c r="F49" s="173">
        <f t="shared" si="10"/>
        <v>-746840</v>
      </c>
      <c r="G49" s="173">
        <f t="shared" si="10"/>
        <v>24961032</v>
      </c>
      <c r="H49" s="173">
        <f t="shared" si="10"/>
        <v>-812328</v>
      </c>
      <c r="I49" s="173">
        <f t="shared" si="10"/>
        <v>-6869875</v>
      </c>
      <c r="J49" s="173">
        <f t="shared" si="10"/>
        <v>17278829</v>
      </c>
      <c r="K49" s="173">
        <f t="shared" si="10"/>
        <v>12824610</v>
      </c>
      <c r="L49" s="173">
        <f t="shared" si="10"/>
        <v>-15238435</v>
      </c>
      <c r="M49" s="173">
        <f t="shared" si="10"/>
        <v>5480980</v>
      </c>
      <c r="N49" s="173">
        <f t="shared" si="10"/>
        <v>3067155</v>
      </c>
      <c r="O49" s="173">
        <f t="shared" si="10"/>
        <v>-9224287</v>
      </c>
      <c r="P49" s="173">
        <f t="shared" si="10"/>
        <v>-7917093</v>
      </c>
      <c r="Q49" s="173">
        <f t="shared" si="10"/>
        <v>7597251</v>
      </c>
      <c r="R49" s="173">
        <f t="shared" si="10"/>
        <v>-9544129</v>
      </c>
      <c r="S49" s="173">
        <f t="shared" si="10"/>
        <v>-1975048</v>
      </c>
      <c r="T49" s="173">
        <f t="shared" si="10"/>
        <v>-4667935</v>
      </c>
      <c r="U49" s="173">
        <f t="shared" si="10"/>
        <v>-6884321</v>
      </c>
      <c r="V49" s="173">
        <f t="shared" si="10"/>
        <v>-13527304</v>
      </c>
      <c r="W49" s="173">
        <f t="shared" si="10"/>
        <v>-2725449</v>
      </c>
      <c r="X49" s="173">
        <f>IF(F25=F48,0,X25-X48)</f>
        <v>-746840</v>
      </c>
      <c r="Y49" s="173">
        <f t="shared" si="10"/>
        <v>-1978609</v>
      </c>
      <c r="Z49" s="174">
        <f>+IF(X49&lt;&gt;0,+(Y49/X49)*100,0)</f>
        <v>264.93077499866104</v>
      </c>
      <c r="AA49" s="171">
        <f>+AA25-AA48</f>
        <v>-746840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1787000</v>
      </c>
      <c r="D10" s="155"/>
      <c r="E10" s="156">
        <v>1000000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385000</v>
      </c>
      <c r="D11" s="155"/>
      <c r="E11" s="156">
        <v>424300</v>
      </c>
      <c r="F11" s="60">
        <v>508800</v>
      </c>
      <c r="G11" s="60">
        <v>90169</v>
      </c>
      <c r="H11" s="60">
        <v>111516</v>
      </c>
      <c r="I11" s="60">
        <v>29986</v>
      </c>
      <c r="J11" s="60">
        <v>231671</v>
      </c>
      <c r="K11" s="60">
        <v>5159477</v>
      </c>
      <c r="L11" s="60">
        <v>-5103467</v>
      </c>
      <c r="M11" s="60">
        <v>18554</v>
      </c>
      <c r="N11" s="60">
        <v>74564</v>
      </c>
      <c r="O11" s="60">
        <v>44577</v>
      </c>
      <c r="P11" s="60">
        <v>29162</v>
      </c>
      <c r="Q11" s="60">
        <v>36790</v>
      </c>
      <c r="R11" s="60">
        <v>110529</v>
      </c>
      <c r="S11" s="60">
        <v>29918</v>
      </c>
      <c r="T11" s="60">
        <v>25766</v>
      </c>
      <c r="U11" s="60">
        <v>34651</v>
      </c>
      <c r="V11" s="60">
        <v>90335</v>
      </c>
      <c r="W11" s="60">
        <v>507099</v>
      </c>
      <c r="X11" s="60">
        <v>508800</v>
      </c>
      <c r="Y11" s="60">
        <v>-1701</v>
      </c>
      <c r="Z11" s="140">
        <v>-0.33</v>
      </c>
      <c r="AA11" s="155">
        <v>508800</v>
      </c>
    </row>
    <row r="12" spans="1:27" ht="13.5">
      <c r="A12" s="183" t="s">
        <v>108</v>
      </c>
      <c r="B12" s="185"/>
      <c r="C12" s="155">
        <v>10537339</v>
      </c>
      <c r="D12" s="155"/>
      <c r="E12" s="156">
        <v>14189150</v>
      </c>
      <c r="F12" s="60">
        <v>11403550</v>
      </c>
      <c r="G12" s="60">
        <v>7237230</v>
      </c>
      <c r="H12" s="60">
        <v>269636</v>
      </c>
      <c r="I12" s="60">
        <v>558963</v>
      </c>
      <c r="J12" s="60">
        <v>8065829</v>
      </c>
      <c r="K12" s="60">
        <v>816455</v>
      </c>
      <c r="L12" s="60">
        <v>516301</v>
      </c>
      <c r="M12" s="60">
        <v>289753</v>
      </c>
      <c r="N12" s="60">
        <v>1622509</v>
      </c>
      <c r="O12" s="60">
        <v>468049</v>
      </c>
      <c r="P12" s="60">
        <v>239979</v>
      </c>
      <c r="Q12" s="60">
        <v>272566</v>
      </c>
      <c r="R12" s="60">
        <v>980594</v>
      </c>
      <c r="S12" s="60">
        <v>120781</v>
      </c>
      <c r="T12" s="60">
        <v>133180</v>
      </c>
      <c r="U12" s="60">
        <v>221060</v>
      </c>
      <c r="V12" s="60">
        <v>475021</v>
      </c>
      <c r="W12" s="60">
        <v>11143953</v>
      </c>
      <c r="X12" s="60">
        <v>11403550</v>
      </c>
      <c r="Y12" s="60">
        <v>-259597</v>
      </c>
      <c r="Z12" s="140">
        <v>-2.28</v>
      </c>
      <c r="AA12" s="155">
        <v>11403550</v>
      </c>
    </row>
    <row r="13" spans="1:27" ht="13.5">
      <c r="A13" s="181" t="s">
        <v>109</v>
      </c>
      <c r="B13" s="185"/>
      <c r="C13" s="155">
        <v>338000</v>
      </c>
      <c r="D13" s="155"/>
      <c r="E13" s="156">
        <v>300000</v>
      </c>
      <c r="F13" s="60">
        <v>500000</v>
      </c>
      <c r="G13" s="60">
        <v>54923</v>
      </c>
      <c r="H13" s="60">
        <v>46532</v>
      </c>
      <c r="I13" s="60">
        <v>45237</v>
      </c>
      <c r="J13" s="60">
        <v>146692</v>
      </c>
      <c r="K13" s="60">
        <v>34357</v>
      </c>
      <c r="L13" s="60">
        <v>49153</v>
      </c>
      <c r="M13" s="60">
        <v>0</v>
      </c>
      <c r="N13" s="60">
        <v>83510</v>
      </c>
      <c r="O13" s="60">
        <v>97086</v>
      </c>
      <c r="P13" s="60">
        <v>29487</v>
      </c>
      <c r="Q13" s="60">
        <v>38808</v>
      </c>
      <c r="R13" s="60">
        <v>165381</v>
      </c>
      <c r="S13" s="60">
        <v>843</v>
      </c>
      <c r="T13" s="60">
        <v>86049</v>
      </c>
      <c r="U13" s="60">
        <v>-4740</v>
      </c>
      <c r="V13" s="60">
        <v>82152</v>
      </c>
      <c r="W13" s="60">
        <v>477735</v>
      </c>
      <c r="X13" s="60">
        <v>500000</v>
      </c>
      <c r="Y13" s="60">
        <v>-22265</v>
      </c>
      <c r="Z13" s="140">
        <v>-4.45</v>
      </c>
      <c r="AA13" s="155">
        <v>500000</v>
      </c>
    </row>
    <row r="14" spans="1:27" ht="13.5">
      <c r="A14" s="181" t="s">
        <v>110</v>
      </c>
      <c r="B14" s="185"/>
      <c r="C14" s="155">
        <v>3365</v>
      </c>
      <c r="D14" s="155"/>
      <c r="E14" s="156">
        <v>2200</v>
      </c>
      <c r="F14" s="60">
        <v>3840</v>
      </c>
      <c r="G14" s="60">
        <v>339</v>
      </c>
      <c r="H14" s="60">
        <v>324</v>
      </c>
      <c r="I14" s="60">
        <v>347</v>
      </c>
      <c r="J14" s="60">
        <v>1010</v>
      </c>
      <c r="K14" s="60">
        <v>330</v>
      </c>
      <c r="L14" s="60">
        <v>313</v>
      </c>
      <c r="M14" s="60">
        <v>271</v>
      </c>
      <c r="N14" s="60">
        <v>914</v>
      </c>
      <c r="O14" s="60">
        <v>305</v>
      </c>
      <c r="P14" s="60">
        <v>284</v>
      </c>
      <c r="Q14" s="60">
        <v>335</v>
      </c>
      <c r="R14" s="60">
        <v>924</v>
      </c>
      <c r="S14" s="60">
        <v>363</v>
      </c>
      <c r="T14" s="60">
        <v>0</v>
      </c>
      <c r="U14" s="60">
        <v>706</v>
      </c>
      <c r="V14" s="60">
        <v>1069</v>
      </c>
      <c r="W14" s="60">
        <v>3917</v>
      </c>
      <c r="X14" s="60">
        <v>3840</v>
      </c>
      <c r="Y14" s="60">
        <v>77</v>
      </c>
      <c r="Z14" s="140">
        <v>2.01</v>
      </c>
      <c r="AA14" s="155">
        <v>3840</v>
      </c>
    </row>
    <row r="15" spans="1:27" ht="13.5">
      <c r="A15" s="181" t="s">
        <v>111</v>
      </c>
      <c r="B15" s="185"/>
      <c r="C15" s="155">
        <v>177566</v>
      </c>
      <c r="D15" s="155"/>
      <c r="E15" s="156">
        <v>44000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10000</v>
      </c>
      <c r="D17" s="155"/>
      <c r="E17" s="156">
        <v>10000</v>
      </c>
      <c r="F17" s="60">
        <v>32000</v>
      </c>
      <c r="G17" s="60">
        <v>5490</v>
      </c>
      <c r="H17" s="60">
        <v>1610</v>
      </c>
      <c r="I17" s="60">
        <v>3850</v>
      </c>
      <c r="J17" s="60">
        <v>10950</v>
      </c>
      <c r="K17" s="60">
        <v>3620</v>
      </c>
      <c r="L17" s="60">
        <v>3010</v>
      </c>
      <c r="M17" s="60">
        <v>1890</v>
      </c>
      <c r="N17" s="60">
        <v>8520</v>
      </c>
      <c r="O17" s="60">
        <v>3880</v>
      </c>
      <c r="P17" s="60">
        <v>5840</v>
      </c>
      <c r="Q17" s="60">
        <v>4440</v>
      </c>
      <c r="R17" s="60">
        <v>14160</v>
      </c>
      <c r="S17" s="60">
        <v>1220</v>
      </c>
      <c r="T17" s="60">
        <v>4180</v>
      </c>
      <c r="U17" s="60">
        <v>6010</v>
      </c>
      <c r="V17" s="60">
        <v>11410</v>
      </c>
      <c r="W17" s="60">
        <v>45040</v>
      </c>
      <c r="X17" s="60">
        <v>32000</v>
      </c>
      <c r="Y17" s="60">
        <v>13040</v>
      </c>
      <c r="Z17" s="140">
        <v>40.75</v>
      </c>
      <c r="AA17" s="155">
        <v>32000</v>
      </c>
    </row>
    <row r="18" spans="1:27" ht="13.5">
      <c r="A18" s="183" t="s">
        <v>114</v>
      </c>
      <c r="B18" s="182"/>
      <c r="C18" s="155">
        <v>3405000</v>
      </c>
      <c r="D18" s="155"/>
      <c r="E18" s="156">
        <v>4138880</v>
      </c>
      <c r="F18" s="60">
        <v>3625580</v>
      </c>
      <c r="G18" s="60">
        <v>0</v>
      </c>
      <c r="H18" s="60">
        <v>0</v>
      </c>
      <c r="I18" s="60">
        <v>0</v>
      </c>
      <c r="J18" s="60">
        <v>0</v>
      </c>
      <c r="K18" s="60">
        <v>4178</v>
      </c>
      <c r="L18" s="60">
        <v>58963</v>
      </c>
      <c r="M18" s="60">
        <v>98191</v>
      </c>
      <c r="N18" s="60">
        <v>161332</v>
      </c>
      <c r="O18" s="60">
        <v>90240</v>
      </c>
      <c r="P18" s="60">
        <v>-29063</v>
      </c>
      <c r="Q18" s="60">
        <v>2734487</v>
      </c>
      <c r="R18" s="60">
        <v>2795664</v>
      </c>
      <c r="S18" s="60">
        <v>310696</v>
      </c>
      <c r="T18" s="60">
        <v>302132</v>
      </c>
      <c r="U18" s="60">
        <v>302132</v>
      </c>
      <c r="V18" s="60">
        <v>914960</v>
      </c>
      <c r="W18" s="60">
        <v>3871956</v>
      </c>
      <c r="X18" s="60">
        <v>3625580</v>
      </c>
      <c r="Y18" s="60">
        <v>246376</v>
      </c>
      <c r="Z18" s="140">
        <v>6.8</v>
      </c>
      <c r="AA18" s="155">
        <v>3625580</v>
      </c>
    </row>
    <row r="19" spans="1:27" ht="13.5">
      <c r="A19" s="181" t="s">
        <v>34</v>
      </c>
      <c r="B19" s="185"/>
      <c r="C19" s="155">
        <v>81556910</v>
      </c>
      <c r="D19" s="155"/>
      <c r="E19" s="156">
        <v>81959000</v>
      </c>
      <c r="F19" s="60">
        <v>92582110</v>
      </c>
      <c r="G19" s="60">
        <v>23881041</v>
      </c>
      <c r="H19" s="60">
        <v>5992884</v>
      </c>
      <c r="I19" s="60">
        <v>0</v>
      </c>
      <c r="J19" s="60">
        <v>29873925</v>
      </c>
      <c r="K19" s="60">
        <v>15247804</v>
      </c>
      <c r="L19" s="60">
        <v>42193</v>
      </c>
      <c r="M19" s="60">
        <v>14347230</v>
      </c>
      <c r="N19" s="60">
        <v>29637227</v>
      </c>
      <c r="O19" s="60">
        <v>4305256</v>
      </c>
      <c r="P19" s="60">
        <v>-58124</v>
      </c>
      <c r="Q19" s="60">
        <v>16794501</v>
      </c>
      <c r="R19" s="60">
        <v>21041633</v>
      </c>
      <c r="S19" s="60">
        <v>5926882</v>
      </c>
      <c r="T19" s="60">
        <v>3234000</v>
      </c>
      <c r="U19" s="60">
        <v>146923</v>
      </c>
      <c r="V19" s="60">
        <v>9307805</v>
      </c>
      <c r="W19" s="60">
        <v>89860590</v>
      </c>
      <c r="X19" s="60">
        <v>92582110</v>
      </c>
      <c r="Y19" s="60">
        <v>-2721520</v>
      </c>
      <c r="Z19" s="140">
        <v>-2.94</v>
      </c>
      <c r="AA19" s="155">
        <v>92582110</v>
      </c>
    </row>
    <row r="20" spans="1:27" ht="13.5">
      <c r="A20" s="181" t="s">
        <v>35</v>
      </c>
      <c r="B20" s="185"/>
      <c r="C20" s="155">
        <v>2109246</v>
      </c>
      <c r="D20" s="155"/>
      <c r="E20" s="156">
        <v>667854</v>
      </c>
      <c r="F20" s="54">
        <v>4083100</v>
      </c>
      <c r="G20" s="54">
        <v>22350</v>
      </c>
      <c r="H20" s="54">
        <v>274604</v>
      </c>
      <c r="I20" s="54">
        <v>315550</v>
      </c>
      <c r="J20" s="54">
        <v>612504</v>
      </c>
      <c r="K20" s="54">
        <v>315209</v>
      </c>
      <c r="L20" s="54">
        <v>291159</v>
      </c>
      <c r="M20" s="54">
        <v>321905</v>
      </c>
      <c r="N20" s="54">
        <v>928273</v>
      </c>
      <c r="O20" s="54">
        <v>1392627</v>
      </c>
      <c r="P20" s="54">
        <v>331576</v>
      </c>
      <c r="Q20" s="54">
        <v>293991</v>
      </c>
      <c r="R20" s="54">
        <v>2018194</v>
      </c>
      <c r="S20" s="54">
        <v>286043</v>
      </c>
      <c r="T20" s="54">
        <v>383335</v>
      </c>
      <c r="U20" s="54">
        <v>1477002</v>
      </c>
      <c r="V20" s="54">
        <v>2146380</v>
      </c>
      <c r="W20" s="54">
        <v>5705351</v>
      </c>
      <c r="X20" s="54">
        <v>4083100</v>
      </c>
      <c r="Y20" s="54">
        <v>1622251</v>
      </c>
      <c r="Z20" s="184">
        <v>39.73</v>
      </c>
      <c r="AA20" s="130">
        <v>4083100</v>
      </c>
    </row>
    <row r="21" spans="1:27" ht="13.5">
      <c r="A21" s="181" t="s">
        <v>115</v>
      </c>
      <c r="B21" s="185"/>
      <c r="C21" s="155">
        <v>0</v>
      </c>
      <c r="D21" s="155"/>
      <c r="E21" s="156">
        <v>6438000</v>
      </c>
      <c r="F21" s="60">
        <v>657950</v>
      </c>
      <c r="G21" s="60">
        <v>0</v>
      </c>
      <c r="H21" s="60">
        <v>-1389</v>
      </c>
      <c r="I21" s="82">
        <v>0</v>
      </c>
      <c r="J21" s="60">
        <v>-1389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617958</v>
      </c>
      <c r="R21" s="60">
        <v>617958</v>
      </c>
      <c r="S21" s="60">
        <v>0</v>
      </c>
      <c r="T21" s="60">
        <v>0</v>
      </c>
      <c r="U21" s="60">
        <v>48174</v>
      </c>
      <c r="V21" s="60">
        <v>48174</v>
      </c>
      <c r="W21" s="82">
        <v>664743</v>
      </c>
      <c r="X21" s="60">
        <v>657950</v>
      </c>
      <c r="Y21" s="60">
        <v>6793</v>
      </c>
      <c r="Z21" s="140">
        <v>1.03</v>
      </c>
      <c r="AA21" s="155">
        <v>657950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100309426</v>
      </c>
      <c r="D22" s="188">
        <f>SUM(D5:D21)</f>
        <v>0</v>
      </c>
      <c r="E22" s="189">
        <f t="shared" si="0"/>
        <v>109173384</v>
      </c>
      <c r="F22" s="190">
        <f t="shared" si="0"/>
        <v>113396930</v>
      </c>
      <c r="G22" s="190">
        <f t="shared" si="0"/>
        <v>31291542</v>
      </c>
      <c r="H22" s="190">
        <f t="shared" si="0"/>
        <v>6695717</v>
      </c>
      <c r="I22" s="190">
        <f t="shared" si="0"/>
        <v>953933</v>
      </c>
      <c r="J22" s="190">
        <f t="shared" si="0"/>
        <v>38941192</v>
      </c>
      <c r="K22" s="190">
        <f t="shared" si="0"/>
        <v>21581430</v>
      </c>
      <c r="L22" s="190">
        <f t="shared" si="0"/>
        <v>-4142375</v>
      </c>
      <c r="M22" s="190">
        <f t="shared" si="0"/>
        <v>15077794</v>
      </c>
      <c r="N22" s="190">
        <f t="shared" si="0"/>
        <v>32516849</v>
      </c>
      <c r="O22" s="190">
        <f t="shared" si="0"/>
        <v>6402020</v>
      </c>
      <c r="P22" s="190">
        <f t="shared" si="0"/>
        <v>549141</v>
      </c>
      <c r="Q22" s="190">
        <f t="shared" si="0"/>
        <v>20793876</v>
      </c>
      <c r="R22" s="190">
        <f t="shared" si="0"/>
        <v>27745037</v>
      </c>
      <c r="S22" s="190">
        <f t="shared" si="0"/>
        <v>6676746</v>
      </c>
      <c r="T22" s="190">
        <f t="shared" si="0"/>
        <v>4168642</v>
      </c>
      <c r="U22" s="190">
        <f t="shared" si="0"/>
        <v>2231918</v>
      </c>
      <c r="V22" s="190">
        <f t="shared" si="0"/>
        <v>13077306</v>
      </c>
      <c r="W22" s="190">
        <f t="shared" si="0"/>
        <v>112280384</v>
      </c>
      <c r="X22" s="190">
        <f t="shared" si="0"/>
        <v>113396930</v>
      </c>
      <c r="Y22" s="190">
        <f t="shared" si="0"/>
        <v>-1116546</v>
      </c>
      <c r="Z22" s="191">
        <f>+IF(X22&lt;&gt;0,+(Y22/X22)*100,0)</f>
        <v>-0.9846351219561236</v>
      </c>
      <c r="AA22" s="188">
        <f>SUM(AA5:AA21)</f>
        <v>113396930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50864219</v>
      </c>
      <c r="D25" s="155"/>
      <c r="E25" s="156">
        <v>52102620</v>
      </c>
      <c r="F25" s="60">
        <v>50747300</v>
      </c>
      <c r="G25" s="60">
        <v>3960950</v>
      </c>
      <c r="H25" s="60">
        <v>3797422</v>
      </c>
      <c r="I25" s="60">
        <v>3332805</v>
      </c>
      <c r="J25" s="60">
        <v>11091177</v>
      </c>
      <c r="K25" s="60">
        <v>3273505</v>
      </c>
      <c r="L25" s="60">
        <v>3365524</v>
      </c>
      <c r="M25" s="60">
        <v>3338977</v>
      </c>
      <c r="N25" s="60">
        <v>9978006</v>
      </c>
      <c r="O25" s="60">
        <v>9378793</v>
      </c>
      <c r="P25" s="60">
        <v>4162856</v>
      </c>
      <c r="Q25" s="60">
        <v>5112324</v>
      </c>
      <c r="R25" s="60">
        <v>18653973</v>
      </c>
      <c r="S25" s="60">
        <v>4167001</v>
      </c>
      <c r="T25" s="60">
        <v>4189700</v>
      </c>
      <c r="U25" s="60">
        <v>3447265</v>
      </c>
      <c r="V25" s="60">
        <v>11803966</v>
      </c>
      <c r="W25" s="60">
        <v>51527122</v>
      </c>
      <c r="X25" s="60">
        <v>50747300</v>
      </c>
      <c r="Y25" s="60">
        <v>779822</v>
      </c>
      <c r="Z25" s="140">
        <v>1.54</v>
      </c>
      <c r="AA25" s="155">
        <v>50747300</v>
      </c>
    </row>
    <row r="26" spans="1:27" ht="13.5">
      <c r="A26" s="183" t="s">
        <v>38</v>
      </c>
      <c r="B26" s="182"/>
      <c r="C26" s="155">
        <v>4205000</v>
      </c>
      <c r="D26" s="155"/>
      <c r="E26" s="156">
        <v>4580314</v>
      </c>
      <c r="F26" s="60">
        <v>4105100</v>
      </c>
      <c r="G26" s="60">
        <v>327658</v>
      </c>
      <c r="H26" s="60">
        <v>355034</v>
      </c>
      <c r="I26" s="60">
        <v>366446</v>
      </c>
      <c r="J26" s="60">
        <v>1049138</v>
      </c>
      <c r="K26" s="60">
        <v>349564</v>
      </c>
      <c r="L26" s="60">
        <v>315638</v>
      </c>
      <c r="M26" s="60">
        <v>335794</v>
      </c>
      <c r="N26" s="60">
        <v>1000996</v>
      </c>
      <c r="O26" s="60">
        <v>293794</v>
      </c>
      <c r="P26" s="60">
        <v>355353</v>
      </c>
      <c r="Q26" s="60">
        <v>315807</v>
      </c>
      <c r="R26" s="60">
        <v>964954</v>
      </c>
      <c r="S26" s="60">
        <v>330179</v>
      </c>
      <c r="T26" s="60">
        <v>330922</v>
      </c>
      <c r="U26" s="60">
        <v>303107</v>
      </c>
      <c r="V26" s="60">
        <v>964208</v>
      </c>
      <c r="W26" s="60">
        <v>3979296</v>
      </c>
      <c r="X26" s="60">
        <v>4105100</v>
      </c>
      <c r="Y26" s="60">
        <v>-125804</v>
      </c>
      <c r="Z26" s="140">
        <v>-3.06</v>
      </c>
      <c r="AA26" s="155">
        <v>4105100</v>
      </c>
    </row>
    <row r="27" spans="1:27" ht="13.5">
      <c r="A27" s="183" t="s">
        <v>118</v>
      </c>
      <c r="B27" s="182"/>
      <c r="C27" s="155">
        <v>653000</v>
      </c>
      <c r="D27" s="155"/>
      <c r="E27" s="156">
        <v>565439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5133457</v>
      </c>
      <c r="D28" s="155"/>
      <c r="E28" s="156">
        <v>2650499</v>
      </c>
      <c r="F28" s="60">
        <v>2727970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939426</v>
      </c>
      <c r="M28" s="60">
        <v>0</v>
      </c>
      <c r="N28" s="60">
        <v>939426</v>
      </c>
      <c r="O28" s="60">
        <v>512394</v>
      </c>
      <c r="P28" s="60">
        <v>399496</v>
      </c>
      <c r="Q28" s="60">
        <v>327853</v>
      </c>
      <c r="R28" s="60">
        <v>1239743</v>
      </c>
      <c r="S28" s="60">
        <v>163926</v>
      </c>
      <c r="T28" s="60">
        <v>220956</v>
      </c>
      <c r="U28" s="60">
        <v>163926</v>
      </c>
      <c r="V28" s="60">
        <v>548808</v>
      </c>
      <c r="W28" s="60">
        <v>2727977</v>
      </c>
      <c r="X28" s="60">
        <v>2727970</v>
      </c>
      <c r="Y28" s="60">
        <v>7</v>
      </c>
      <c r="Z28" s="140">
        <v>0</v>
      </c>
      <c r="AA28" s="155">
        <v>2727970</v>
      </c>
    </row>
    <row r="29" spans="1:27" ht="13.5">
      <c r="A29" s="183" t="s">
        <v>40</v>
      </c>
      <c r="B29" s="182"/>
      <c r="C29" s="155">
        <v>1130849</v>
      </c>
      <c r="D29" s="155"/>
      <c r="E29" s="156">
        <v>1545950</v>
      </c>
      <c r="F29" s="60">
        <v>1451190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123622</v>
      </c>
      <c r="N29" s="60">
        <v>123622</v>
      </c>
      <c r="O29" s="60">
        <v>0</v>
      </c>
      <c r="P29" s="60">
        <v>526839</v>
      </c>
      <c r="Q29" s="60">
        <v>0</v>
      </c>
      <c r="R29" s="60">
        <v>526839</v>
      </c>
      <c r="S29" s="60">
        <v>-16415</v>
      </c>
      <c r="T29" s="60">
        <v>673461</v>
      </c>
      <c r="U29" s="60">
        <v>106735</v>
      </c>
      <c r="V29" s="60">
        <v>763781</v>
      </c>
      <c r="W29" s="60">
        <v>1414242</v>
      </c>
      <c r="X29" s="60">
        <v>1451190</v>
      </c>
      <c r="Y29" s="60">
        <v>-36948</v>
      </c>
      <c r="Z29" s="140">
        <v>-2.55</v>
      </c>
      <c r="AA29" s="155">
        <v>1451190</v>
      </c>
    </row>
    <row r="30" spans="1:27" ht="13.5">
      <c r="A30" s="183" t="s">
        <v>119</v>
      </c>
      <c r="B30" s="182"/>
      <c r="C30" s="155">
        <v>0</v>
      </c>
      <c r="D30" s="155"/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774000</v>
      </c>
      <c r="D32" s="155"/>
      <c r="E32" s="156">
        <v>800000</v>
      </c>
      <c r="F32" s="60">
        <v>281950</v>
      </c>
      <c r="G32" s="60">
        <v>0</v>
      </c>
      <c r="H32" s="60">
        <v>11712</v>
      </c>
      <c r="I32" s="60">
        <v>19395</v>
      </c>
      <c r="J32" s="60">
        <v>31107</v>
      </c>
      <c r="K32" s="60">
        <v>46031</v>
      </c>
      <c r="L32" s="60">
        <v>23617</v>
      </c>
      <c r="M32" s="60">
        <v>11350</v>
      </c>
      <c r="N32" s="60">
        <v>80998</v>
      </c>
      <c r="O32" s="60">
        <v>54430</v>
      </c>
      <c r="P32" s="60">
        <v>11417</v>
      </c>
      <c r="Q32" s="60">
        <v>32372</v>
      </c>
      <c r="R32" s="60">
        <v>98219</v>
      </c>
      <c r="S32" s="60">
        <v>11417</v>
      </c>
      <c r="T32" s="60">
        <v>22598</v>
      </c>
      <c r="U32" s="60">
        <v>11417</v>
      </c>
      <c r="V32" s="60">
        <v>45432</v>
      </c>
      <c r="W32" s="60">
        <v>255756</v>
      </c>
      <c r="X32" s="60">
        <v>281950</v>
      </c>
      <c r="Y32" s="60">
        <v>-26194</v>
      </c>
      <c r="Z32" s="140">
        <v>-9.29</v>
      </c>
      <c r="AA32" s="155">
        <v>281950</v>
      </c>
    </row>
    <row r="33" spans="1:27" ht="13.5">
      <c r="A33" s="183" t="s">
        <v>42</v>
      </c>
      <c r="B33" s="182"/>
      <c r="C33" s="155">
        <v>12000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44427324</v>
      </c>
      <c r="D34" s="155"/>
      <c r="E34" s="156">
        <v>44970943</v>
      </c>
      <c r="F34" s="60">
        <v>54830260</v>
      </c>
      <c r="G34" s="60">
        <v>2041902</v>
      </c>
      <c r="H34" s="60">
        <v>3343877</v>
      </c>
      <c r="I34" s="60">
        <v>4105162</v>
      </c>
      <c r="J34" s="60">
        <v>9490941</v>
      </c>
      <c r="K34" s="60">
        <v>5087720</v>
      </c>
      <c r="L34" s="60">
        <v>6451855</v>
      </c>
      <c r="M34" s="60">
        <v>5787071</v>
      </c>
      <c r="N34" s="60">
        <v>17326646</v>
      </c>
      <c r="O34" s="60">
        <v>5386896</v>
      </c>
      <c r="P34" s="60">
        <v>3010273</v>
      </c>
      <c r="Q34" s="60">
        <v>7408269</v>
      </c>
      <c r="R34" s="60">
        <v>15805438</v>
      </c>
      <c r="S34" s="60">
        <v>3911187</v>
      </c>
      <c r="T34" s="60">
        <v>3398940</v>
      </c>
      <c r="U34" s="60">
        <v>5083789</v>
      </c>
      <c r="V34" s="60">
        <v>12393916</v>
      </c>
      <c r="W34" s="60">
        <v>55016941</v>
      </c>
      <c r="X34" s="60">
        <v>54830260</v>
      </c>
      <c r="Y34" s="60">
        <v>186681</v>
      </c>
      <c r="Z34" s="140">
        <v>0.34</v>
      </c>
      <c r="AA34" s="155">
        <v>54830260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84499</v>
      </c>
      <c r="T35" s="60">
        <v>0</v>
      </c>
      <c r="U35" s="60">
        <v>0</v>
      </c>
      <c r="V35" s="60">
        <v>84499</v>
      </c>
      <c r="W35" s="60">
        <v>84499</v>
      </c>
      <c r="X35" s="60">
        <v>0</v>
      </c>
      <c r="Y35" s="60">
        <v>84499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107199849</v>
      </c>
      <c r="D36" s="188">
        <f>SUM(D25:D35)</f>
        <v>0</v>
      </c>
      <c r="E36" s="189">
        <f t="shared" si="1"/>
        <v>107215765</v>
      </c>
      <c r="F36" s="190">
        <f t="shared" si="1"/>
        <v>114143770</v>
      </c>
      <c r="G36" s="190">
        <f t="shared" si="1"/>
        <v>6330510</v>
      </c>
      <c r="H36" s="190">
        <f t="shared" si="1"/>
        <v>7508045</v>
      </c>
      <c r="I36" s="190">
        <f t="shared" si="1"/>
        <v>7823808</v>
      </c>
      <c r="J36" s="190">
        <f t="shared" si="1"/>
        <v>21662363</v>
      </c>
      <c r="K36" s="190">
        <f t="shared" si="1"/>
        <v>8756820</v>
      </c>
      <c r="L36" s="190">
        <f t="shared" si="1"/>
        <v>11096060</v>
      </c>
      <c r="M36" s="190">
        <f t="shared" si="1"/>
        <v>9596814</v>
      </c>
      <c r="N36" s="190">
        <f t="shared" si="1"/>
        <v>29449694</v>
      </c>
      <c r="O36" s="190">
        <f t="shared" si="1"/>
        <v>15626307</v>
      </c>
      <c r="P36" s="190">
        <f t="shared" si="1"/>
        <v>8466234</v>
      </c>
      <c r="Q36" s="190">
        <f t="shared" si="1"/>
        <v>13196625</v>
      </c>
      <c r="R36" s="190">
        <f t="shared" si="1"/>
        <v>37289166</v>
      </c>
      <c r="S36" s="190">
        <f t="shared" si="1"/>
        <v>8651794</v>
      </c>
      <c r="T36" s="190">
        <f t="shared" si="1"/>
        <v>8836577</v>
      </c>
      <c r="U36" s="190">
        <f t="shared" si="1"/>
        <v>9116239</v>
      </c>
      <c r="V36" s="190">
        <f t="shared" si="1"/>
        <v>26604610</v>
      </c>
      <c r="W36" s="190">
        <f t="shared" si="1"/>
        <v>115005833</v>
      </c>
      <c r="X36" s="190">
        <f t="shared" si="1"/>
        <v>114143770</v>
      </c>
      <c r="Y36" s="190">
        <f t="shared" si="1"/>
        <v>862063</v>
      </c>
      <c r="Z36" s="191">
        <f>+IF(X36&lt;&gt;0,+(Y36/X36)*100,0)</f>
        <v>0.7552431464284034</v>
      </c>
      <c r="AA36" s="188">
        <f>SUM(AA25:AA35)</f>
        <v>114143770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-6890423</v>
      </c>
      <c r="D38" s="199">
        <f>+D22-D36</f>
        <v>0</v>
      </c>
      <c r="E38" s="200">
        <f t="shared" si="2"/>
        <v>1957619</v>
      </c>
      <c r="F38" s="106">
        <f t="shared" si="2"/>
        <v>-746840</v>
      </c>
      <c r="G38" s="106">
        <f t="shared" si="2"/>
        <v>24961032</v>
      </c>
      <c r="H38" s="106">
        <f t="shared" si="2"/>
        <v>-812328</v>
      </c>
      <c r="I38" s="106">
        <f t="shared" si="2"/>
        <v>-6869875</v>
      </c>
      <c r="J38" s="106">
        <f t="shared" si="2"/>
        <v>17278829</v>
      </c>
      <c r="K38" s="106">
        <f t="shared" si="2"/>
        <v>12824610</v>
      </c>
      <c r="L38" s="106">
        <f t="shared" si="2"/>
        <v>-15238435</v>
      </c>
      <c r="M38" s="106">
        <f t="shared" si="2"/>
        <v>5480980</v>
      </c>
      <c r="N38" s="106">
        <f t="shared" si="2"/>
        <v>3067155</v>
      </c>
      <c r="O38" s="106">
        <f t="shared" si="2"/>
        <v>-9224287</v>
      </c>
      <c r="P38" s="106">
        <f t="shared" si="2"/>
        <v>-7917093</v>
      </c>
      <c r="Q38" s="106">
        <f t="shared" si="2"/>
        <v>7597251</v>
      </c>
      <c r="R38" s="106">
        <f t="shared" si="2"/>
        <v>-9544129</v>
      </c>
      <c r="S38" s="106">
        <f t="shared" si="2"/>
        <v>-1975048</v>
      </c>
      <c r="T38" s="106">
        <f t="shared" si="2"/>
        <v>-4667935</v>
      </c>
      <c r="U38" s="106">
        <f t="shared" si="2"/>
        <v>-6884321</v>
      </c>
      <c r="V38" s="106">
        <f t="shared" si="2"/>
        <v>-13527304</v>
      </c>
      <c r="W38" s="106">
        <f t="shared" si="2"/>
        <v>-2725449</v>
      </c>
      <c r="X38" s="106">
        <f>IF(F22=F36,0,X22-X36)</f>
        <v>-746840</v>
      </c>
      <c r="Y38" s="106">
        <f t="shared" si="2"/>
        <v>-1978609</v>
      </c>
      <c r="Z38" s="201">
        <f>+IF(X38&lt;&gt;0,+(Y38/X38)*100,0)</f>
        <v>264.93077499866104</v>
      </c>
      <c r="AA38" s="199">
        <f>+AA22-AA36</f>
        <v>-746840</v>
      </c>
    </row>
    <row r="39" spans="1:27" ht="13.5">
      <c r="A39" s="181" t="s">
        <v>46</v>
      </c>
      <c r="B39" s="185"/>
      <c r="C39" s="155">
        <v>0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-6890423</v>
      </c>
      <c r="D42" s="206">
        <f>SUM(D38:D41)</f>
        <v>0</v>
      </c>
      <c r="E42" s="207">
        <f t="shared" si="3"/>
        <v>1957619</v>
      </c>
      <c r="F42" s="88">
        <f t="shared" si="3"/>
        <v>-746840</v>
      </c>
      <c r="G42" s="88">
        <f t="shared" si="3"/>
        <v>24961032</v>
      </c>
      <c r="H42" s="88">
        <f t="shared" si="3"/>
        <v>-812328</v>
      </c>
      <c r="I42" s="88">
        <f t="shared" si="3"/>
        <v>-6869875</v>
      </c>
      <c r="J42" s="88">
        <f t="shared" si="3"/>
        <v>17278829</v>
      </c>
      <c r="K42" s="88">
        <f t="shared" si="3"/>
        <v>12824610</v>
      </c>
      <c r="L42" s="88">
        <f t="shared" si="3"/>
        <v>-15238435</v>
      </c>
      <c r="M42" s="88">
        <f t="shared" si="3"/>
        <v>5480980</v>
      </c>
      <c r="N42" s="88">
        <f t="shared" si="3"/>
        <v>3067155</v>
      </c>
      <c r="O42" s="88">
        <f t="shared" si="3"/>
        <v>-9224287</v>
      </c>
      <c r="P42" s="88">
        <f t="shared" si="3"/>
        <v>-7917093</v>
      </c>
      <c r="Q42" s="88">
        <f t="shared" si="3"/>
        <v>7597251</v>
      </c>
      <c r="R42" s="88">
        <f t="shared" si="3"/>
        <v>-9544129</v>
      </c>
      <c r="S42" s="88">
        <f t="shared" si="3"/>
        <v>-1975048</v>
      </c>
      <c r="T42" s="88">
        <f t="shared" si="3"/>
        <v>-4667935</v>
      </c>
      <c r="U42" s="88">
        <f t="shared" si="3"/>
        <v>-6884321</v>
      </c>
      <c r="V42" s="88">
        <f t="shared" si="3"/>
        <v>-13527304</v>
      </c>
      <c r="W42" s="88">
        <f t="shared" si="3"/>
        <v>-2725449</v>
      </c>
      <c r="X42" s="88">
        <f t="shared" si="3"/>
        <v>-746840</v>
      </c>
      <c r="Y42" s="88">
        <f t="shared" si="3"/>
        <v>-1978609</v>
      </c>
      <c r="Z42" s="208">
        <f>+IF(X42&lt;&gt;0,+(Y42/X42)*100,0)</f>
        <v>264.93077499866104</v>
      </c>
      <c r="AA42" s="206">
        <f>SUM(AA38:AA41)</f>
        <v>-746840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-6890423</v>
      </c>
      <c r="D44" s="210">
        <f>+D42-D43</f>
        <v>0</v>
      </c>
      <c r="E44" s="211">
        <f t="shared" si="4"/>
        <v>1957619</v>
      </c>
      <c r="F44" s="77">
        <f t="shared" si="4"/>
        <v>-746840</v>
      </c>
      <c r="G44" s="77">
        <f t="shared" si="4"/>
        <v>24961032</v>
      </c>
      <c r="H44" s="77">
        <f t="shared" si="4"/>
        <v>-812328</v>
      </c>
      <c r="I44" s="77">
        <f t="shared" si="4"/>
        <v>-6869875</v>
      </c>
      <c r="J44" s="77">
        <f t="shared" si="4"/>
        <v>17278829</v>
      </c>
      <c r="K44" s="77">
        <f t="shared" si="4"/>
        <v>12824610</v>
      </c>
      <c r="L44" s="77">
        <f t="shared" si="4"/>
        <v>-15238435</v>
      </c>
      <c r="M44" s="77">
        <f t="shared" si="4"/>
        <v>5480980</v>
      </c>
      <c r="N44" s="77">
        <f t="shared" si="4"/>
        <v>3067155</v>
      </c>
      <c r="O44" s="77">
        <f t="shared" si="4"/>
        <v>-9224287</v>
      </c>
      <c r="P44" s="77">
        <f t="shared" si="4"/>
        <v>-7917093</v>
      </c>
      <c r="Q44" s="77">
        <f t="shared" si="4"/>
        <v>7597251</v>
      </c>
      <c r="R44" s="77">
        <f t="shared" si="4"/>
        <v>-9544129</v>
      </c>
      <c r="S44" s="77">
        <f t="shared" si="4"/>
        <v>-1975048</v>
      </c>
      <c r="T44" s="77">
        <f t="shared" si="4"/>
        <v>-4667935</v>
      </c>
      <c r="U44" s="77">
        <f t="shared" si="4"/>
        <v>-6884321</v>
      </c>
      <c r="V44" s="77">
        <f t="shared" si="4"/>
        <v>-13527304</v>
      </c>
      <c r="W44" s="77">
        <f t="shared" si="4"/>
        <v>-2725449</v>
      </c>
      <c r="X44" s="77">
        <f t="shared" si="4"/>
        <v>-746840</v>
      </c>
      <c r="Y44" s="77">
        <f t="shared" si="4"/>
        <v>-1978609</v>
      </c>
      <c r="Z44" s="212">
        <f>+IF(X44&lt;&gt;0,+(Y44/X44)*100,0)</f>
        <v>264.93077499866104</v>
      </c>
      <c r="AA44" s="210">
        <f>+AA42-AA43</f>
        <v>-746840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-6890423</v>
      </c>
      <c r="D46" s="206">
        <f>SUM(D44:D45)</f>
        <v>0</v>
      </c>
      <c r="E46" s="207">
        <f t="shared" si="5"/>
        <v>1957619</v>
      </c>
      <c r="F46" s="88">
        <f t="shared" si="5"/>
        <v>-746840</v>
      </c>
      <c r="G46" s="88">
        <f t="shared" si="5"/>
        <v>24961032</v>
      </c>
      <c r="H46" s="88">
        <f t="shared" si="5"/>
        <v>-812328</v>
      </c>
      <c r="I46" s="88">
        <f t="shared" si="5"/>
        <v>-6869875</v>
      </c>
      <c r="J46" s="88">
        <f t="shared" si="5"/>
        <v>17278829</v>
      </c>
      <c r="K46" s="88">
        <f t="shared" si="5"/>
        <v>12824610</v>
      </c>
      <c r="L46" s="88">
        <f t="shared" si="5"/>
        <v>-15238435</v>
      </c>
      <c r="M46" s="88">
        <f t="shared" si="5"/>
        <v>5480980</v>
      </c>
      <c r="N46" s="88">
        <f t="shared" si="5"/>
        <v>3067155</v>
      </c>
      <c r="O46" s="88">
        <f t="shared" si="5"/>
        <v>-9224287</v>
      </c>
      <c r="P46" s="88">
        <f t="shared" si="5"/>
        <v>-7917093</v>
      </c>
      <c r="Q46" s="88">
        <f t="shared" si="5"/>
        <v>7597251</v>
      </c>
      <c r="R46" s="88">
        <f t="shared" si="5"/>
        <v>-9544129</v>
      </c>
      <c r="S46" s="88">
        <f t="shared" si="5"/>
        <v>-1975048</v>
      </c>
      <c r="T46" s="88">
        <f t="shared" si="5"/>
        <v>-4667935</v>
      </c>
      <c r="U46" s="88">
        <f t="shared" si="5"/>
        <v>-6884321</v>
      </c>
      <c r="V46" s="88">
        <f t="shared" si="5"/>
        <v>-13527304</v>
      </c>
      <c r="W46" s="88">
        <f t="shared" si="5"/>
        <v>-2725449</v>
      </c>
      <c r="X46" s="88">
        <f t="shared" si="5"/>
        <v>-746840</v>
      </c>
      <c r="Y46" s="88">
        <f t="shared" si="5"/>
        <v>-1978609</v>
      </c>
      <c r="Z46" s="208">
        <f>+IF(X46&lt;&gt;0,+(Y46/X46)*100,0)</f>
        <v>264.93077499866104</v>
      </c>
      <c r="AA46" s="206">
        <f>SUM(AA44:AA45)</f>
        <v>-746840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-6890423</v>
      </c>
      <c r="D48" s="217">
        <f>SUM(D46:D47)</f>
        <v>0</v>
      </c>
      <c r="E48" s="218">
        <f t="shared" si="6"/>
        <v>1957619</v>
      </c>
      <c r="F48" s="219">
        <f t="shared" si="6"/>
        <v>-746840</v>
      </c>
      <c r="G48" s="219">
        <f t="shared" si="6"/>
        <v>24961032</v>
      </c>
      <c r="H48" s="220">
        <f t="shared" si="6"/>
        <v>-812328</v>
      </c>
      <c r="I48" s="220">
        <f t="shared" si="6"/>
        <v>-6869875</v>
      </c>
      <c r="J48" s="220">
        <f t="shared" si="6"/>
        <v>17278829</v>
      </c>
      <c r="K48" s="220">
        <f t="shared" si="6"/>
        <v>12824610</v>
      </c>
      <c r="L48" s="220">
        <f t="shared" si="6"/>
        <v>-15238435</v>
      </c>
      <c r="M48" s="219">
        <f t="shared" si="6"/>
        <v>5480980</v>
      </c>
      <c r="N48" s="219">
        <f t="shared" si="6"/>
        <v>3067155</v>
      </c>
      <c r="O48" s="220">
        <f t="shared" si="6"/>
        <v>-9224287</v>
      </c>
      <c r="P48" s="220">
        <f t="shared" si="6"/>
        <v>-7917093</v>
      </c>
      <c r="Q48" s="220">
        <f t="shared" si="6"/>
        <v>7597251</v>
      </c>
      <c r="R48" s="220">
        <f t="shared" si="6"/>
        <v>-9544129</v>
      </c>
      <c r="S48" s="220">
        <f t="shared" si="6"/>
        <v>-1975048</v>
      </c>
      <c r="T48" s="219">
        <f t="shared" si="6"/>
        <v>-4667935</v>
      </c>
      <c r="U48" s="219">
        <f t="shared" si="6"/>
        <v>-6884321</v>
      </c>
      <c r="V48" s="220">
        <f t="shared" si="6"/>
        <v>-13527304</v>
      </c>
      <c r="W48" s="220">
        <f t="shared" si="6"/>
        <v>-2725449</v>
      </c>
      <c r="X48" s="220">
        <f t="shared" si="6"/>
        <v>-746840</v>
      </c>
      <c r="Y48" s="220">
        <f t="shared" si="6"/>
        <v>-1978609</v>
      </c>
      <c r="Z48" s="221">
        <f>+IF(X48&lt;&gt;0,+(Y48/X48)*100,0)</f>
        <v>264.93077499866104</v>
      </c>
      <c r="AA48" s="222">
        <f>SUM(AA46:AA47)</f>
        <v>-746840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74000</v>
      </c>
      <c r="D5" s="153">
        <f>SUM(D6:D8)</f>
        <v>0</v>
      </c>
      <c r="E5" s="154">
        <f t="shared" si="0"/>
        <v>308500</v>
      </c>
      <c r="F5" s="100">
        <f t="shared" si="0"/>
        <v>270760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2315</v>
      </c>
      <c r="R5" s="100">
        <f t="shared" si="0"/>
        <v>2315</v>
      </c>
      <c r="S5" s="100">
        <f t="shared" si="0"/>
        <v>256477</v>
      </c>
      <c r="T5" s="100">
        <f t="shared" si="0"/>
        <v>569</v>
      </c>
      <c r="U5" s="100">
        <f t="shared" si="0"/>
        <v>1684</v>
      </c>
      <c r="V5" s="100">
        <f t="shared" si="0"/>
        <v>258730</v>
      </c>
      <c r="W5" s="100">
        <f t="shared" si="0"/>
        <v>261045</v>
      </c>
      <c r="X5" s="100">
        <f t="shared" si="0"/>
        <v>270760</v>
      </c>
      <c r="Y5" s="100">
        <f t="shared" si="0"/>
        <v>-9715</v>
      </c>
      <c r="Z5" s="137">
        <f>+IF(X5&lt;&gt;0,+(Y5/X5)*100,0)</f>
        <v>-3.5880484561973702</v>
      </c>
      <c r="AA5" s="153">
        <f>SUM(AA6:AA8)</f>
        <v>270760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7000</v>
      </c>
      <c r="D7" s="157"/>
      <c r="E7" s="158">
        <v>21000</v>
      </c>
      <c r="F7" s="159">
        <v>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1565</v>
      </c>
      <c r="R7" s="159">
        <v>1565</v>
      </c>
      <c r="S7" s="159"/>
      <c r="T7" s="159"/>
      <c r="U7" s="159">
        <v>1684</v>
      </c>
      <c r="V7" s="159">
        <v>1684</v>
      </c>
      <c r="W7" s="159">
        <v>3249</v>
      </c>
      <c r="X7" s="159">
        <v>10000</v>
      </c>
      <c r="Y7" s="159">
        <v>-6751</v>
      </c>
      <c r="Z7" s="141">
        <v>-67.51</v>
      </c>
      <c r="AA7" s="225">
        <v>10000</v>
      </c>
    </row>
    <row r="8" spans="1:27" ht="13.5">
      <c r="A8" s="138" t="s">
        <v>77</v>
      </c>
      <c r="B8" s="136"/>
      <c r="C8" s="155">
        <v>67000</v>
      </c>
      <c r="D8" s="155"/>
      <c r="E8" s="156">
        <v>287500</v>
      </c>
      <c r="F8" s="60">
        <v>260760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750</v>
      </c>
      <c r="R8" s="60">
        <v>750</v>
      </c>
      <c r="S8" s="60">
        <v>256477</v>
      </c>
      <c r="T8" s="60">
        <v>569</v>
      </c>
      <c r="U8" s="60"/>
      <c r="V8" s="60">
        <v>257046</v>
      </c>
      <c r="W8" s="60">
        <v>257796</v>
      </c>
      <c r="X8" s="60">
        <v>260760</v>
      </c>
      <c r="Y8" s="60">
        <v>-2964</v>
      </c>
      <c r="Z8" s="140">
        <v>-1.14</v>
      </c>
      <c r="AA8" s="62">
        <v>260760</v>
      </c>
    </row>
    <row r="9" spans="1:27" ht="13.5">
      <c r="A9" s="135" t="s">
        <v>78</v>
      </c>
      <c r="B9" s="136"/>
      <c r="C9" s="153">
        <f aca="true" t="shared" si="1" ref="C9:Y9">SUM(C10:C14)</f>
        <v>228000</v>
      </c>
      <c r="D9" s="153">
        <f>SUM(D10:D14)</f>
        <v>0</v>
      </c>
      <c r="E9" s="154">
        <f t="shared" si="1"/>
        <v>5473000</v>
      </c>
      <c r="F9" s="100">
        <f t="shared" si="1"/>
        <v>1341930</v>
      </c>
      <c r="G9" s="100">
        <f t="shared" si="1"/>
        <v>0</v>
      </c>
      <c r="H9" s="100">
        <f t="shared" si="1"/>
        <v>2399</v>
      </c>
      <c r="I9" s="100">
        <f t="shared" si="1"/>
        <v>23331</v>
      </c>
      <c r="J9" s="100">
        <f t="shared" si="1"/>
        <v>25730</v>
      </c>
      <c r="K9" s="100">
        <f t="shared" si="1"/>
        <v>11094</v>
      </c>
      <c r="L9" s="100">
        <f t="shared" si="1"/>
        <v>0</v>
      </c>
      <c r="M9" s="100">
        <f t="shared" si="1"/>
        <v>0</v>
      </c>
      <c r="N9" s="100">
        <f t="shared" si="1"/>
        <v>11094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132240</v>
      </c>
      <c r="T9" s="100">
        <f t="shared" si="1"/>
        <v>0</v>
      </c>
      <c r="U9" s="100">
        <f t="shared" si="1"/>
        <v>9105</v>
      </c>
      <c r="V9" s="100">
        <f t="shared" si="1"/>
        <v>141345</v>
      </c>
      <c r="W9" s="100">
        <f t="shared" si="1"/>
        <v>178169</v>
      </c>
      <c r="X9" s="100">
        <f t="shared" si="1"/>
        <v>1341930</v>
      </c>
      <c r="Y9" s="100">
        <f t="shared" si="1"/>
        <v>-1163761</v>
      </c>
      <c r="Z9" s="137">
        <f>+IF(X9&lt;&gt;0,+(Y9/X9)*100,0)</f>
        <v>-86.72292891581527</v>
      </c>
      <c r="AA9" s="102">
        <f>SUM(AA10:AA14)</f>
        <v>1341930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45000</v>
      </c>
      <c r="D11" s="155"/>
      <c r="E11" s="156">
        <v>2183000</v>
      </c>
      <c r="F11" s="60">
        <v>574800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574800</v>
      </c>
      <c r="Y11" s="60">
        <v>-574800</v>
      </c>
      <c r="Z11" s="140">
        <v>-100</v>
      </c>
      <c r="AA11" s="62">
        <v>574800</v>
      </c>
    </row>
    <row r="12" spans="1:27" ht="13.5">
      <c r="A12" s="138" t="s">
        <v>81</v>
      </c>
      <c r="B12" s="136"/>
      <c r="C12" s="155">
        <v>181000</v>
      </c>
      <c r="D12" s="155"/>
      <c r="E12" s="156">
        <v>3290000</v>
      </c>
      <c r="F12" s="60">
        <v>767130</v>
      </c>
      <c r="G12" s="60"/>
      <c r="H12" s="60">
        <v>2399</v>
      </c>
      <c r="I12" s="60">
        <v>23331</v>
      </c>
      <c r="J12" s="60">
        <v>25730</v>
      </c>
      <c r="K12" s="60">
        <v>11094</v>
      </c>
      <c r="L12" s="60"/>
      <c r="M12" s="60"/>
      <c r="N12" s="60">
        <v>11094</v>
      </c>
      <c r="O12" s="60"/>
      <c r="P12" s="60"/>
      <c r="Q12" s="60"/>
      <c r="R12" s="60"/>
      <c r="S12" s="60">
        <v>132240</v>
      </c>
      <c r="T12" s="60"/>
      <c r="U12" s="60">
        <v>9105</v>
      </c>
      <c r="V12" s="60">
        <v>141345</v>
      </c>
      <c r="W12" s="60">
        <v>178169</v>
      </c>
      <c r="X12" s="60">
        <v>767130</v>
      </c>
      <c r="Y12" s="60">
        <v>-588961</v>
      </c>
      <c r="Z12" s="140">
        <v>-76.77</v>
      </c>
      <c r="AA12" s="62">
        <v>767130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2000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639500</v>
      </c>
      <c r="F15" s="100">
        <f t="shared" si="2"/>
        <v>181100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6780</v>
      </c>
      <c r="V15" s="100">
        <f t="shared" si="2"/>
        <v>6780</v>
      </c>
      <c r="W15" s="100">
        <f t="shared" si="2"/>
        <v>6780</v>
      </c>
      <c r="X15" s="100">
        <f t="shared" si="2"/>
        <v>181100</v>
      </c>
      <c r="Y15" s="100">
        <f t="shared" si="2"/>
        <v>-174320</v>
      </c>
      <c r="Z15" s="137">
        <f>+IF(X15&lt;&gt;0,+(Y15/X15)*100,0)</f>
        <v>-96.25621203754832</v>
      </c>
      <c r="AA15" s="102">
        <f>SUM(AA16:AA18)</f>
        <v>181100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6780</v>
      </c>
      <c r="V16" s="60">
        <v>6780</v>
      </c>
      <c r="W16" s="60">
        <v>6780</v>
      </c>
      <c r="X16" s="60"/>
      <c r="Y16" s="60">
        <v>6780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639500</v>
      </c>
      <c r="F18" s="60">
        <v>181100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181100</v>
      </c>
      <c r="Y18" s="60">
        <v>-181100</v>
      </c>
      <c r="Z18" s="140">
        <v>-100</v>
      </c>
      <c r="AA18" s="62">
        <v>181100</v>
      </c>
    </row>
    <row r="19" spans="1:27" ht="13.5">
      <c r="A19" s="135" t="s">
        <v>88</v>
      </c>
      <c r="B19" s="142"/>
      <c r="C19" s="153">
        <f aca="true" t="shared" si="3" ref="C19:Y19">SUM(C20:C23)</f>
        <v>10000</v>
      </c>
      <c r="D19" s="153">
        <f>SUM(D20:D23)</f>
        <v>0</v>
      </c>
      <c r="E19" s="154">
        <f t="shared" si="3"/>
        <v>8517000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10000</v>
      </c>
      <c r="D23" s="155"/>
      <c r="E23" s="156">
        <v>8517000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312000</v>
      </c>
      <c r="D25" s="217">
        <f>+D5+D9+D15+D19+D24</f>
        <v>0</v>
      </c>
      <c r="E25" s="230">
        <f t="shared" si="4"/>
        <v>14938000</v>
      </c>
      <c r="F25" s="219">
        <f t="shared" si="4"/>
        <v>1793790</v>
      </c>
      <c r="G25" s="219">
        <f t="shared" si="4"/>
        <v>0</v>
      </c>
      <c r="H25" s="219">
        <f t="shared" si="4"/>
        <v>2399</v>
      </c>
      <c r="I25" s="219">
        <f t="shared" si="4"/>
        <v>23331</v>
      </c>
      <c r="J25" s="219">
        <f t="shared" si="4"/>
        <v>25730</v>
      </c>
      <c r="K25" s="219">
        <f t="shared" si="4"/>
        <v>11094</v>
      </c>
      <c r="L25" s="219">
        <f t="shared" si="4"/>
        <v>0</v>
      </c>
      <c r="M25" s="219">
        <f t="shared" si="4"/>
        <v>0</v>
      </c>
      <c r="N25" s="219">
        <f t="shared" si="4"/>
        <v>11094</v>
      </c>
      <c r="O25" s="219">
        <f t="shared" si="4"/>
        <v>0</v>
      </c>
      <c r="P25" s="219">
        <f t="shared" si="4"/>
        <v>0</v>
      </c>
      <c r="Q25" s="219">
        <f t="shared" si="4"/>
        <v>2315</v>
      </c>
      <c r="R25" s="219">
        <f t="shared" si="4"/>
        <v>2315</v>
      </c>
      <c r="S25" s="219">
        <f t="shared" si="4"/>
        <v>388717</v>
      </c>
      <c r="T25" s="219">
        <f t="shared" si="4"/>
        <v>569</v>
      </c>
      <c r="U25" s="219">
        <f t="shared" si="4"/>
        <v>17569</v>
      </c>
      <c r="V25" s="219">
        <f t="shared" si="4"/>
        <v>406855</v>
      </c>
      <c r="W25" s="219">
        <f t="shared" si="4"/>
        <v>445994</v>
      </c>
      <c r="X25" s="219">
        <f t="shared" si="4"/>
        <v>1793790</v>
      </c>
      <c r="Y25" s="219">
        <f t="shared" si="4"/>
        <v>-1347796</v>
      </c>
      <c r="Z25" s="231">
        <f>+IF(X25&lt;&gt;0,+(Y25/X25)*100,0)</f>
        <v>-75.13677743771568</v>
      </c>
      <c r="AA25" s="232">
        <f>+AA5+AA9+AA15+AA19+AA24</f>
        <v>1793790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8500000</v>
      </c>
      <c r="F34" s="60">
        <v>940000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940000</v>
      </c>
      <c r="Y34" s="60">
        <v>-940000</v>
      </c>
      <c r="Z34" s="140">
        <v>-100</v>
      </c>
      <c r="AA34" s="62">
        <v>940000</v>
      </c>
    </row>
    <row r="35" spans="1:27" ht="13.5">
      <c r="A35" s="237" t="s">
        <v>53</v>
      </c>
      <c r="B35" s="136"/>
      <c r="C35" s="155">
        <v>312000</v>
      </c>
      <c r="D35" s="155"/>
      <c r="E35" s="156">
        <v>6438000</v>
      </c>
      <c r="F35" s="60">
        <v>853790</v>
      </c>
      <c r="G35" s="60"/>
      <c r="H35" s="60">
        <v>2399</v>
      </c>
      <c r="I35" s="60">
        <v>23331</v>
      </c>
      <c r="J35" s="60">
        <v>25730</v>
      </c>
      <c r="K35" s="60">
        <v>11094</v>
      </c>
      <c r="L35" s="60"/>
      <c r="M35" s="60"/>
      <c r="N35" s="60">
        <v>11094</v>
      </c>
      <c r="O35" s="60"/>
      <c r="P35" s="60"/>
      <c r="Q35" s="60">
        <v>2315</v>
      </c>
      <c r="R35" s="60">
        <v>2315</v>
      </c>
      <c r="S35" s="60">
        <v>388717</v>
      </c>
      <c r="T35" s="60">
        <v>569</v>
      </c>
      <c r="U35" s="60">
        <v>17569</v>
      </c>
      <c r="V35" s="60">
        <v>406855</v>
      </c>
      <c r="W35" s="60">
        <v>445994</v>
      </c>
      <c r="X35" s="60">
        <v>853790</v>
      </c>
      <c r="Y35" s="60">
        <v>-407796</v>
      </c>
      <c r="Z35" s="140">
        <v>-47.76</v>
      </c>
      <c r="AA35" s="62">
        <v>853790</v>
      </c>
    </row>
    <row r="36" spans="1:27" ht="13.5">
      <c r="A36" s="238" t="s">
        <v>139</v>
      </c>
      <c r="B36" s="149"/>
      <c r="C36" s="222">
        <f aca="true" t="shared" si="6" ref="C36:Y36">SUM(C32:C35)</f>
        <v>312000</v>
      </c>
      <c r="D36" s="222">
        <f>SUM(D32:D35)</f>
        <v>0</v>
      </c>
      <c r="E36" s="218">
        <f t="shared" si="6"/>
        <v>14938000</v>
      </c>
      <c r="F36" s="220">
        <f t="shared" si="6"/>
        <v>1793790</v>
      </c>
      <c r="G36" s="220">
        <f t="shared" si="6"/>
        <v>0</v>
      </c>
      <c r="H36" s="220">
        <f t="shared" si="6"/>
        <v>2399</v>
      </c>
      <c r="I36" s="220">
        <f t="shared" si="6"/>
        <v>23331</v>
      </c>
      <c r="J36" s="220">
        <f t="shared" si="6"/>
        <v>25730</v>
      </c>
      <c r="K36" s="220">
        <f t="shared" si="6"/>
        <v>11094</v>
      </c>
      <c r="L36" s="220">
        <f t="shared" si="6"/>
        <v>0</v>
      </c>
      <c r="M36" s="220">
        <f t="shared" si="6"/>
        <v>0</v>
      </c>
      <c r="N36" s="220">
        <f t="shared" si="6"/>
        <v>11094</v>
      </c>
      <c r="O36" s="220">
        <f t="shared" si="6"/>
        <v>0</v>
      </c>
      <c r="P36" s="220">
        <f t="shared" si="6"/>
        <v>0</v>
      </c>
      <c r="Q36" s="220">
        <f t="shared" si="6"/>
        <v>2315</v>
      </c>
      <c r="R36" s="220">
        <f t="shared" si="6"/>
        <v>2315</v>
      </c>
      <c r="S36" s="220">
        <f t="shared" si="6"/>
        <v>388717</v>
      </c>
      <c r="T36" s="220">
        <f t="shared" si="6"/>
        <v>569</v>
      </c>
      <c r="U36" s="220">
        <f t="shared" si="6"/>
        <v>17569</v>
      </c>
      <c r="V36" s="220">
        <f t="shared" si="6"/>
        <v>406855</v>
      </c>
      <c r="W36" s="220">
        <f t="shared" si="6"/>
        <v>445994</v>
      </c>
      <c r="X36" s="220">
        <f t="shared" si="6"/>
        <v>1793790</v>
      </c>
      <c r="Y36" s="220">
        <f t="shared" si="6"/>
        <v>-1347796</v>
      </c>
      <c r="Z36" s="221">
        <f>+IF(X36&lt;&gt;0,+(Y36/X36)*100,0)</f>
        <v>-75.13677743771568</v>
      </c>
      <c r="AA36" s="239">
        <f>SUM(AA32:AA35)</f>
        <v>1793790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4200</v>
      </c>
      <c r="D6" s="155"/>
      <c r="E6" s="59">
        <v>11243153</v>
      </c>
      <c r="F6" s="60">
        <v>2998552</v>
      </c>
      <c r="G6" s="60">
        <v>19072820</v>
      </c>
      <c r="H6" s="60">
        <v>770878</v>
      </c>
      <c r="I6" s="60"/>
      <c r="J6" s="60"/>
      <c r="K6" s="60">
        <v>7368584</v>
      </c>
      <c r="L6" s="60"/>
      <c r="M6" s="60">
        <v>4009007</v>
      </c>
      <c r="N6" s="60">
        <v>4009007</v>
      </c>
      <c r="O6" s="60"/>
      <c r="P6" s="60"/>
      <c r="Q6" s="60">
        <v>12942127</v>
      </c>
      <c r="R6" s="60">
        <v>12942127</v>
      </c>
      <c r="S6" s="60"/>
      <c r="T6" s="60"/>
      <c r="U6" s="60">
        <v>324737</v>
      </c>
      <c r="V6" s="60">
        <v>324737</v>
      </c>
      <c r="W6" s="60">
        <v>324737</v>
      </c>
      <c r="X6" s="60">
        <v>2998552</v>
      </c>
      <c r="Y6" s="60">
        <v>-2673815</v>
      </c>
      <c r="Z6" s="140">
        <v>-89.17</v>
      </c>
      <c r="AA6" s="62">
        <v>2998552</v>
      </c>
    </row>
    <row r="7" spans="1:27" ht="13.5">
      <c r="A7" s="249" t="s">
        <v>144</v>
      </c>
      <c r="B7" s="182"/>
      <c r="C7" s="155">
        <v>136951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683444</v>
      </c>
      <c r="D8" s="155"/>
      <c r="E8" s="59">
        <v>1923202</v>
      </c>
      <c r="F8" s="60">
        <v>2495817</v>
      </c>
      <c r="G8" s="60">
        <v>6570500</v>
      </c>
      <c r="H8" s="60">
        <v>-395764</v>
      </c>
      <c r="I8" s="60">
        <v>-555297</v>
      </c>
      <c r="J8" s="60">
        <v>-555297</v>
      </c>
      <c r="K8" s="60">
        <v>4981375</v>
      </c>
      <c r="L8" s="60">
        <v>-5838006</v>
      </c>
      <c r="M8" s="60">
        <v>-1104450</v>
      </c>
      <c r="N8" s="60">
        <v>-1104450</v>
      </c>
      <c r="O8" s="60">
        <v>-509525</v>
      </c>
      <c r="P8" s="60">
        <v>-639036</v>
      </c>
      <c r="Q8" s="60">
        <v>-4534599</v>
      </c>
      <c r="R8" s="60">
        <v>-4534599</v>
      </c>
      <c r="S8" s="60">
        <v>-589426</v>
      </c>
      <c r="T8" s="60">
        <v>-594590</v>
      </c>
      <c r="U8" s="60">
        <v>-8012805</v>
      </c>
      <c r="V8" s="60">
        <v>-8012805</v>
      </c>
      <c r="W8" s="60">
        <v>-8012805</v>
      </c>
      <c r="X8" s="60">
        <v>2495817</v>
      </c>
      <c r="Y8" s="60">
        <v>-10508622</v>
      </c>
      <c r="Z8" s="140">
        <v>-421.05</v>
      </c>
      <c r="AA8" s="62">
        <v>2495817</v>
      </c>
    </row>
    <row r="9" spans="1:27" ht="13.5">
      <c r="A9" s="249" t="s">
        <v>146</v>
      </c>
      <c r="B9" s="182"/>
      <c r="C9" s="155">
        <v>1601797</v>
      </c>
      <c r="D9" s="155"/>
      <c r="E9" s="59">
        <v>550000</v>
      </c>
      <c r="F9" s="60">
        <v>2360117</v>
      </c>
      <c r="G9" s="60">
        <v>-58875</v>
      </c>
      <c r="H9" s="60">
        <v>-80879</v>
      </c>
      <c r="I9" s="60">
        <v>-7393</v>
      </c>
      <c r="J9" s="60">
        <v>-7393</v>
      </c>
      <c r="K9" s="60">
        <v>690326</v>
      </c>
      <c r="L9" s="60">
        <v>-782004</v>
      </c>
      <c r="M9" s="60">
        <v>-101286</v>
      </c>
      <c r="N9" s="60">
        <v>-101286</v>
      </c>
      <c r="O9" s="60">
        <v>6829</v>
      </c>
      <c r="P9" s="60">
        <v>-1460</v>
      </c>
      <c r="Q9" s="60">
        <v>23548</v>
      </c>
      <c r="R9" s="60">
        <v>23548</v>
      </c>
      <c r="S9" s="60">
        <v>380112</v>
      </c>
      <c r="T9" s="60">
        <v>-232157</v>
      </c>
      <c r="U9" s="60">
        <v>-27762</v>
      </c>
      <c r="V9" s="60">
        <v>-27762</v>
      </c>
      <c r="W9" s="60">
        <v>-27762</v>
      </c>
      <c r="X9" s="60">
        <v>2360117</v>
      </c>
      <c r="Y9" s="60">
        <v>-2387879</v>
      </c>
      <c r="Z9" s="140">
        <v>-101.18</v>
      </c>
      <c r="AA9" s="62">
        <v>2360117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3351884</v>
      </c>
      <c r="D11" s="155"/>
      <c r="E11" s="59">
        <v>967234</v>
      </c>
      <c r="F11" s="60">
        <v>1138542</v>
      </c>
      <c r="G11" s="60">
        <v>115254</v>
      </c>
      <c r="H11" s="60">
        <v>-427272</v>
      </c>
      <c r="I11" s="60">
        <v>-158744</v>
      </c>
      <c r="J11" s="60">
        <v>-158744</v>
      </c>
      <c r="K11" s="60">
        <v>318252</v>
      </c>
      <c r="L11" s="60">
        <v>107611</v>
      </c>
      <c r="M11" s="60">
        <v>-204264</v>
      </c>
      <c r="N11" s="60">
        <v>-204264</v>
      </c>
      <c r="O11" s="60">
        <v>-50942</v>
      </c>
      <c r="P11" s="60">
        <v>189309</v>
      </c>
      <c r="Q11" s="60">
        <v>-155746</v>
      </c>
      <c r="R11" s="60">
        <v>-155746</v>
      </c>
      <c r="S11" s="60">
        <v>844870</v>
      </c>
      <c r="T11" s="60">
        <v>-557818</v>
      </c>
      <c r="U11" s="60">
        <v>-234436</v>
      </c>
      <c r="V11" s="60">
        <v>-234436</v>
      </c>
      <c r="W11" s="60">
        <v>-234436</v>
      </c>
      <c r="X11" s="60">
        <v>1138542</v>
      </c>
      <c r="Y11" s="60">
        <v>-1372978</v>
      </c>
      <c r="Z11" s="140">
        <v>-120.59</v>
      </c>
      <c r="AA11" s="62">
        <v>1138542</v>
      </c>
    </row>
    <row r="12" spans="1:27" ht="13.5">
      <c r="A12" s="250" t="s">
        <v>56</v>
      </c>
      <c r="B12" s="251"/>
      <c r="C12" s="168">
        <f aca="true" t="shared" si="0" ref="C12:Y12">SUM(C6:C11)</f>
        <v>5778276</v>
      </c>
      <c r="D12" s="168">
        <f>SUM(D6:D11)</f>
        <v>0</v>
      </c>
      <c r="E12" s="72">
        <f t="shared" si="0"/>
        <v>14683589</v>
      </c>
      <c r="F12" s="73">
        <f t="shared" si="0"/>
        <v>8993028</v>
      </c>
      <c r="G12" s="73">
        <f t="shared" si="0"/>
        <v>25699699</v>
      </c>
      <c r="H12" s="73">
        <f t="shared" si="0"/>
        <v>-133037</v>
      </c>
      <c r="I12" s="73">
        <f t="shared" si="0"/>
        <v>-721434</v>
      </c>
      <c r="J12" s="73">
        <f t="shared" si="0"/>
        <v>-721434</v>
      </c>
      <c r="K12" s="73">
        <f t="shared" si="0"/>
        <v>13358537</v>
      </c>
      <c r="L12" s="73">
        <f t="shared" si="0"/>
        <v>-6512399</v>
      </c>
      <c r="M12" s="73">
        <f t="shared" si="0"/>
        <v>2599007</v>
      </c>
      <c r="N12" s="73">
        <f t="shared" si="0"/>
        <v>2599007</v>
      </c>
      <c r="O12" s="73">
        <f t="shared" si="0"/>
        <v>-553638</v>
      </c>
      <c r="P12" s="73">
        <f t="shared" si="0"/>
        <v>-451187</v>
      </c>
      <c r="Q12" s="73">
        <f t="shared" si="0"/>
        <v>8275330</v>
      </c>
      <c r="R12" s="73">
        <f t="shared" si="0"/>
        <v>8275330</v>
      </c>
      <c r="S12" s="73">
        <f t="shared" si="0"/>
        <v>635556</v>
      </c>
      <c r="T12" s="73">
        <f t="shared" si="0"/>
        <v>-1384565</v>
      </c>
      <c r="U12" s="73">
        <f t="shared" si="0"/>
        <v>-7950266</v>
      </c>
      <c r="V12" s="73">
        <f t="shared" si="0"/>
        <v>-7950266</v>
      </c>
      <c r="W12" s="73">
        <f t="shared" si="0"/>
        <v>-7950266</v>
      </c>
      <c r="X12" s="73">
        <f t="shared" si="0"/>
        <v>8993028</v>
      </c>
      <c r="Y12" s="73">
        <f t="shared" si="0"/>
        <v>-16943294</v>
      </c>
      <c r="Z12" s="170">
        <f>+IF(X12&lt;&gt;0,+(Y12/X12)*100,0)</f>
        <v>-188.40477311979902</v>
      </c>
      <c r="AA12" s="74">
        <f>SUM(AA6:AA11)</f>
        <v>8993028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330832</v>
      </c>
      <c r="D16" s="155"/>
      <c r="E16" s="59"/>
      <c r="F16" s="60">
        <v>330832</v>
      </c>
      <c r="G16" s="159"/>
      <c r="H16" s="159">
        <v>-152958</v>
      </c>
      <c r="I16" s="159">
        <v>-204852</v>
      </c>
      <c r="J16" s="60">
        <v>-204852</v>
      </c>
      <c r="K16" s="159"/>
      <c r="L16" s="159"/>
      <c r="M16" s="60"/>
      <c r="N16" s="159"/>
      <c r="O16" s="159"/>
      <c r="P16" s="159">
        <v>42288</v>
      </c>
      <c r="Q16" s="60"/>
      <c r="R16" s="159"/>
      <c r="S16" s="159"/>
      <c r="T16" s="60"/>
      <c r="U16" s="159"/>
      <c r="V16" s="159"/>
      <c r="W16" s="159"/>
      <c r="X16" s="60">
        <v>330832</v>
      </c>
      <c r="Y16" s="159">
        <v>-330832</v>
      </c>
      <c r="Z16" s="141">
        <v>-100</v>
      </c>
      <c r="AA16" s="225">
        <v>330832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35831289</v>
      </c>
      <c r="D19" s="155"/>
      <c r="E19" s="59">
        <v>50181888</v>
      </c>
      <c r="F19" s="60">
        <v>35001759</v>
      </c>
      <c r="G19" s="60"/>
      <c r="H19" s="60">
        <v>2399</v>
      </c>
      <c r="I19" s="60">
        <v>23331</v>
      </c>
      <c r="J19" s="60">
        <v>23331</v>
      </c>
      <c r="K19" s="60">
        <v>11094</v>
      </c>
      <c r="L19" s="60">
        <v>-939426</v>
      </c>
      <c r="M19" s="60"/>
      <c r="N19" s="60"/>
      <c r="O19" s="60">
        <v>-512394</v>
      </c>
      <c r="P19" s="60">
        <v>-399497</v>
      </c>
      <c r="Q19" s="60">
        <v>-320849</v>
      </c>
      <c r="R19" s="60">
        <v>-320849</v>
      </c>
      <c r="S19" s="60">
        <v>-79708</v>
      </c>
      <c r="T19" s="60">
        <v>-220387</v>
      </c>
      <c r="U19" s="60">
        <v>29118</v>
      </c>
      <c r="V19" s="60">
        <v>29118</v>
      </c>
      <c r="W19" s="60">
        <v>29118</v>
      </c>
      <c r="X19" s="60">
        <v>35001759</v>
      </c>
      <c r="Y19" s="60">
        <v>-34972641</v>
      </c>
      <c r="Z19" s="140">
        <v>-99.92</v>
      </c>
      <c r="AA19" s="62">
        <v>35001759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344300</v>
      </c>
      <c r="D22" s="155"/>
      <c r="E22" s="59">
        <v>884272</v>
      </c>
      <c r="F22" s="60">
        <v>296680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296680</v>
      </c>
      <c r="Y22" s="60">
        <v>-296680</v>
      </c>
      <c r="Z22" s="140">
        <v>-100</v>
      </c>
      <c r="AA22" s="62">
        <v>296680</v>
      </c>
    </row>
    <row r="23" spans="1:27" ht="13.5">
      <c r="A23" s="249" t="s">
        <v>158</v>
      </c>
      <c r="B23" s="182"/>
      <c r="C23" s="155">
        <v>1710912</v>
      </c>
      <c r="D23" s="155"/>
      <c r="E23" s="59">
        <v>11367879</v>
      </c>
      <c r="F23" s="60">
        <v>1653883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1653883</v>
      </c>
      <c r="Y23" s="159">
        <v>-1653883</v>
      </c>
      <c r="Z23" s="141">
        <v>-100</v>
      </c>
      <c r="AA23" s="225">
        <v>1653883</v>
      </c>
    </row>
    <row r="24" spans="1:27" ht="13.5">
      <c r="A24" s="250" t="s">
        <v>57</v>
      </c>
      <c r="B24" s="253"/>
      <c r="C24" s="168">
        <f aca="true" t="shared" si="1" ref="C24:Y24">SUM(C15:C23)</f>
        <v>38217333</v>
      </c>
      <c r="D24" s="168">
        <f>SUM(D15:D23)</f>
        <v>0</v>
      </c>
      <c r="E24" s="76">
        <f t="shared" si="1"/>
        <v>62434039</v>
      </c>
      <c r="F24" s="77">
        <f t="shared" si="1"/>
        <v>37283154</v>
      </c>
      <c r="G24" s="77">
        <f t="shared" si="1"/>
        <v>0</v>
      </c>
      <c r="H24" s="77">
        <f t="shared" si="1"/>
        <v>-150559</v>
      </c>
      <c r="I24" s="77">
        <f t="shared" si="1"/>
        <v>-181521</v>
      </c>
      <c r="J24" s="77">
        <f t="shared" si="1"/>
        <v>-181521</v>
      </c>
      <c r="K24" s="77">
        <f t="shared" si="1"/>
        <v>11094</v>
      </c>
      <c r="L24" s="77">
        <f t="shared" si="1"/>
        <v>-939426</v>
      </c>
      <c r="M24" s="77">
        <f t="shared" si="1"/>
        <v>0</v>
      </c>
      <c r="N24" s="77">
        <f t="shared" si="1"/>
        <v>0</v>
      </c>
      <c r="O24" s="77">
        <f t="shared" si="1"/>
        <v>-512394</v>
      </c>
      <c r="P24" s="77">
        <f t="shared" si="1"/>
        <v>-357209</v>
      </c>
      <c r="Q24" s="77">
        <f t="shared" si="1"/>
        <v>-320849</v>
      </c>
      <c r="R24" s="77">
        <f t="shared" si="1"/>
        <v>-320849</v>
      </c>
      <c r="S24" s="77">
        <f t="shared" si="1"/>
        <v>-79708</v>
      </c>
      <c r="T24" s="77">
        <f t="shared" si="1"/>
        <v>-220387</v>
      </c>
      <c r="U24" s="77">
        <f t="shared" si="1"/>
        <v>29118</v>
      </c>
      <c r="V24" s="77">
        <f t="shared" si="1"/>
        <v>29118</v>
      </c>
      <c r="W24" s="77">
        <f t="shared" si="1"/>
        <v>29118</v>
      </c>
      <c r="X24" s="77">
        <f t="shared" si="1"/>
        <v>37283154</v>
      </c>
      <c r="Y24" s="77">
        <f t="shared" si="1"/>
        <v>-37254036</v>
      </c>
      <c r="Z24" s="212">
        <f>+IF(X24&lt;&gt;0,+(Y24/X24)*100,0)</f>
        <v>-99.92190038428616</v>
      </c>
      <c r="AA24" s="79">
        <f>SUM(AA15:AA23)</f>
        <v>37283154</v>
      </c>
    </row>
    <row r="25" spans="1:27" ht="13.5">
      <c r="A25" s="250" t="s">
        <v>159</v>
      </c>
      <c r="B25" s="251"/>
      <c r="C25" s="168">
        <f aca="true" t="shared" si="2" ref="C25:Y25">+C12+C24</f>
        <v>43995609</v>
      </c>
      <c r="D25" s="168">
        <f>+D12+D24</f>
        <v>0</v>
      </c>
      <c r="E25" s="72">
        <f t="shared" si="2"/>
        <v>77117628</v>
      </c>
      <c r="F25" s="73">
        <f t="shared" si="2"/>
        <v>46276182</v>
      </c>
      <c r="G25" s="73">
        <f t="shared" si="2"/>
        <v>25699699</v>
      </c>
      <c r="H25" s="73">
        <f t="shared" si="2"/>
        <v>-283596</v>
      </c>
      <c r="I25" s="73">
        <f t="shared" si="2"/>
        <v>-902955</v>
      </c>
      <c r="J25" s="73">
        <f t="shared" si="2"/>
        <v>-902955</v>
      </c>
      <c r="K25" s="73">
        <f t="shared" si="2"/>
        <v>13369631</v>
      </c>
      <c r="L25" s="73">
        <f t="shared" si="2"/>
        <v>-7451825</v>
      </c>
      <c r="M25" s="73">
        <f t="shared" si="2"/>
        <v>2599007</v>
      </c>
      <c r="N25" s="73">
        <f t="shared" si="2"/>
        <v>2599007</v>
      </c>
      <c r="O25" s="73">
        <f t="shared" si="2"/>
        <v>-1066032</v>
      </c>
      <c r="P25" s="73">
        <f t="shared" si="2"/>
        <v>-808396</v>
      </c>
      <c r="Q25" s="73">
        <f t="shared" si="2"/>
        <v>7954481</v>
      </c>
      <c r="R25" s="73">
        <f t="shared" si="2"/>
        <v>7954481</v>
      </c>
      <c r="S25" s="73">
        <f t="shared" si="2"/>
        <v>555848</v>
      </c>
      <c r="T25" s="73">
        <f t="shared" si="2"/>
        <v>-1604952</v>
      </c>
      <c r="U25" s="73">
        <f t="shared" si="2"/>
        <v>-7921148</v>
      </c>
      <c r="V25" s="73">
        <f t="shared" si="2"/>
        <v>-7921148</v>
      </c>
      <c r="W25" s="73">
        <f t="shared" si="2"/>
        <v>-7921148</v>
      </c>
      <c r="X25" s="73">
        <f t="shared" si="2"/>
        <v>46276182</v>
      </c>
      <c r="Y25" s="73">
        <f t="shared" si="2"/>
        <v>-54197330</v>
      </c>
      <c r="Z25" s="170">
        <f>+IF(X25&lt;&gt;0,+(Y25/X25)*100,0)</f>
        <v>-117.1171165330796</v>
      </c>
      <c r="AA25" s="74">
        <f>+AA12+AA24</f>
        <v>46276182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2109488</v>
      </c>
      <c r="D29" s="155"/>
      <c r="E29" s="59">
        <v>16621933</v>
      </c>
      <c r="F29" s="60">
        <v>2488491</v>
      </c>
      <c r="G29" s="60"/>
      <c r="H29" s="60"/>
      <c r="I29" s="60">
        <v>5967194</v>
      </c>
      <c r="J29" s="60">
        <v>5967194</v>
      </c>
      <c r="K29" s="60"/>
      <c r="L29" s="60">
        <v>8211461</v>
      </c>
      <c r="M29" s="60"/>
      <c r="N29" s="60"/>
      <c r="O29" s="60">
        <v>1935700</v>
      </c>
      <c r="P29" s="60">
        <v>8635341</v>
      </c>
      <c r="Q29" s="60"/>
      <c r="R29" s="60"/>
      <c r="S29" s="60">
        <v>2486559</v>
      </c>
      <c r="T29" s="60">
        <v>2801612</v>
      </c>
      <c r="U29" s="60"/>
      <c r="V29" s="60"/>
      <c r="W29" s="60"/>
      <c r="X29" s="60">
        <v>2488491</v>
      </c>
      <c r="Y29" s="60">
        <v>-2488491</v>
      </c>
      <c r="Z29" s="140">
        <v>-100</v>
      </c>
      <c r="AA29" s="62">
        <v>2488491</v>
      </c>
    </row>
    <row r="30" spans="1:27" ht="13.5">
      <c r="A30" s="249" t="s">
        <v>52</v>
      </c>
      <c r="B30" s="182"/>
      <c r="C30" s="155">
        <v>1430469</v>
      </c>
      <c r="D30" s="155"/>
      <c r="E30" s="59">
        <v>1050000</v>
      </c>
      <c r="F30" s="60">
        <v>1015843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1015843</v>
      </c>
      <c r="Y30" s="60">
        <v>-1015843</v>
      </c>
      <c r="Z30" s="140">
        <v>-100</v>
      </c>
      <c r="AA30" s="62">
        <v>1015843</v>
      </c>
    </row>
    <row r="31" spans="1:27" ht="13.5">
      <c r="A31" s="249" t="s">
        <v>163</v>
      </c>
      <c r="B31" s="182"/>
      <c r="C31" s="155">
        <v>20080</v>
      </c>
      <c r="D31" s="155"/>
      <c r="E31" s="59">
        <v>24827</v>
      </c>
      <c r="F31" s="60">
        <v>20080</v>
      </c>
      <c r="G31" s="60">
        <v>5620</v>
      </c>
      <c r="H31" s="60"/>
      <c r="I31" s="60">
        <v>-14421</v>
      </c>
      <c r="J31" s="60">
        <v>-14421</v>
      </c>
      <c r="K31" s="60">
        <v>810</v>
      </c>
      <c r="L31" s="60"/>
      <c r="M31" s="60">
        <v>-5110</v>
      </c>
      <c r="N31" s="60">
        <v>-5110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20080</v>
      </c>
      <c r="Y31" s="60">
        <v>-20080</v>
      </c>
      <c r="Z31" s="140">
        <v>-100</v>
      </c>
      <c r="AA31" s="62">
        <v>20080</v>
      </c>
    </row>
    <row r="32" spans="1:27" ht="13.5">
      <c r="A32" s="249" t="s">
        <v>164</v>
      </c>
      <c r="B32" s="182"/>
      <c r="C32" s="155">
        <v>3718752</v>
      </c>
      <c r="D32" s="155"/>
      <c r="E32" s="59">
        <v>6126311</v>
      </c>
      <c r="F32" s="60">
        <v>3248115</v>
      </c>
      <c r="G32" s="60">
        <v>920573</v>
      </c>
      <c r="H32" s="60">
        <v>815378</v>
      </c>
      <c r="I32" s="60">
        <v>230343</v>
      </c>
      <c r="J32" s="60">
        <v>230343</v>
      </c>
      <c r="K32" s="60">
        <v>758622</v>
      </c>
      <c r="L32" s="60">
        <v>-117627</v>
      </c>
      <c r="M32" s="60">
        <v>98287</v>
      </c>
      <c r="N32" s="60">
        <v>98287</v>
      </c>
      <c r="O32" s="60">
        <v>-213355</v>
      </c>
      <c r="P32" s="60">
        <v>230096</v>
      </c>
      <c r="Q32" s="60">
        <v>293392</v>
      </c>
      <c r="R32" s="60">
        <v>293392</v>
      </c>
      <c r="S32" s="60">
        <v>-429522</v>
      </c>
      <c r="T32" s="60">
        <v>-33940</v>
      </c>
      <c r="U32" s="60">
        <v>184975</v>
      </c>
      <c r="V32" s="60">
        <v>184975</v>
      </c>
      <c r="W32" s="60">
        <v>184975</v>
      </c>
      <c r="X32" s="60">
        <v>3248115</v>
      </c>
      <c r="Y32" s="60">
        <v>-3063140</v>
      </c>
      <c r="Z32" s="140">
        <v>-94.31</v>
      </c>
      <c r="AA32" s="62">
        <v>3248115</v>
      </c>
    </row>
    <row r="33" spans="1:27" ht="13.5">
      <c r="A33" s="249" t="s">
        <v>165</v>
      </c>
      <c r="B33" s="182"/>
      <c r="C33" s="155">
        <v>6836922</v>
      </c>
      <c r="D33" s="155"/>
      <c r="E33" s="59">
        <v>7364629</v>
      </c>
      <c r="F33" s="60">
        <v>6836922</v>
      </c>
      <c r="G33" s="60">
        <v>-6091</v>
      </c>
      <c r="H33" s="60">
        <v>-71148</v>
      </c>
      <c r="I33" s="60">
        <v>-11916</v>
      </c>
      <c r="J33" s="60">
        <v>-11916</v>
      </c>
      <c r="K33" s="60">
        <v>-7486</v>
      </c>
      <c r="L33" s="60">
        <v>-78764</v>
      </c>
      <c r="M33" s="60">
        <v>-2460260</v>
      </c>
      <c r="N33" s="60">
        <v>-2460260</v>
      </c>
      <c r="O33" s="60">
        <v>1599366</v>
      </c>
      <c r="P33" s="60">
        <v>-6910</v>
      </c>
      <c r="Q33" s="60">
        <v>455120</v>
      </c>
      <c r="R33" s="60">
        <v>455120</v>
      </c>
      <c r="S33" s="60">
        <v>184949</v>
      </c>
      <c r="T33" s="60">
        <v>6147</v>
      </c>
      <c r="U33" s="60">
        <v>208585</v>
      </c>
      <c r="V33" s="60">
        <v>208585</v>
      </c>
      <c r="W33" s="60">
        <v>208585</v>
      </c>
      <c r="X33" s="60">
        <v>6836922</v>
      </c>
      <c r="Y33" s="60">
        <v>-6628337</v>
      </c>
      <c r="Z33" s="140">
        <v>-96.95</v>
      </c>
      <c r="AA33" s="62">
        <v>6836922</v>
      </c>
    </row>
    <row r="34" spans="1:27" ht="13.5">
      <c r="A34" s="250" t="s">
        <v>58</v>
      </c>
      <c r="B34" s="251"/>
      <c r="C34" s="168">
        <f aca="true" t="shared" si="3" ref="C34:Y34">SUM(C29:C33)</f>
        <v>14115711</v>
      </c>
      <c r="D34" s="168">
        <f>SUM(D29:D33)</f>
        <v>0</v>
      </c>
      <c r="E34" s="72">
        <f t="shared" si="3"/>
        <v>31187700</v>
      </c>
      <c r="F34" s="73">
        <f t="shared" si="3"/>
        <v>13609451</v>
      </c>
      <c r="G34" s="73">
        <f t="shared" si="3"/>
        <v>920102</v>
      </c>
      <c r="H34" s="73">
        <f t="shared" si="3"/>
        <v>744230</v>
      </c>
      <c r="I34" s="73">
        <f t="shared" si="3"/>
        <v>6171200</v>
      </c>
      <c r="J34" s="73">
        <f t="shared" si="3"/>
        <v>6171200</v>
      </c>
      <c r="K34" s="73">
        <f t="shared" si="3"/>
        <v>751946</v>
      </c>
      <c r="L34" s="73">
        <f t="shared" si="3"/>
        <v>8015070</v>
      </c>
      <c r="M34" s="73">
        <f t="shared" si="3"/>
        <v>-2367083</v>
      </c>
      <c r="N34" s="73">
        <f t="shared" si="3"/>
        <v>-2367083</v>
      </c>
      <c r="O34" s="73">
        <f t="shared" si="3"/>
        <v>3321711</v>
      </c>
      <c r="P34" s="73">
        <f t="shared" si="3"/>
        <v>8858527</v>
      </c>
      <c r="Q34" s="73">
        <f t="shared" si="3"/>
        <v>748512</v>
      </c>
      <c r="R34" s="73">
        <f t="shared" si="3"/>
        <v>748512</v>
      </c>
      <c r="S34" s="73">
        <f t="shared" si="3"/>
        <v>2241986</v>
      </c>
      <c r="T34" s="73">
        <f t="shared" si="3"/>
        <v>2773819</v>
      </c>
      <c r="U34" s="73">
        <f t="shared" si="3"/>
        <v>393560</v>
      </c>
      <c r="V34" s="73">
        <f t="shared" si="3"/>
        <v>393560</v>
      </c>
      <c r="W34" s="73">
        <f t="shared" si="3"/>
        <v>393560</v>
      </c>
      <c r="X34" s="73">
        <f t="shared" si="3"/>
        <v>13609451</v>
      </c>
      <c r="Y34" s="73">
        <f t="shared" si="3"/>
        <v>-13215891</v>
      </c>
      <c r="Z34" s="170">
        <f>+IF(X34&lt;&gt;0,+(Y34/X34)*100,0)</f>
        <v>-97.10818606863715</v>
      </c>
      <c r="AA34" s="74">
        <f>SUM(AA29:AA33)</f>
        <v>13609451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1980446</v>
      </c>
      <c r="D37" s="155"/>
      <c r="E37" s="59">
        <v>9510914</v>
      </c>
      <c r="F37" s="60">
        <v>1769619</v>
      </c>
      <c r="G37" s="60"/>
      <c r="H37" s="60"/>
      <c r="I37" s="60"/>
      <c r="J37" s="60"/>
      <c r="K37" s="60"/>
      <c r="L37" s="60"/>
      <c r="M37" s="60">
        <v>-321597</v>
      </c>
      <c r="N37" s="60">
        <v>-321597</v>
      </c>
      <c r="O37" s="60"/>
      <c r="P37" s="60">
        <v>-171737</v>
      </c>
      <c r="Q37" s="60"/>
      <c r="R37" s="60"/>
      <c r="S37" s="60"/>
      <c r="T37" s="60">
        <v>-598652</v>
      </c>
      <c r="U37" s="60">
        <v>-338484</v>
      </c>
      <c r="V37" s="60">
        <v>-338484</v>
      </c>
      <c r="W37" s="60">
        <v>-338484</v>
      </c>
      <c r="X37" s="60">
        <v>1769619</v>
      </c>
      <c r="Y37" s="60">
        <v>-2108103</v>
      </c>
      <c r="Z37" s="140">
        <v>-119.13</v>
      </c>
      <c r="AA37" s="62">
        <v>1769619</v>
      </c>
    </row>
    <row r="38" spans="1:27" ht="13.5">
      <c r="A38" s="249" t="s">
        <v>165</v>
      </c>
      <c r="B38" s="182"/>
      <c r="C38" s="155">
        <v>55829925</v>
      </c>
      <c r="D38" s="155"/>
      <c r="E38" s="59">
        <v>78836233</v>
      </c>
      <c r="F38" s="60">
        <v>59574425</v>
      </c>
      <c r="G38" s="60">
        <v>-226405</v>
      </c>
      <c r="H38" s="60">
        <v>-215496</v>
      </c>
      <c r="I38" s="60">
        <v>-204280</v>
      </c>
      <c r="J38" s="60">
        <v>-204280</v>
      </c>
      <c r="K38" s="60">
        <v>-204928</v>
      </c>
      <c r="L38" s="60">
        <v>-208727</v>
      </c>
      <c r="M38" s="60">
        <v>-212342</v>
      </c>
      <c r="N38" s="60">
        <v>-212342</v>
      </c>
      <c r="O38" s="60">
        <v>4857935</v>
      </c>
      <c r="P38" s="60">
        <v>-201044</v>
      </c>
      <c r="Q38" s="60">
        <v>-690511</v>
      </c>
      <c r="R38" s="60">
        <v>-690511</v>
      </c>
      <c r="S38" s="60">
        <v>300135</v>
      </c>
      <c r="T38" s="60">
        <v>869691</v>
      </c>
      <c r="U38" s="60">
        <v>-1028859</v>
      </c>
      <c r="V38" s="60">
        <v>-1028859</v>
      </c>
      <c r="W38" s="60">
        <v>-1028859</v>
      </c>
      <c r="X38" s="60">
        <v>59574425</v>
      </c>
      <c r="Y38" s="60">
        <v>-60603284</v>
      </c>
      <c r="Z38" s="140">
        <v>-101.73</v>
      </c>
      <c r="AA38" s="62">
        <v>59574425</v>
      </c>
    </row>
    <row r="39" spans="1:27" ht="13.5">
      <c r="A39" s="250" t="s">
        <v>59</v>
      </c>
      <c r="B39" s="253"/>
      <c r="C39" s="168">
        <f aca="true" t="shared" si="4" ref="C39:Y39">SUM(C37:C38)</f>
        <v>57810371</v>
      </c>
      <c r="D39" s="168">
        <f>SUM(D37:D38)</f>
        <v>0</v>
      </c>
      <c r="E39" s="76">
        <f t="shared" si="4"/>
        <v>88347147</v>
      </c>
      <c r="F39" s="77">
        <f t="shared" si="4"/>
        <v>61344044</v>
      </c>
      <c r="G39" s="77">
        <f t="shared" si="4"/>
        <v>-226405</v>
      </c>
      <c r="H39" s="77">
        <f t="shared" si="4"/>
        <v>-215496</v>
      </c>
      <c r="I39" s="77">
        <f t="shared" si="4"/>
        <v>-204280</v>
      </c>
      <c r="J39" s="77">
        <f t="shared" si="4"/>
        <v>-204280</v>
      </c>
      <c r="K39" s="77">
        <f t="shared" si="4"/>
        <v>-204928</v>
      </c>
      <c r="L39" s="77">
        <f t="shared" si="4"/>
        <v>-208727</v>
      </c>
      <c r="M39" s="77">
        <f t="shared" si="4"/>
        <v>-533939</v>
      </c>
      <c r="N39" s="77">
        <f t="shared" si="4"/>
        <v>-533939</v>
      </c>
      <c r="O39" s="77">
        <f t="shared" si="4"/>
        <v>4857935</v>
      </c>
      <c r="P39" s="77">
        <f t="shared" si="4"/>
        <v>-372781</v>
      </c>
      <c r="Q39" s="77">
        <f t="shared" si="4"/>
        <v>-690511</v>
      </c>
      <c r="R39" s="77">
        <f t="shared" si="4"/>
        <v>-690511</v>
      </c>
      <c r="S39" s="77">
        <f t="shared" si="4"/>
        <v>300135</v>
      </c>
      <c r="T39" s="77">
        <f t="shared" si="4"/>
        <v>271039</v>
      </c>
      <c r="U39" s="77">
        <f t="shared" si="4"/>
        <v>-1367343</v>
      </c>
      <c r="V39" s="77">
        <f t="shared" si="4"/>
        <v>-1367343</v>
      </c>
      <c r="W39" s="77">
        <f t="shared" si="4"/>
        <v>-1367343</v>
      </c>
      <c r="X39" s="77">
        <f t="shared" si="4"/>
        <v>61344044</v>
      </c>
      <c r="Y39" s="77">
        <f t="shared" si="4"/>
        <v>-62711387</v>
      </c>
      <c r="Z39" s="212">
        <f>+IF(X39&lt;&gt;0,+(Y39/X39)*100,0)</f>
        <v>-102.22897434019838</v>
      </c>
      <c r="AA39" s="79">
        <f>SUM(AA37:AA38)</f>
        <v>61344044</v>
      </c>
    </row>
    <row r="40" spans="1:27" ht="13.5">
      <c r="A40" s="250" t="s">
        <v>167</v>
      </c>
      <c r="B40" s="251"/>
      <c r="C40" s="168">
        <f aca="true" t="shared" si="5" ref="C40:Y40">+C34+C39</f>
        <v>71926082</v>
      </c>
      <c r="D40" s="168">
        <f>+D34+D39</f>
        <v>0</v>
      </c>
      <c r="E40" s="72">
        <f t="shared" si="5"/>
        <v>119534847</v>
      </c>
      <c r="F40" s="73">
        <f t="shared" si="5"/>
        <v>74953495</v>
      </c>
      <c r="G40" s="73">
        <f t="shared" si="5"/>
        <v>693697</v>
      </c>
      <c r="H40" s="73">
        <f t="shared" si="5"/>
        <v>528734</v>
      </c>
      <c r="I40" s="73">
        <f t="shared" si="5"/>
        <v>5966920</v>
      </c>
      <c r="J40" s="73">
        <f t="shared" si="5"/>
        <v>5966920</v>
      </c>
      <c r="K40" s="73">
        <f t="shared" si="5"/>
        <v>547018</v>
      </c>
      <c r="L40" s="73">
        <f t="shared" si="5"/>
        <v>7806343</v>
      </c>
      <c r="M40" s="73">
        <f t="shared" si="5"/>
        <v>-2901022</v>
      </c>
      <c r="N40" s="73">
        <f t="shared" si="5"/>
        <v>-2901022</v>
      </c>
      <c r="O40" s="73">
        <f t="shared" si="5"/>
        <v>8179646</v>
      </c>
      <c r="P40" s="73">
        <f t="shared" si="5"/>
        <v>8485746</v>
      </c>
      <c r="Q40" s="73">
        <f t="shared" si="5"/>
        <v>58001</v>
      </c>
      <c r="R40" s="73">
        <f t="shared" si="5"/>
        <v>58001</v>
      </c>
      <c r="S40" s="73">
        <f t="shared" si="5"/>
        <v>2542121</v>
      </c>
      <c r="T40" s="73">
        <f t="shared" si="5"/>
        <v>3044858</v>
      </c>
      <c r="U40" s="73">
        <f t="shared" si="5"/>
        <v>-973783</v>
      </c>
      <c r="V40" s="73">
        <f t="shared" si="5"/>
        <v>-973783</v>
      </c>
      <c r="W40" s="73">
        <f t="shared" si="5"/>
        <v>-973783</v>
      </c>
      <c r="X40" s="73">
        <f t="shared" si="5"/>
        <v>74953495</v>
      </c>
      <c r="Y40" s="73">
        <f t="shared" si="5"/>
        <v>-75927278</v>
      </c>
      <c r="Z40" s="170">
        <f>+IF(X40&lt;&gt;0,+(Y40/X40)*100,0)</f>
        <v>-101.2991829133518</v>
      </c>
      <c r="AA40" s="74">
        <f>+AA34+AA39</f>
        <v>74953495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-27930473</v>
      </c>
      <c r="D42" s="257">
        <f>+D25-D40</f>
        <v>0</v>
      </c>
      <c r="E42" s="258">
        <f t="shared" si="6"/>
        <v>-42417219</v>
      </c>
      <c r="F42" s="259">
        <f t="shared" si="6"/>
        <v>-28677313</v>
      </c>
      <c r="G42" s="259">
        <f t="shared" si="6"/>
        <v>25006002</v>
      </c>
      <c r="H42" s="259">
        <f t="shared" si="6"/>
        <v>-812330</v>
      </c>
      <c r="I42" s="259">
        <f t="shared" si="6"/>
        <v>-6869875</v>
      </c>
      <c r="J42" s="259">
        <f t="shared" si="6"/>
        <v>-6869875</v>
      </c>
      <c r="K42" s="259">
        <f t="shared" si="6"/>
        <v>12822613</v>
      </c>
      <c r="L42" s="259">
        <f t="shared" si="6"/>
        <v>-15258168</v>
      </c>
      <c r="M42" s="259">
        <f t="shared" si="6"/>
        <v>5500029</v>
      </c>
      <c r="N42" s="259">
        <f t="shared" si="6"/>
        <v>5500029</v>
      </c>
      <c r="O42" s="259">
        <f t="shared" si="6"/>
        <v>-9245678</v>
      </c>
      <c r="P42" s="259">
        <f t="shared" si="6"/>
        <v>-9294142</v>
      </c>
      <c r="Q42" s="259">
        <f t="shared" si="6"/>
        <v>7896480</v>
      </c>
      <c r="R42" s="259">
        <f t="shared" si="6"/>
        <v>7896480</v>
      </c>
      <c r="S42" s="259">
        <f t="shared" si="6"/>
        <v>-1986273</v>
      </c>
      <c r="T42" s="259">
        <f t="shared" si="6"/>
        <v>-4649810</v>
      </c>
      <c r="U42" s="259">
        <f t="shared" si="6"/>
        <v>-6947365</v>
      </c>
      <c r="V42" s="259">
        <f t="shared" si="6"/>
        <v>-6947365</v>
      </c>
      <c r="W42" s="259">
        <f t="shared" si="6"/>
        <v>-6947365</v>
      </c>
      <c r="X42" s="259">
        <f t="shared" si="6"/>
        <v>-28677313</v>
      </c>
      <c r="Y42" s="259">
        <f t="shared" si="6"/>
        <v>21729948</v>
      </c>
      <c r="Z42" s="260">
        <f>+IF(X42&lt;&gt;0,+(Y42/X42)*100,0)</f>
        <v>-75.77400295487935</v>
      </c>
      <c r="AA42" s="261">
        <f>+AA25-AA40</f>
        <v>-28677313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-27930473</v>
      </c>
      <c r="D45" s="155"/>
      <c r="E45" s="59">
        <v>-42417219</v>
      </c>
      <c r="F45" s="60">
        <v>-28677313</v>
      </c>
      <c r="G45" s="60">
        <v>25006001</v>
      </c>
      <c r="H45" s="60">
        <v>-812330</v>
      </c>
      <c r="I45" s="60">
        <v>-6869874</v>
      </c>
      <c r="J45" s="60">
        <v>-6869874</v>
      </c>
      <c r="K45" s="60">
        <v>12822612</v>
      </c>
      <c r="L45" s="60">
        <v>-15258168</v>
      </c>
      <c r="M45" s="60">
        <v>5500029</v>
      </c>
      <c r="N45" s="60">
        <v>5500029</v>
      </c>
      <c r="O45" s="60">
        <v>-9245679</v>
      </c>
      <c r="P45" s="60">
        <v>-9294142</v>
      </c>
      <c r="Q45" s="60">
        <v>7896480</v>
      </c>
      <c r="R45" s="60">
        <v>7896480</v>
      </c>
      <c r="S45" s="60">
        <v>-1986273</v>
      </c>
      <c r="T45" s="60">
        <v>-4649810</v>
      </c>
      <c r="U45" s="60">
        <v>-6947365</v>
      </c>
      <c r="V45" s="60">
        <v>-6947365</v>
      </c>
      <c r="W45" s="60">
        <v>-6947365</v>
      </c>
      <c r="X45" s="60">
        <v>-28677313</v>
      </c>
      <c r="Y45" s="60">
        <v>21729948</v>
      </c>
      <c r="Z45" s="139">
        <v>-75.77</v>
      </c>
      <c r="AA45" s="62">
        <v>-28677313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-27930473</v>
      </c>
      <c r="D48" s="217">
        <f>SUM(D45:D47)</f>
        <v>0</v>
      </c>
      <c r="E48" s="264">
        <f t="shared" si="7"/>
        <v>-42417219</v>
      </c>
      <c r="F48" s="219">
        <f t="shared" si="7"/>
        <v>-28677313</v>
      </c>
      <c r="G48" s="219">
        <f t="shared" si="7"/>
        <v>25006001</v>
      </c>
      <c r="H48" s="219">
        <f t="shared" si="7"/>
        <v>-812330</v>
      </c>
      <c r="I48" s="219">
        <f t="shared" si="7"/>
        <v>-6869874</v>
      </c>
      <c r="J48" s="219">
        <f t="shared" si="7"/>
        <v>-6869874</v>
      </c>
      <c r="K48" s="219">
        <f t="shared" si="7"/>
        <v>12822612</v>
      </c>
      <c r="L48" s="219">
        <f t="shared" si="7"/>
        <v>-15258168</v>
      </c>
      <c r="M48" s="219">
        <f t="shared" si="7"/>
        <v>5500029</v>
      </c>
      <c r="N48" s="219">
        <f t="shared" si="7"/>
        <v>5500029</v>
      </c>
      <c r="O48" s="219">
        <f t="shared" si="7"/>
        <v>-9245679</v>
      </c>
      <c r="P48" s="219">
        <f t="shared" si="7"/>
        <v>-9294142</v>
      </c>
      <c r="Q48" s="219">
        <f t="shared" si="7"/>
        <v>7896480</v>
      </c>
      <c r="R48" s="219">
        <f t="shared" si="7"/>
        <v>7896480</v>
      </c>
      <c r="S48" s="219">
        <f t="shared" si="7"/>
        <v>-1986273</v>
      </c>
      <c r="T48" s="219">
        <f t="shared" si="7"/>
        <v>-4649810</v>
      </c>
      <c r="U48" s="219">
        <f t="shared" si="7"/>
        <v>-6947365</v>
      </c>
      <c r="V48" s="219">
        <f t="shared" si="7"/>
        <v>-6947365</v>
      </c>
      <c r="W48" s="219">
        <f t="shared" si="7"/>
        <v>-6947365</v>
      </c>
      <c r="X48" s="219">
        <f t="shared" si="7"/>
        <v>-28677313</v>
      </c>
      <c r="Y48" s="219">
        <f t="shared" si="7"/>
        <v>21729948</v>
      </c>
      <c r="Z48" s="265">
        <f>+IF(X48&lt;&gt;0,+(Y48/X48)*100,0)</f>
        <v>-75.77400295487935</v>
      </c>
      <c r="AA48" s="232">
        <f>SUM(AA45:AA47)</f>
        <v>-28677313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19285277</v>
      </c>
      <c r="D6" s="155"/>
      <c r="E6" s="59">
        <v>20445622</v>
      </c>
      <c r="F6" s="60">
        <v>18684660</v>
      </c>
      <c r="G6" s="60">
        <v>851407</v>
      </c>
      <c r="H6" s="60">
        <v>1162571</v>
      </c>
      <c r="I6" s="60">
        <v>1262030</v>
      </c>
      <c r="J6" s="60">
        <v>3276008</v>
      </c>
      <c r="K6" s="60">
        <v>1732867</v>
      </c>
      <c r="L6" s="60">
        <v>2038698</v>
      </c>
      <c r="M6" s="60">
        <v>1300681</v>
      </c>
      <c r="N6" s="60">
        <v>5072246</v>
      </c>
      <c r="O6" s="60">
        <v>1339102</v>
      </c>
      <c r="P6" s="60">
        <v>1074757</v>
      </c>
      <c r="Q6" s="60">
        <v>8344870</v>
      </c>
      <c r="R6" s="60">
        <v>10758729</v>
      </c>
      <c r="S6" s="60">
        <v>7132931</v>
      </c>
      <c r="T6" s="60">
        <v>2130946</v>
      </c>
      <c r="U6" s="60">
        <v>9316134</v>
      </c>
      <c r="V6" s="60">
        <v>18580011</v>
      </c>
      <c r="W6" s="60">
        <v>37686994</v>
      </c>
      <c r="X6" s="60">
        <v>18684660</v>
      </c>
      <c r="Y6" s="60">
        <v>19002334</v>
      </c>
      <c r="Z6" s="140">
        <v>101.7</v>
      </c>
      <c r="AA6" s="62">
        <v>18684660</v>
      </c>
    </row>
    <row r="7" spans="1:27" ht="13.5">
      <c r="A7" s="249" t="s">
        <v>178</v>
      </c>
      <c r="B7" s="182"/>
      <c r="C7" s="155">
        <v>79931077</v>
      </c>
      <c r="D7" s="155"/>
      <c r="E7" s="59">
        <v>81959000</v>
      </c>
      <c r="F7" s="60">
        <v>92574610</v>
      </c>
      <c r="G7" s="60">
        <v>25131041</v>
      </c>
      <c r="H7" s="60">
        <v>6992884</v>
      </c>
      <c r="I7" s="60">
        <v>400000</v>
      </c>
      <c r="J7" s="60">
        <v>32523925</v>
      </c>
      <c r="K7" s="60">
        <v>15247804</v>
      </c>
      <c r="L7" s="60">
        <v>342193</v>
      </c>
      <c r="M7" s="60">
        <v>14347230</v>
      </c>
      <c r="N7" s="60">
        <v>29937227</v>
      </c>
      <c r="O7" s="60">
        <v>4305256</v>
      </c>
      <c r="P7" s="60">
        <v>300000</v>
      </c>
      <c r="Q7" s="60">
        <v>16557501</v>
      </c>
      <c r="R7" s="60">
        <v>21162757</v>
      </c>
      <c r="S7" s="60">
        <v>29762</v>
      </c>
      <c r="T7" s="60">
        <v>3234000</v>
      </c>
      <c r="U7" s="60">
        <v>36803</v>
      </c>
      <c r="V7" s="60">
        <v>3300565</v>
      </c>
      <c r="W7" s="60">
        <v>86924474</v>
      </c>
      <c r="X7" s="60">
        <v>92574610</v>
      </c>
      <c r="Y7" s="60">
        <v>-5650136</v>
      </c>
      <c r="Z7" s="140">
        <v>-6.1</v>
      </c>
      <c r="AA7" s="62">
        <v>92574610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340976</v>
      </c>
      <c r="D9" s="155"/>
      <c r="E9" s="59">
        <v>302203</v>
      </c>
      <c r="F9" s="60">
        <v>503840</v>
      </c>
      <c r="G9" s="60">
        <v>54923</v>
      </c>
      <c r="H9" s="60">
        <v>46532</v>
      </c>
      <c r="I9" s="60">
        <v>45237</v>
      </c>
      <c r="J9" s="60">
        <v>146692</v>
      </c>
      <c r="K9" s="60">
        <v>34357</v>
      </c>
      <c r="L9" s="60">
        <v>49153</v>
      </c>
      <c r="M9" s="60"/>
      <c r="N9" s="60">
        <v>83510</v>
      </c>
      <c r="O9" s="60">
        <v>97086</v>
      </c>
      <c r="P9" s="60">
        <v>29487</v>
      </c>
      <c r="Q9" s="60">
        <v>37089</v>
      </c>
      <c r="R9" s="60">
        <v>163662</v>
      </c>
      <c r="S9" s="60">
        <v>843</v>
      </c>
      <c r="T9" s="60">
        <v>86049</v>
      </c>
      <c r="U9" s="60">
        <v>46275</v>
      </c>
      <c r="V9" s="60">
        <v>133167</v>
      </c>
      <c r="W9" s="60">
        <v>527031</v>
      </c>
      <c r="X9" s="60">
        <v>503840</v>
      </c>
      <c r="Y9" s="60">
        <v>23191</v>
      </c>
      <c r="Z9" s="140">
        <v>4.6</v>
      </c>
      <c r="AA9" s="62">
        <v>503840</v>
      </c>
    </row>
    <row r="10" spans="1:27" ht="13.5">
      <c r="A10" s="249" t="s">
        <v>181</v>
      </c>
      <c r="B10" s="182"/>
      <c r="C10" s="155">
        <v>2995</v>
      </c>
      <c r="D10" s="155"/>
      <c r="E10" s="59">
        <v>44000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-100572794</v>
      </c>
      <c r="D12" s="155"/>
      <c r="E12" s="59">
        <v>-99846510</v>
      </c>
      <c r="F12" s="60">
        <v>-107247205</v>
      </c>
      <c r="G12" s="60">
        <v>-6979754</v>
      </c>
      <c r="H12" s="60">
        <v>-7423543</v>
      </c>
      <c r="I12" s="60">
        <v>-7832891</v>
      </c>
      <c r="J12" s="60">
        <v>-22236188</v>
      </c>
      <c r="K12" s="60">
        <v>-9401562</v>
      </c>
      <c r="L12" s="60">
        <v>-10452998</v>
      </c>
      <c r="M12" s="60">
        <v>-10721708</v>
      </c>
      <c r="N12" s="60">
        <v>-30576268</v>
      </c>
      <c r="O12" s="60">
        <v>-7196641</v>
      </c>
      <c r="P12" s="60">
        <v>-10210060</v>
      </c>
      <c r="Q12" s="60">
        <v>-12412691</v>
      </c>
      <c r="R12" s="60">
        <v>-29819392</v>
      </c>
      <c r="S12" s="60">
        <v>-9247079</v>
      </c>
      <c r="T12" s="60">
        <v>-8024245</v>
      </c>
      <c r="U12" s="60">
        <v>-8718720</v>
      </c>
      <c r="V12" s="60">
        <v>-25990044</v>
      </c>
      <c r="W12" s="60">
        <v>-108621892</v>
      </c>
      <c r="X12" s="60">
        <v>-107247205</v>
      </c>
      <c r="Y12" s="60">
        <v>-1374687</v>
      </c>
      <c r="Z12" s="140">
        <v>1.28</v>
      </c>
      <c r="AA12" s="62">
        <v>-107247205</v>
      </c>
    </row>
    <row r="13" spans="1:27" ht="13.5">
      <c r="A13" s="249" t="s">
        <v>40</v>
      </c>
      <c r="B13" s="182"/>
      <c r="C13" s="155">
        <v>-492019</v>
      </c>
      <c r="D13" s="155"/>
      <c r="E13" s="59">
        <v>-1545950</v>
      </c>
      <c r="F13" s="60">
        <v>-853200</v>
      </c>
      <c r="G13" s="60"/>
      <c r="H13" s="60"/>
      <c r="I13" s="60"/>
      <c r="J13" s="60"/>
      <c r="K13" s="60"/>
      <c r="L13" s="60"/>
      <c r="M13" s="60">
        <v>-247245</v>
      </c>
      <c r="N13" s="60">
        <v>-247245</v>
      </c>
      <c r="O13" s="60"/>
      <c r="P13" s="60"/>
      <c r="Q13" s="60"/>
      <c r="R13" s="60"/>
      <c r="S13" s="60"/>
      <c r="T13" s="60">
        <v>-28331</v>
      </c>
      <c r="U13" s="60">
        <v>-213471</v>
      </c>
      <c r="V13" s="60">
        <v>-241802</v>
      </c>
      <c r="W13" s="60">
        <v>-489047</v>
      </c>
      <c r="X13" s="60">
        <v>-853200</v>
      </c>
      <c r="Y13" s="60">
        <v>364153</v>
      </c>
      <c r="Z13" s="140">
        <v>-42.68</v>
      </c>
      <c r="AA13" s="62">
        <v>-853200</v>
      </c>
    </row>
    <row r="14" spans="1:27" ht="13.5">
      <c r="A14" s="249" t="s">
        <v>42</v>
      </c>
      <c r="B14" s="182"/>
      <c r="C14" s="155">
        <v>-12250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-1516738</v>
      </c>
      <c r="D15" s="168">
        <f>SUM(D6:D14)</f>
        <v>0</v>
      </c>
      <c r="E15" s="72">
        <f t="shared" si="0"/>
        <v>1358365</v>
      </c>
      <c r="F15" s="73">
        <f t="shared" si="0"/>
        <v>3662705</v>
      </c>
      <c r="G15" s="73">
        <f t="shared" si="0"/>
        <v>19057617</v>
      </c>
      <c r="H15" s="73">
        <f t="shared" si="0"/>
        <v>778444</v>
      </c>
      <c r="I15" s="73">
        <f t="shared" si="0"/>
        <v>-6125624</v>
      </c>
      <c r="J15" s="73">
        <f t="shared" si="0"/>
        <v>13710437</v>
      </c>
      <c r="K15" s="73">
        <f t="shared" si="0"/>
        <v>7613466</v>
      </c>
      <c r="L15" s="73">
        <f t="shared" si="0"/>
        <v>-8022954</v>
      </c>
      <c r="M15" s="73">
        <f t="shared" si="0"/>
        <v>4678958</v>
      </c>
      <c r="N15" s="73">
        <f t="shared" si="0"/>
        <v>4269470</v>
      </c>
      <c r="O15" s="73">
        <f t="shared" si="0"/>
        <v>-1455197</v>
      </c>
      <c r="P15" s="73">
        <f t="shared" si="0"/>
        <v>-8805816</v>
      </c>
      <c r="Q15" s="73">
        <f t="shared" si="0"/>
        <v>12526769</v>
      </c>
      <c r="R15" s="73">
        <f t="shared" si="0"/>
        <v>2265756</v>
      </c>
      <c r="S15" s="73">
        <f t="shared" si="0"/>
        <v>-2083543</v>
      </c>
      <c r="T15" s="73">
        <f t="shared" si="0"/>
        <v>-2601581</v>
      </c>
      <c r="U15" s="73">
        <f t="shared" si="0"/>
        <v>467021</v>
      </c>
      <c r="V15" s="73">
        <f t="shared" si="0"/>
        <v>-4218103</v>
      </c>
      <c r="W15" s="73">
        <f t="shared" si="0"/>
        <v>16027560</v>
      </c>
      <c r="X15" s="73">
        <f t="shared" si="0"/>
        <v>3662705</v>
      </c>
      <c r="Y15" s="73">
        <f t="shared" si="0"/>
        <v>12364855</v>
      </c>
      <c r="Z15" s="170">
        <f>+IF(X15&lt;&gt;0,+(Y15/X15)*100,0)</f>
        <v>337.5880667430219</v>
      </c>
      <c r="AA15" s="74">
        <f>SUM(AA6:AA14)</f>
        <v>3662705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6438000</v>
      </c>
      <c r="F19" s="60">
        <v>1234936</v>
      </c>
      <c r="G19" s="159">
        <v>8882</v>
      </c>
      <c r="H19" s="159">
        <v>-6689</v>
      </c>
      <c r="I19" s="159"/>
      <c r="J19" s="60">
        <v>2193</v>
      </c>
      <c r="K19" s="159">
        <v>-3990</v>
      </c>
      <c r="L19" s="159">
        <v>570</v>
      </c>
      <c r="M19" s="60"/>
      <c r="N19" s="159">
        <v>-3420</v>
      </c>
      <c r="O19" s="159"/>
      <c r="P19" s="159">
        <v>351377</v>
      </c>
      <c r="Q19" s="60">
        <v>877193</v>
      </c>
      <c r="R19" s="159">
        <v>1228570</v>
      </c>
      <c r="S19" s="159">
        <v>175439</v>
      </c>
      <c r="T19" s="60"/>
      <c r="U19" s="159"/>
      <c r="V19" s="159">
        <v>175439</v>
      </c>
      <c r="W19" s="159">
        <v>1402782</v>
      </c>
      <c r="X19" s="60">
        <v>1234936</v>
      </c>
      <c r="Y19" s="159">
        <v>167846</v>
      </c>
      <c r="Z19" s="141">
        <v>13.59</v>
      </c>
      <c r="AA19" s="225">
        <v>1234936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204852</v>
      </c>
      <c r="J22" s="60">
        <v>204852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204852</v>
      </c>
      <c r="X22" s="60"/>
      <c r="Y22" s="60">
        <v>204852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-328433</v>
      </c>
      <c r="D24" s="155"/>
      <c r="E24" s="59">
        <v>-14938000</v>
      </c>
      <c r="F24" s="60">
        <v>-1793790</v>
      </c>
      <c r="G24" s="60"/>
      <c r="H24" s="60">
        <v>-4799</v>
      </c>
      <c r="I24" s="60">
        <v>-46662</v>
      </c>
      <c r="J24" s="60">
        <v>-51461</v>
      </c>
      <c r="K24" s="60">
        <v>-22189</v>
      </c>
      <c r="L24" s="60"/>
      <c r="M24" s="60"/>
      <c r="N24" s="60">
        <v>-22189</v>
      </c>
      <c r="O24" s="60"/>
      <c r="P24" s="60"/>
      <c r="Q24" s="60">
        <v>-4633</v>
      </c>
      <c r="R24" s="60">
        <v>-4633</v>
      </c>
      <c r="S24" s="60">
        <v>-300957</v>
      </c>
      <c r="T24" s="60">
        <v>-1139</v>
      </c>
      <c r="U24" s="60">
        <v>-31773</v>
      </c>
      <c r="V24" s="60">
        <v>-333869</v>
      </c>
      <c r="W24" s="60">
        <v>-412152</v>
      </c>
      <c r="X24" s="60">
        <v>-1793790</v>
      </c>
      <c r="Y24" s="60">
        <v>1381638</v>
      </c>
      <c r="Z24" s="140">
        <v>-77.02</v>
      </c>
      <c r="AA24" s="62">
        <v>-1793790</v>
      </c>
    </row>
    <row r="25" spans="1:27" ht="13.5">
      <c r="A25" s="250" t="s">
        <v>191</v>
      </c>
      <c r="B25" s="251"/>
      <c r="C25" s="168">
        <f aca="true" t="shared" si="1" ref="C25:Y25">SUM(C19:C24)</f>
        <v>-328433</v>
      </c>
      <c r="D25" s="168">
        <f>SUM(D19:D24)</f>
        <v>0</v>
      </c>
      <c r="E25" s="72">
        <f t="shared" si="1"/>
        <v>-8500000</v>
      </c>
      <c r="F25" s="73">
        <f t="shared" si="1"/>
        <v>-558854</v>
      </c>
      <c r="G25" s="73">
        <f t="shared" si="1"/>
        <v>8882</v>
      </c>
      <c r="H25" s="73">
        <f t="shared" si="1"/>
        <v>-11488</v>
      </c>
      <c r="I25" s="73">
        <f t="shared" si="1"/>
        <v>158190</v>
      </c>
      <c r="J25" s="73">
        <f t="shared" si="1"/>
        <v>155584</v>
      </c>
      <c r="K25" s="73">
        <f t="shared" si="1"/>
        <v>-26179</v>
      </c>
      <c r="L25" s="73">
        <f t="shared" si="1"/>
        <v>570</v>
      </c>
      <c r="M25" s="73">
        <f t="shared" si="1"/>
        <v>0</v>
      </c>
      <c r="N25" s="73">
        <f t="shared" si="1"/>
        <v>-25609</v>
      </c>
      <c r="O25" s="73">
        <f t="shared" si="1"/>
        <v>0</v>
      </c>
      <c r="P25" s="73">
        <f t="shared" si="1"/>
        <v>351377</v>
      </c>
      <c r="Q25" s="73">
        <f t="shared" si="1"/>
        <v>872560</v>
      </c>
      <c r="R25" s="73">
        <f t="shared" si="1"/>
        <v>1223937</v>
      </c>
      <c r="S25" s="73">
        <f t="shared" si="1"/>
        <v>-125518</v>
      </c>
      <c r="T25" s="73">
        <f t="shared" si="1"/>
        <v>-1139</v>
      </c>
      <c r="U25" s="73">
        <f t="shared" si="1"/>
        <v>-31773</v>
      </c>
      <c r="V25" s="73">
        <f t="shared" si="1"/>
        <v>-158430</v>
      </c>
      <c r="W25" s="73">
        <f t="shared" si="1"/>
        <v>1195482</v>
      </c>
      <c r="X25" s="73">
        <f t="shared" si="1"/>
        <v>-558854</v>
      </c>
      <c r="Y25" s="73">
        <f t="shared" si="1"/>
        <v>1754336</v>
      </c>
      <c r="Z25" s="170">
        <f>+IF(X25&lt;&gt;0,+(Y25/X25)*100,0)</f>
        <v>-313.91669380553776</v>
      </c>
      <c r="AA25" s="74">
        <f>SUM(AA19:AA24)</f>
        <v>-558854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8500000</v>
      </c>
      <c r="F30" s="60">
        <v>940000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940000</v>
      </c>
      <c r="Y30" s="60">
        <v>-940000</v>
      </c>
      <c r="Z30" s="140">
        <v>-100</v>
      </c>
      <c r="AA30" s="62">
        <v>940000</v>
      </c>
    </row>
    <row r="31" spans="1:27" ht="13.5">
      <c r="A31" s="249" t="s">
        <v>195</v>
      </c>
      <c r="B31" s="182"/>
      <c r="C31" s="155">
        <v>-2490</v>
      </c>
      <c r="D31" s="155"/>
      <c r="E31" s="59">
        <v>2257</v>
      </c>
      <c r="F31" s="60"/>
      <c r="G31" s="60">
        <v>6320</v>
      </c>
      <c r="H31" s="159">
        <v>1320</v>
      </c>
      <c r="I31" s="159">
        <v>2840</v>
      </c>
      <c r="J31" s="159">
        <v>10480</v>
      </c>
      <c r="K31" s="60">
        <v>7640</v>
      </c>
      <c r="L31" s="60">
        <v>1310</v>
      </c>
      <c r="M31" s="60">
        <v>-9530</v>
      </c>
      <c r="N31" s="60">
        <v>-580</v>
      </c>
      <c r="O31" s="159">
        <v>-270</v>
      </c>
      <c r="P31" s="159">
        <v>-9620</v>
      </c>
      <c r="Q31" s="159">
        <v>2860</v>
      </c>
      <c r="R31" s="60">
        <v>-7030</v>
      </c>
      <c r="S31" s="60">
        <v>-1240</v>
      </c>
      <c r="T31" s="60"/>
      <c r="U31" s="60">
        <v>-1200</v>
      </c>
      <c r="V31" s="159">
        <v>-2440</v>
      </c>
      <c r="W31" s="159">
        <v>430</v>
      </c>
      <c r="X31" s="159"/>
      <c r="Y31" s="60">
        <v>430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-1550486</v>
      </c>
      <c r="D33" s="155"/>
      <c r="E33" s="59">
        <v>-1350000</v>
      </c>
      <c r="F33" s="60">
        <v>-1565452</v>
      </c>
      <c r="G33" s="60"/>
      <c r="H33" s="60"/>
      <c r="I33" s="60"/>
      <c r="J33" s="60"/>
      <c r="K33" s="60"/>
      <c r="L33" s="60"/>
      <c r="M33" s="60">
        <v>-643193</v>
      </c>
      <c r="N33" s="60">
        <v>-643193</v>
      </c>
      <c r="O33" s="60"/>
      <c r="P33" s="60"/>
      <c r="Q33" s="60"/>
      <c r="R33" s="60"/>
      <c r="S33" s="60"/>
      <c r="T33" s="60"/>
      <c r="U33" s="60"/>
      <c r="V33" s="60"/>
      <c r="W33" s="60">
        <v>-643193</v>
      </c>
      <c r="X33" s="60">
        <v>-1565452</v>
      </c>
      <c r="Y33" s="60">
        <v>922259</v>
      </c>
      <c r="Z33" s="140">
        <v>-58.91</v>
      </c>
      <c r="AA33" s="62">
        <v>-1565452</v>
      </c>
    </row>
    <row r="34" spans="1:27" ht="13.5">
      <c r="A34" s="250" t="s">
        <v>197</v>
      </c>
      <c r="B34" s="251"/>
      <c r="C34" s="168">
        <f aca="true" t="shared" si="2" ref="C34:Y34">SUM(C29:C33)</f>
        <v>-1552976</v>
      </c>
      <c r="D34" s="168">
        <f>SUM(D29:D33)</f>
        <v>0</v>
      </c>
      <c r="E34" s="72">
        <f t="shared" si="2"/>
        <v>7152257</v>
      </c>
      <c r="F34" s="73">
        <f t="shared" si="2"/>
        <v>-625452</v>
      </c>
      <c r="G34" s="73">
        <f t="shared" si="2"/>
        <v>6320</v>
      </c>
      <c r="H34" s="73">
        <f t="shared" si="2"/>
        <v>1320</v>
      </c>
      <c r="I34" s="73">
        <f t="shared" si="2"/>
        <v>2840</v>
      </c>
      <c r="J34" s="73">
        <f t="shared" si="2"/>
        <v>10480</v>
      </c>
      <c r="K34" s="73">
        <f t="shared" si="2"/>
        <v>7640</v>
      </c>
      <c r="L34" s="73">
        <f t="shared" si="2"/>
        <v>1310</v>
      </c>
      <c r="M34" s="73">
        <f t="shared" si="2"/>
        <v>-652723</v>
      </c>
      <c r="N34" s="73">
        <f t="shared" si="2"/>
        <v>-643773</v>
      </c>
      <c r="O34" s="73">
        <f t="shared" si="2"/>
        <v>-270</v>
      </c>
      <c r="P34" s="73">
        <f t="shared" si="2"/>
        <v>-9620</v>
      </c>
      <c r="Q34" s="73">
        <f t="shared" si="2"/>
        <v>2860</v>
      </c>
      <c r="R34" s="73">
        <f t="shared" si="2"/>
        <v>-7030</v>
      </c>
      <c r="S34" s="73">
        <f t="shared" si="2"/>
        <v>-1240</v>
      </c>
      <c r="T34" s="73">
        <f t="shared" si="2"/>
        <v>0</v>
      </c>
      <c r="U34" s="73">
        <f t="shared" si="2"/>
        <v>-1200</v>
      </c>
      <c r="V34" s="73">
        <f t="shared" si="2"/>
        <v>-2440</v>
      </c>
      <c r="W34" s="73">
        <f t="shared" si="2"/>
        <v>-642763</v>
      </c>
      <c r="X34" s="73">
        <f t="shared" si="2"/>
        <v>-625452</v>
      </c>
      <c r="Y34" s="73">
        <f t="shared" si="2"/>
        <v>-17311</v>
      </c>
      <c r="Z34" s="170">
        <f>+IF(X34&lt;&gt;0,+(Y34/X34)*100,0)</f>
        <v>2.767758357156105</v>
      </c>
      <c r="AA34" s="74">
        <f>SUM(AA29:AA33)</f>
        <v>-625452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-3398147</v>
      </c>
      <c r="D36" s="153">
        <f>+D15+D25+D34</f>
        <v>0</v>
      </c>
      <c r="E36" s="99">
        <f t="shared" si="3"/>
        <v>10622</v>
      </c>
      <c r="F36" s="100">
        <f t="shared" si="3"/>
        <v>2478399</v>
      </c>
      <c r="G36" s="100">
        <f t="shared" si="3"/>
        <v>19072819</v>
      </c>
      <c r="H36" s="100">
        <f t="shared" si="3"/>
        <v>768276</v>
      </c>
      <c r="I36" s="100">
        <f t="shared" si="3"/>
        <v>-5964594</v>
      </c>
      <c r="J36" s="100">
        <f t="shared" si="3"/>
        <v>13876501</v>
      </c>
      <c r="K36" s="100">
        <f t="shared" si="3"/>
        <v>7594927</v>
      </c>
      <c r="L36" s="100">
        <f t="shared" si="3"/>
        <v>-8021074</v>
      </c>
      <c r="M36" s="100">
        <f t="shared" si="3"/>
        <v>4026235</v>
      </c>
      <c r="N36" s="100">
        <f t="shared" si="3"/>
        <v>3600088</v>
      </c>
      <c r="O36" s="100">
        <f t="shared" si="3"/>
        <v>-1455467</v>
      </c>
      <c r="P36" s="100">
        <f t="shared" si="3"/>
        <v>-8464059</v>
      </c>
      <c r="Q36" s="100">
        <f t="shared" si="3"/>
        <v>13402189</v>
      </c>
      <c r="R36" s="100">
        <f t="shared" si="3"/>
        <v>3482663</v>
      </c>
      <c r="S36" s="100">
        <f t="shared" si="3"/>
        <v>-2210301</v>
      </c>
      <c r="T36" s="100">
        <f t="shared" si="3"/>
        <v>-2602720</v>
      </c>
      <c r="U36" s="100">
        <f t="shared" si="3"/>
        <v>434048</v>
      </c>
      <c r="V36" s="100">
        <f t="shared" si="3"/>
        <v>-4378973</v>
      </c>
      <c r="W36" s="100">
        <f t="shared" si="3"/>
        <v>16580279</v>
      </c>
      <c r="X36" s="100">
        <f t="shared" si="3"/>
        <v>2478399</v>
      </c>
      <c r="Y36" s="100">
        <f t="shared" si="3"/>
        <v>14101880</v>
      </c>
      <c r="Z36" s="137">
        <f>+IF(X36&lt;&gt;0,+(Y36/X36)*100,0)</f>
        <v>568.9915142799848</v>
      </c>
      <c r="AA36" s="102">
        <f>+AA15+AA25+AA34</f>
        <v>2478399</v>
      </c>
    </row>
    <row r="37" spans="1:27" ht="13.5">
      <c r="A37" s="249" t="s">
        <v>199</v>
      </c>
      <c r="B37" s="182"/>
      <c r="C37" s="153">
        <v>1429810</v>
      </c>
      <c r="D37" s="153"/>
      <c r="E37" s="99">
        <v>-5389403</v>
      </c>
      <c r="F37" s="100">
        <v>-1968338</v>
      </c>
      <c r="G37" s="100">
        <v>-2109488</v>
      </c>
      <c r="H37" s="100">
        <v>16963331</v>
      </c>
      <c r="I37" s="100">
        <v>17731607</v>
      </c>
      <c r="J37" s="100">
        <v>-2109488</v>
      </c>
      <c r="K37" s="100">
        <v>11767013</v>
      </c>
      <c r="L37" s="100">
        <v>19361940</v>
      </c>
      <c r="M37" s="100">
        <v>11340866</v>
      </c>
      <c r="N37" s="100">
        <v>11767013</v>
      </c>
      <c r="O37" s="100">
        <v>15367101</v>
      </c>
      <c r="P37" s="100">
        <v>13911634</v>
      </c>
      <c r="Q37" s="100">
        <v>5447575</v>
      </c>
      <c r="R37" s="100">
        <v>15367101</v>
      </c>
      <c r="S37" s="100">
        <v>18849764</v>
      </c>
      <c r="T37" s="100">
        <v>16639463</v>
      </c>
      <c r="U37" s="100">
        <v>14036743</v>
      </c>
      <c r="V37" s="100">
        <v>18849764</v>
      </c>
      <c r="W37" s="100">
        <v>-2109488</v>
      </c>
      <c r="X37" s="100">
        <v>-1968338</v>
      </c>
      <c r="Y37" s="100">
        <v>-141150</v>
      </c>
      <c r="Z37" s="137">
        <v>7.17</v>
      </c>
      <c r="AA37" s="102">
        <v>-1968338</v>
      </c>
    </row>
    <row r="38" spans="1:27" ht="13.5">
      <c r="A38" s="269" t="s">
        <v>200</v>
      </c>
      <c r="B38" s="256"/>
      <c r="C38" s="257">
        <v>-1968337</v>
      </c>
      <c r="D38" s="257"/>
      <c r="E38" s="258">
        <v>-5378781</v>
      </c>
      <c r="F38" s="259">
        <v>510061</v>
      </c>
      <c r="G38" s="259">
        <v>16963331</v>
      </c>
      <c r="H38" s="259">
        <v>17731607</v>
      </c>
      <c r="I38" s="259">
        <v>11767013</v>
      </c>
      <c r="J38" s="259">
        <v>11767013</v>
      </c>
      <c r="K38" s="259">
        <v>19361940</v>
      </c>
      <c r="L38" s="259">
        <v>11340866</v>
      </c>
      <c r="M38" s="259">
        <v>15367101</v>
      </c>
      <c r="N38" s="259">
        <v>15367101</v>
      </c>
      <c r="O38" s="259">
        <v>13911634</v>
      </c>
      <c r="P38" s="259">
        <v>5447575</v>
      </c>
      <c r="Q38" s="259">
        <v>18849764</v>
      </c>
      <c r="R38" s="259">
        <v>13911634</v>
      </c>
      <c r="S38" s="259">
        <v>16639463</v>
      </c>
      <c r="T38" s="259">
        <v>14036743</v>
      </c>
      <c r="U38" s="259">
        <v>14470791</v>
      </c>
      <c r="V38" s="259">
        <v>14470791</v>
      </c>
      <c r="W38" s="259">
        <v>14470791</v>
      </c>
      <c r="X38" s="259">
        <v>510061</v>
      </c>
      <c r="Y38" s="259">
        <v>13960730</v>
      </c>
      <c r="Z38" s="260">
        <v>2737.07</v>
      </c>
      <c r="AA38" s="261">
        <v>510061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312000</v>
      </c>
      <c r="D5" s="200">
        <f t="shared" si="0"/>
        <v>0</v>
      </c>
      <c r="E5" s="106">
        <f t="shared" si="0"/>
        <v>10005000</v>
      </c>
      <c r="F5" s="106">
        <f t="shared" si="0"/>
        <v>1390600</v>
      </c>
      <c r="G5" s="106">
        <f t="shared" si="0"/>
        <v>0</v>
      </c>
      <c r="H5" s="106">
        <f t="shared" si="0"/>
        <v>2399</v>
      </c>
      <c r="I5" s="106">
        <f t="shared" si="0"/>
        <v>23331</v>
      </c>
      <c r="J5" s="106">
        <f t="shared" si="0"/>
        <v>25730</v>
      </c>
      <c r="K5" s="106">
        <f t="shared" si="0"/>
        <v>11094</v>
      </c>
      <c r="L5" s="106">
        <f t="shared" si="0"/>
        <v>0</v>
      </c>
      <c r="M5" s="106">
        <f t="shared" si="0"/>
        <v>0</v>
      </c>
      <c r="N5" s="106">
        <f t="shared" si="0"/>
        <v>11094</v>
      </c>
      <c r="O5" s="106">
        <f t="shared" si="0"/>
        <v>0</v>
      </c>
      <c r="P5" s="106">
        <f t="shared" si="0"/>
        <v>0</v>
      </c>
      <c r="Q5" s="106">
        <f t="shared" si="0"/>
        <v>2315</v>
      </c>
      <c r="R5" s="106">
        <f t="shared" si="0"/>
        <v>2315</v>
      </c>
      <c r="S5" s="106">
        <f t="shared" si="0"/>
        <v>388717</v>
      </c>
      <c r="T5" s="106">
        <f t="shared" si="0"/>
        <v>569</v>
      </c>
      <c r="U5" s="106">
        <f t="shared" si="0"/>
        <v>17569</v>
      </c>
      <c r="V5" s="106">
        <f t="shared" si="0"/>
        <v>406855</v>
      </c>
      <c r="W5" s="106">
        <f t="shared" si="0"/>
        <v>445994</v>
      </c>
      <c r="X5" s="106">
        <f t="shared" si="0"/>
        <v>1390600</v>
      </c>
      <c r="Y5" s="106">
        <f t="shared" si="0"/>
        <v>-944606</v>
      </c>
      <c r="Z5" s="201">
        <f>+IF(X5&lt;&gt;0,+(Y5/X5)*100,0)</f>
        <v>-67.92794477204085</v>
      </c>
      <c r="AA5" s="199">
        <f>SUM(AA11:AA18)</f>
        <v>1390600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8500000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8500000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48000</v>
      </c>
      <c r="D12" s="156"/>
      <c r="E12" s="60"/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20000</v>
      </c>
      <c r="Y12" s="60">
        <v>-20000</v>
      </c>
      <c r="Z12" s="140">
        <v>-100</v>
      </c>
      <c r="AA12" s="155">
        <v>20000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264000</v>
      </c>
      <c r="D15" s="156"/>
      <c r="E15" s="60">
        <v>1005000</v>
      </c>
      <c r="F15" s="60">
        <v>1370600</v>
      </c>
      <c r="G15" s="60"/>
      <c r="H15" s="60">
        <v>2399</v>
      </c>
      <c r="I15" s="60">
        <v>23331</v>
      </c>
      <c r="J15" s="60">
        <v>25730</v>
      </c>
      <c r="K15" s="60">
        <v>11094</v>
      </c>
      <c r="L15" s="60"/>
      <c r="M15" s="60"/>
      <c r="N15" s="60">
        <v>11094</v>
      </c>
      <c r="O15" s="60"/>
      <c r="P15" s="60"/>
      <c r="Q15" s="60">
        <v>2315</v>
      </c>
      <c r="R15" s="60">
        <v>2315</v>
      </c>
      <c r="S15" s="60">
        <v>388717</v>
      </c>
      <c r="T15" s="60">
        <v>569</v>
      </c>
      <c r="U15" s="60">
        <v>17569</v>
      </c>
      <c r="V15" s="60">
        <v>406855</v>
      </c>
      <c r="W15" s="60">
        <v>445994</v>
      </c>
      <c r="X15" s="60">
        <v>1370600</v>
      </c>
      <c r="Y15" s="60">
        <v>-924606</v>
      </c>
      <c r="Z15" s="140">
        <v>-67.46</v>
      </c>
      <c r="AA15" s="155">
        <v>1370600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4933000</v>
      </c>
      <c r="F20" s="100">
        <f t="shared" si="2"/>
        <v>403190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403190</v>
      </c>
      <c r="Y20" s="100">
        <f t="shared" si="2"/>
        <v>-403190</v>
      </c>
      <c r="Z20" s="137">
        <f>+IF(X20&lt;&gt;0,+(Y20/X20)*100,0)</f>
        <v>-100</v>
      </c>
      <c r="AA20" s="153">
        <f>SUM(AA26:AA33)</f>
        <v>403190</v>
      </c>
    </row>
    <row r="21" spans="1:27" ht="13.5">
      <c r="A21" s="291" t="s">
        <v>204</v>
      </c>
      <c r="B21" s="142"/>
      <c r="C21" s="62"/>
      <c r="D21" s="156"/>
      <c r="E21" s="60">
        <v>80000</v>
      </c>
      <c r="F21" s="60">
        <v>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50000</v>
      </c>
      <c r="Y21" s="60">
        <v>-50000</v>
      </c>
      <c r="Z21" s="140">
        <v>-100</v>
      </c>
      <c r="AA21" s="155">
        <v>50000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670000</v>
      </c>
      <c r="F24" s="60">
        <v>23700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23700</v>
      </c>
      <c r="Y24" s="60">
        <v>-23700</v>
      </c>
      <c r="Z24" s="140">
        <v>-100</v>
      </c>
      <c r="AA24" s="155">
        <v>23700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750000</v>
      </c>
      <c r="F26" s="295">
        <f t="shared" si="3"/>
        <v>73700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73700</v>
      </c>
      <c r="Y26" s="295">
        <f t="shared" si="3"/>
        <v>-73700</v>
      </c>
      <c r="Z26" s="296">
        <f>+IF(X26&lt;&gt;0,+(Y26/X26)*100,0)</f>
        <v>-100</v>
      </c>
      <c r="AA26" s="297">
        <f>SUM(AA21:AA25)</f>
        <v>73700</v>
      </c>
    </row>
    <row r="27" spans="1:27" ht="13.5">
      <c r="A27" s="298" t="s">
        <v>210</v>
      </c>
      <c r="B27" s="147"/>
      <c r="C27" s="62"/>
      <c r="D27" s="156"/>
      <c r="E27" s="60">
        <v>1283000</v>
      </c>
      <c r="F27" s="60">
        <v>71100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71100</v>
      </c>
      <c r="Y27" s="60">
        <v>-71100</v>
      </c>
      <c r="Z27" s="140">
        <v>-100</v>
      </c>
      <c r="AA27" s="155">
        <v>71100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2900000</v>
      </c>
      <c r="F30" s="60">
        <v>258390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258390</v>
      </c>
      <c r="Y30" s="60">
        <v>-258390</v>
      </c>
      <c r="Z30" s="140">
        <v>-100</v>
      </c>
      <c r="AA30" s="155">
        <v>258390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80000</v>
      </c>
      <c r="F36" s="60">
        <f t="shared" si="4"/>
        <v>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50000</v>
      </c>
      <c r="Y36" s="60">
        <f t="shared" si="4"/>
        <v>-50000</v>
      </c>
      <c r="Z36" s="140">
        <f aca="true" t="shared" si="5" ref="Z36:Z49">+IF(X36&lt;&gt;0,+(Y36/X36)*100,0)</f>
        <v>-100</v>
      </c>
      <c r="AA36" s="155">
        <f>AA6+AA21</f>
        <v>50000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670000</v>
      </c>
      <c r="F39" s="60">
        <f t="shared" si="4"/>
        <v>23700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23700</v>
      </c>
      <c r="Y39" s="60">
        <f t="shared" si="4"/>
        <v>-23700</v>
      </c>
      <c r="Z39" s="140">
        <f t="shared" si="5"/>
        <v>-100</v>
      </c>
      <c r="AA39" s="155">
        <f>AA9+AA24</f>
        <v>23700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8500000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9250000</v>
      </c>
      <c r="F41" s="295">
        <f t="shared" si="6"/>
        <v>73700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73700</v>
      </c>
      <c r="Y41" s="295">
        <f t="shared" si="6"/>
        <v>-73700</v>
      </c>
      <c r="Z41" s="296">
        <f t="shared" si="5"/>
        <v>-100</v>
      </c>
      <c r="AA41" s="297">
        <f>SUM(AA36:AA40)</f>
        <v>73700</v>
      </c>
    </row>
    <row r="42" spans="1:27" ht="13.5">
      <c r="A42" s="298" t="s">
        <v>210</v>
      </c>
      <c r="B42" s="136"/>
      <c r="C42" s="95">
        <f aca="true" t="shared" si="7" ref="C42:Y48">C12+C27</f>
        <v>48000</v>
      </c>
      <c r="D42" s="129">
        <f t="shared" si="7"/>
        <v>0</v>
      </c>
      <c r="E42" s="54">
        <f t="shared" si="7"/>
        <v>1283000</v>
      </c>
      <c r="F42" s="54">
        <f t="shared" si="7"/>
        <v>91100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91100</v>
      </c>
      <c r="Y42" s="54">
        <f t="shared" si="7"/>
        <v>-91100</v>
      </c>
      <c r="Z42" s="184">
        <f t="shared" si="5"/>
        <v>-100</v>
      </c>
      <c r="AA42" s="130">
        <f aca="true" t="shared" si="8" ref="AA42:AA48">AA12+AA27</f>
        <v>91100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264000</v>
      </c>
      <c r="D45" s="129">
        <f t="shared" si="7"/>
        <v>0</v>
      </c>
      <c r="E45" s="54">
        <f t="shared" si="7"/>
        <v>3905000</v>
      </c>
      <c r="F45" s="54">
        <f t="shared" si="7"/>
        <v>1628990</v>
      </c>
      <c r="G45" s="54">
        <f t="shared" si="7"/>
        <v>0</v>
      </c>
      <c r="H45" s="54">
        <f t="shared" si="7"/>
        <v>2399</v>
      </c>
      <c r="I45" s="54">
        <f t="shared" si="7"/>
        <v>23331</v>
      </c>
      <c r="J45" s="54">
        <f t="shared" si="7"/>
        <v>25730</v>
      </c>
      <c r="K45" s="54">
        <f t="shared" si="7"/>
        <v>11094</v>
      </c>
      <c r="L45" s="54">
        <f t="shared" si="7"/>
        <v>0</v>
      </c>
      <c r="M45" s="54">
        <f t="shared" si="7"/>
        <v>0</v>
      </c>
      <c r="N45" s="54">
        <f t="shared" si="7"/>
        <v>11094</v>
      </c>
      <c r="O45" s="54">
        <f t="shared" si="7"/>
        <v>0</v>
      </c>
      <c r="P45" s="54">
        <f t="shared" si="7"/>
        <v>0</v>
      </c>
      <c r="Q45" s="54">
        <f t="shared" si="7"/>
        <v>2315</v>
      </c>
      <c r="R45" s="54">
        <f t="shared" si="7"/>
        <v>2315</v>
      </c>
      <c r="S45" s="54">
        <f t="shared" si="7"/>
        <v>388717</v>
      </c>
      <c r="T45" s="54">
        <f t="shared" si="7"/>
        <v>569</v>
      </c>
      <c r="U45" s="54">
        <f t="shared" si="7"/>
        <v>17569</v>
      </c>
      <c r="V45" s="54">
        <f t="shared" si="7"/>
        <v>406855</v>
      </c>
      <c r="W45" s="54">
        <f t="shared" si="7"/>
        <v>445994</v>
      </c>
      <c r="X45" s="54">
        <f t="shared" si="7"/>
        <v>1628990</v>
      </c>
      <c r="Y45" s="54">
        <f t="shared" si="7"/>
        <v>-1182996</v>
      </c>
      <c r="Z45" s="184">
        <f t="shared" si="5"/>
        <v>-72.62144027894585</v>
      </c>
      <c r="AA45" s="130">
        <f t="shared" si="8"/>
        <v>1628990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312000</v>
      </c>
      <c r="D49" s="218">
        <f t="shared" si="9"/>
        <v>0</v>
      </c>
      <c r="E49" s="220">
        <f t="shared" si="9"/>
        <v>14938000</v>
      </c>
      <c r="F49" s="220">
        <f t="shared" si="9"/>
        <v>1793790</v>
      </c>
      <c r="G49" s="220">
        <f t="shared" si="9"/>
        <v>0</v>
      </c>
      <c r="H49" s="220">
        <f t="shared" si="9"/>
        <v>2399</v>
      </c>
      <c r="I49" s="220">
        <f t="shared" si="9"/>
        <v>23331</v>
      </c>
      <c r="J49" s="220">
        <f t="shared" si="9"/>
        <v>25730</v>
      </c>
      <c r="K49" s="220">
        <f t="shared" si="9"/>
        <v>11094</v>
      </c>
      <c r="L49" s="220">
        <f t="shared" si="9"/>
        <v>0</v>
      </c>
      <c r="M49" s="220">
        <f t="shared" si="9"/>
        <v>0</v>
      </c>
      <c r="N49" s="220">
        <f t="shared" si="9"/>
        <v>11094</v>
      </c>
      <c r="O49" s="220">
        <f t="shared" si="9"/>
        <v>0</v>
      </c>
      <c r="P49" s="220">
        <f t="shared" si="9"/>
        <v>0</v>
      </c>
      <c r="Q49" s="220">
        <f t="shared" si="9"/>
        <v>2315</v>
      </c>
      <c r="R49" s="220">
        <f t="shared" si="9"/>
        <v>2315</v>
      </c>
      <c r="S49" s="220">
        <f t="shared" si="9"/>
        <v>388717</v>
      </c>
      <c r="T49" s="220">
        <f t="shared" si="9"/>
        <v>569</v>
      </c>
      <c r="U49" s="220">
        <f t="shared" si="9"/>
        <v>17569</v>
      </c>
      <c r="V49" s="220">
        <f t="shared" si="9"/>
        <v>406855</v>
      </c>
      <c r="W49" s="220">
        <f t="shared" si="9"/>
        <v>445994</v>
      </c>
      <c r="X49" s="220">
        <f t="shared" si="9"/>
        <v>1793790</v>
      </c>
      <c r="Y49" s="220">
        <f t="shared" si="9"/>
        <v>-1347796</v>
      </c>
      <c r="Z49" s="221">
        <f t="shared" si="5"/>
        <v>-75.13677743771568</v>
      </c>
      <c r="AA49" s="222">
        <f>SUM(AA41:AA48)</f>
        <v>1793790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15684690</v>
      </c>
      <c r="F51" s="54">
        <f t="shared" si="10"/>
        <v>21973740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21973740</v>
      </c>
      <c r="Y51" s="54">
        <f t="shared" si="10"/>
        <v>-21973740</v>
      </c>
      <c r="Z51" s="184">
        <f>+IF(X51&lt;&gt;0,+(Y51/X51)*100,0)</f>
        <v>-100</v>
      </c>
      <c r="AA51" s="130">
        <f>SUM(AA57:AA61)</f>
        <v>21973740</v>
      </c>
    </row>
    <row r="52" spans="1:27" ht="13.5">
      <c r="A52" s="310" t="s">
        <v>204</v>
      </c>
      <c r="B52" s="142"/>
      <c r="C52" s="62"/>
      <c r="D52" s="156"/>
      <c r="E52" s="60">
        <v>9821840</v>
      </c>
      <c r="F52" s="60">
        <v>17477740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17477740</v>
      </c>
      <c r="Y52" s="60">
        <v>-17477740</v>
      </c>
      <c r="Z52" s="140">
        <v>-100</v>
      </c>
      <c r="AA52" s="155">
        <v>17477740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9826840</v>
      </c>
      <c r="F57" s="295">
        <f t="shared" si="11"/>
        <v>17477740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17477740</v>
      </c>
      <c r="Y57" s="295">
        <f t="shared" si="11"/>
        <v>-17477740</v>
      </c>
      <c r="Z57" s="296">
        <f>+IF(X57&lt;&gt;0,+(Y57/X57)*100,0)</f>
        <v>-100</v>
      </c>
      <c r="AA57" s="297">
        <f>SUM(AA52:AA56)</f>
        <v>17477740</v>
      </c>
    </row>
    <row r="58" spans="1:27" ht="13.5">
      <c r="A58" s="311" t="s">
        <v>210</v>
      </c>
      <c r="B58" s="136"/>
      <c r="C58" s="62"/>
      <c r="D58" s="156"/>
      <c r="E58" s="60">
        <v>467550</v>
      </c>
      <c r="F58" s="60">
        <v>275000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275000</v>
      </c>
      <c r="Y58" s="60">
        <v>-275000</v>
      </c>
      <c r="Z58" s="140">
        <v>-100</v>
      </c>
      <c r="AA58" s="155">
        <v>275000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5390300</v>
      </c>
      <c r="F61" s="60">
        <v>4221000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4221000</v>
      </c>
      <c r="Y61" s="60">
        <v>-4221000</v>
      </c>
      <c r="Z61" s="140">
        <v>-100</v>
      </c>
      <c r="AA61" s="155">
        <v>4221000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1040906</v>
      </c>
      <c r="D65" s="156">
        <v>800000</v>
      </c>
      <c r="E65" s="60">
        <v>1000000</v>
      </c>
      <c r="F65" s="60">
        <v>800000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800000</v>
      </c>
      <c r="Y65" s="60">
        <v>-800000</v>
      </c>
      <c r="Z65" s="140">
        <v>-100</v>
      </c>
      <c r="AA65" s="155"/>
    </row>
    <row r="66" spans="1:27" ht="13.5">
      <c r="A66" s="311" t="s">
        <v>223</v>
      </c>
      <c r="B66" s="316"/>
      <c r="C66" s="273">
        <v>1556443</v>
      </c>
      <c r="D66" s="274">
        <v>1486410</v>
      </c>
      <c r="E66" s="275">
        <v>1553466</v>
      </c>
      <c r="F66" s="275">
        <v>1486410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1486410</v>
      </c>
      <c r="Y66" s="275">
        <v>-1486410</v>
      </c>
      <c r="Z66" s="140">
        <v>-100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76898</v>
      </c>
      <c r="D68" s="156">
        <v>429650</v>
      </c>
      <c r="E68" s="60">
        <v>492552</v>
      </c>
      <c r="F68" s="60">
        <v>429650</v>
      </c>
      <c r="G68" s="60">
        <v>175325</v>
      </c>
      <c r="H68" s="60">
        <v>1386887</v>
      </c>
      <c r="I68" s="60">
        <v>1713587</v>
      </c>
      <c r="J68" s="60">
        <v>3275799</v>
      </c>
      <c r="K68" s="60">
        <v>2428265</v>
      </c>
      <c r="L68" s="60">
        <v>3585260</v>
      </c>
      <c r="M68" s="60">
        <v>3397094</v>
      </c>
      <c r="N68" s="60">
        <v>9410619</v>
      </c>
      <c r="O68" s="60">
        <v>2404281</v>
      </c>
      <c r="P68" s="60">
        <v>974464</v>
      </c>
      <c r="Q68" s="60">
        <v>3073358</v>
      </c>
      <c r="R68" s="60">
        <v>6452103</v>
      </c>
      <c r="S68" s="60">
        <v>1345431</v>
      </c>
      <c r="T68" s="60">
        <v>1690760</v>
      </c>
      <c r="U68" s="60">
        <v>2813472</v>
      </c>
      <c r="V68" s="60">
        <v>5849663</v>
      </c>
      <c r="W68" s="60">
        <v>24988184</v>
      </c>
      <c r="X68" s="60">
        <v>429650</v>
      </c>
      <c r="Y68" s="60">
        <v>24558534</v>
      </c>
      <c r="Z68" s="140">
        <v>5715.94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2674247</v>
      </c>
      <c r="D69" s="218">
        <f t="shared" si="12"/>
        <v>2716060</v>
      </c>
      <c r="E69" s="220">
        <f t="shared" si="12"/>
        <v>3046018</v>
      </c>
      <c r="F69" s="220">
        <f t="shared" si="12"/>
        <v>2716060</v>
      </c>
      <c r="G69" s="220">
        <f t="shared" si="12"/>
        <v>175325</v>
      </c>
      <c r="H69" s="220">
        <f t="shared" si="12"/>
        <v>1386887</v>
      </c>
      <c r="I69" s="220">
        <f t="shared" si="12"/>
        <v>1713587</v>
      </c>
      <c r="J69" s="220">
        <f t="shared" si="12"/>
        <v>3275799</v>
      </c>
      <c r="K69" s="220">
        <f t="shared" si="12"/>
        <v>2428265</v>
      </c>
      <c r="L69" s="220">
        <f t="shared" si="12"/>
        <v>3585260</v>
      </c>
      <c r="M69" s="220">
        <f t="shared" si="12"/>
        <v>3397094</v>
      </c>
      <c r="N69" s="220">
        <f t="shared" si="12"/>
        <v>9410619</v>
      </c>
      <c r="O69" s="220">
        <f t="shared" si="12"/>
        <v>2404281</v>
      </c>
      <c r="P69" s="220">
        <f t="shared" si="12"/>
        <v>974464</v>
      </c>
      <c r="Q69" s="220">
        <f t="shared" si="12"/>
        <v>3073358</v>
      </c>
      <c r="R69" s="220">
        <f t="shared" si="12"/>
        <v>6452103</v>
      </c>
      <c r="S69" s="220">
        <f t="shared" si="12"/>
        <v>1345431</v>
      </c>
      <c r="T69" s="220">
        <f t="shared" si="12"/>
        <v>1690760</v>
      </c>
      <c r="U69" s="220">
        <f t="shared" si="12"/>
        <v>2813472</v>
      </c>
      <c r="V69" s="220">
        <f t="shared" si="12"/>
        <v>5849663</v>
      </c>
      <c r="W69" s="220">
        <f t="shared" si="12"/>
        <v>24988184</v>
      </c>
      <c r="X69" s="220">
        <f t="shared" si="12"/>
        <v>2716060</v>
      </c>
      <c r="Y69" s="220">
        <f t="shared" si="12"/>
        <v>22272124</v>
      </c>
      <c r="Z69" s="221">
        <f>+IF(X69&lt;&gt;0,+(Y69/X69)*100,0)</f>
        <v>820.0159053923699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8500000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8500000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48000</v>
      </c>
      <c r="D22" s="344">
        <f t="shared" si="6"/>
        <v>0</v>
      </c>
      <c r="E22" s="343">
        <f t="shared" si="6"/>
        <v>0</v>
      </c>
      <c r="F22" s="345">
        <f t="shared" si="6"/>
        <v>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</v>
      </c>
      <c r="Y22" s="345">
        <f t="shared" si="6"/>
        <v>-20000</v>
      </c>
      <c r="Z22" s="336">
        <f>+IF(X22&lt;&gt;0,+(Y22/X22)*100,0)</f>
        <v>-100</v>
      </c>
      <c r="AA22" s="350">
        <f>SUM(AA23:AA32)</f>
        <v>20000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20000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20000</v>
      </c>
      <c r="Y27" s="59">
        <v>-20000</v>
      </c>
      <c r="Z27" s="61">
        <v>-100</v>
      </c>
      <c r="AA27" s="62">
        <v>20000</v>
      </c>
    </row>
    <row r="28" spans="1:27" ht="13.5">
      <c r="A28" s="361" t="s">
        <v>241</v>
      </c>
      <c r="B28" s="147"/>
      <c r="C28" s="275">
        <v>48000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264000</v>
      </c>
      <c r="D40" s="344">
        <f t="shared" si="9"/>
        <v>0</v>
      </c>
      <c r="E40" s="343">
        <f t="shared" si="9"/>
        <v>1005000</v>
      </c>
      <c r="F40" s="345">
        <f t="shared" si="9"/>
        <v>1370600</v>
      </c>
      <c r="G40" s="345">
        <f t="shared" si="9"/>
        <v>0</v>
      </c>
      <c r="H40" s="343">
        <f t="shared" si="9"/>
        <v>2399</v>
      </c>
      <c r="I40" s="343">
        <f t="shared" si="9"/>
        <v>23331</v>
      </c>
      <c r="J40" s="345">
        <f t="shared" si="9"/>
        <v>0</v>
      </c>
      <c r="K40" s="345">
        <f t="shared" si="9"/>
        <v>11094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2315</v>
      </c>
      <c r="R40" s="345">
        <f t="shared" si="9"/>
        <v>0</v>
      </c>
      <c r="S40" s="345">
        <f t="shared" si="9"/>
        <v>388717</v>
      </c>
      <c r="T40" s="343">
        <f t="shared" si="9"/>
        <v>569</v>
      </c>
      <c r="U40" s="343">
        <f t="shared" si="9"/>
        <v>17569</v>
      </c>
      <c r="V40" s="345">
        <f t="shared" si="9"/>
        <v>0</v>
      </c>
      <c r="W40" s="345">
        <f t="shared" si="9"/>
        <v>0</v>
      </c>
      <c r="X40" s="343">
        <f t="shared" si="9"/>
        <v>1370600</v>
      </c>
      <c r="Y40" s="345">
        <f t="shared" si="9"/>
        <v>-1370600</v>
      </c>
      <c r="Z40" s="336">
        <f>+IF(X40&lt;&gt;0,+(Y40/X40)*100,0)</f>
        <v>-100</v>
      </c>
      <c r="AA40" s="350">
        <f>SUM(AA41:AA49)</f>
        <v>1370600</v>
      </c>
    </row>
    <row r="41" spans="1:27" ht="13.5">
      <c r="A41" s="361" t="s">
        <v>247</v>
      </c>
      <c r="B41" s="142"/>
      <c r="C41" s="362"/>
      <c r="D41" s="363"/>
      <c r="E41" s="362">
        <v>330000</v>
      </c>
      <c r="F41" s="364">
        <v>1200000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256477</v>
      </c>
      <c r="T41" s="362"/>
      <c r="U41" s="362"/>
      <c r="V41" s="364"/>
      <c r="W41" s="364"/>
      <c r="X41" s="362">
        <v>1200000</v>
      </c>
      <c r="Y41" s="364">
        <v>-1200000</v>
      </c>
      <c r="Z41" s="365">
        <v>-100</v>
      </c>
      <c r="AA41" s="366">
        <v>1200000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390000</v>
      </c>
      <c r="F43" s="370">
        <v>148740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>
        <v>132240</v>
      </c>
      <c r="T43" s="305"/>
      <c r="U43" s="305"/>
      <c r="V43" s="370"/>
      <c r="W43" s="370"/>
      <c r="X43" s="305">
        <v>148740</v>
      </c>
      <c r="Y43" s="370">
        <v>-148740</v>
      </c>
      <c r="Z43" s="371">
        <v>-100</v>
      </c>
      <c r="AA43" s="303">
        <v>148740</v>
      </c>
    </row>
    <row r="44" spans="1:27" ht="13.5">
      <c r="A44" s="361" t="s">
        <v>250</v>
      </c>
      <c r="B44" s="136"/>
      <c r="C44" s="60">
        <v>57000</v>
      </c>
      <c r="D44" s="368"/>
      <c r="E44" s="54">
        <v>282500</v>
      </c>
      <c r="F44" s="53">
        <v>11860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2315</v>
      </c>
      <c r="R44" s="53"/>
      <c r="S44" s="53"/>
      <c r="T44" s="54">
        <v>569</v>
      </c>
      <c r="U44" s="54">
        <v>8464</v>
      </c>
      <c r="V44" s="53"/>
      <c r="W44" s="53"/>
      <c r="X44" s="54">
        <v>11860</v>
      </c>
      <c r="Y44" s="53">
        <v>-11860</v>
      </c>
      <c r="Z44" s="94">
        <v>-100</v>
      </c>
      <c r="AA44" s="95">
        <v>11860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16000</v>
      </c>
      <c r="D47" s="368"/>
      <c r="E47" s="54">
        <v>2500</v>
      </c>
      <c r="F47" s="53"/>
      <c r="G47" s="53"/>
      <c r="H47" s="54">
        <v>2399</v>
      </c>
      <c r="I47" s="54">
        <v>23331</v>
      </c>
      <c r="J47" s="53"/>
      <c r="K47" s="53">
        <v>11094</v>
      </c>
      <c r="L47" s="54"/>
      <c r="M47" s="54"/>
      <c r="N47" s="53"/>
      <c r="O47" s="53"/>
      <c r="P47" s="54"/>
      <c r="Q47" s="54"/>
      <c r="R47" s="53"/>
      <c r="S47" s="53"/>
      <c r="T47" s="54"/>
      <c r="U47" s="54">
        <v>9105</v>
      </c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191000</v>
      </c>
      <c r="D49" s="368"/>
      <c r="E49" s="54"/>
      <c r="F49" s="53">
        <v>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</v>
      </c>
      <c r="Y49" s="53">
        <v>-10000</v>
      </c>
      <c r="Z49" s="94">
        <v>-100</v>
      </c>
      <c r="AA49" s="95">
        <v>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312000</v>
      </c>
      <c r="D60" s="346">
        <f t="shared" si="14"/>
        <v>0</v>
      </c>
      <c r="E60" s="219">
        <f t="shared" si="14"/>
        <v>10005000</v>
      </c>
      <c r="F60" s="264">
        <f t="shared" si="14"/>
        <v>1390600</v>
      </c>
      <c r="G60" s="264">
        <f t="shared" si="14"/>
        <v>0</v>
      </c>
      <c r="H60" s="219">
        <f t="shared" si="14"/>
        <v>2399</v>
      </c>
      <c r="I60" s="219">
        <f t="shared" si="14"/>
        <v>23331</v>
      </c>
      <c r="J60" s="264">
        <f t="shared" si="14"/>
        <v>0</v>
      </c>
      <c r="K60" s="264">
        <f t="shared" si="14"/>
        <v>11094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2315</v>
      </c>
      <c r="R60" s="264">
        <f t="shared" si="14"/>
        <v>0</v>
      </c>
      <c r="S60" s="264">
        <f t="shared" si="14"/>
        <v>388717</v>
      </c>
      <c r="T60" s="219">
        <f t="shared" si="14"/>
        <v>569</v>
      </c>
      <c r="U60" s="219">
        <f t="shared" si="14"/>
        <v>17569</v>
      </c>
      <c r="V60" s="264">
        <f t="shared" si="14"/>
        <v>0</v>
      </c>
      <c r="W60" s="264">
        <f t="shared" si="14"/>
        <v>0</v>
      </c>
      <c r="X60" s="219">
        <f t="shared" si="14"/>
        <v>1390600</v>
      </c>
      <c r="Y60" s="264">
        <f t="shared" si="14"/>
        <v>-1390600</v>
      </c>
      <c r="Z60" s="337">
        <f>+IF(X60&lt;&gt;0,+(Y60/X60)*100,0)</f>
        <v>-100</v>
      </c>
      <c r="AA60" s="232">
        <f>+AA57+AA54+AA51+AA40+AA37+AA34+AA22+AA5</f>
        <v>1390600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750000</v>
      </c>
      <c r="F5" s="358">
        <f t="shared" si="0"/>
        <v>73700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73700</v>
      </c>
      <c r="Y5" s="358">
        <f t="shared" si="0"/>
        <v>-73700</v>
      </c>
      <c r="Z5" s="359">
        <f>+IF(X5&lt;&gt;0,+(Y5/X5)*100,0)</f>
        <v>-100</v>
      </c>
      <c r="AA5" s="360">
        <f>+AA6+AA8+AA11+AA13+AA15</f>
        <v>73700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</v>
      </c>
      <c r="F6" s="59">
        <f t="shared" si="1"/>
        <v>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50000</v>
      </c>
      <c r="Y6" s="59">
        <f t="shared" si="1"/>
        <v>-50000</v>
      </c>
      <c r="Z6" s="61">
        <f>+IF(X6&lt;&gt;0,+(Y6/X6)*100,0)</f>
        <v>-100</v>
      </c>
      <c r="AA6" s="62">
        <f t="shared" si="1"/>
        <v>50000</v>
      </c>
    </row>
    <row r="7" spans="1:27" ht="13.5">
      <c r="A7" s="291" t="s">
        <v>228</v>
      </c>
      <c r="B7" s="142"/>
      <c r="C7" s="60"/>
      <c r="D7" s="340"/>
      <c r="E7" s="60">
        <v>80000</v>
      </c>
      <c r="F7" s="59">
        <v>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50000</v>
      </c>
      <c r="Y7" s="59">
        <v>-50000</v>
      </c>
      <c r="Z7" s="61">
        <v>-100</v>
      </c>
      <c r="AA7" s="62">
        <v>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670000</v>
      </c>
      <c r="F13" s="342">
        <f t="shared" si="4"/>
        <v>23700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23700</v>
      </c>
      <c r="Y13" s="342">
        <f t="shared" si="4"/>
        <v>-23700</v>
      </c>
      <c r="Z13" s="335">
        <f>+IF(X13&lt;&gt;0,+(Y13/X13)*100,0)</f>
        <v>-100</v>
      </c>
      <c r="AA13" s="273">
        <f t="shared" si="4"/>
        <v>23700</v>
      </c>
    </row>
    <row r="14" spans="1:27" ht="13.5">
      <c r="A14" s="291" t="s">
        <v>232</v>
      </c>
      <c r="B14" s="136"/>
      <c r="C14" s="60"/>
      <c r="D14" s="340"/>
      <c r="E14" s="60">
        <v>670000</v>
      </c>
      <c r="F14" s="59">
        <v>23700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23700</v>
      </c>
      <c r="Y14" s="59">
        <v>-23700</v>
      </c>
      <c r="Z14" s="61">
        <v>-100</v>
      </c>
      <c r="AA14" s="62">
        <v>23700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1283000</v>
      </c>
      <c r="F22" s="345">
        <f t="shared" si="6"/>
        <v>71100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71100</v>
      </c>
      <c r="Y22" s="345">
        <f t="shared" si="6"/>
        <v>-71100</v>
      </c>
      <c r="Z22" s="336">
        <f>+IF(X22&lt;&gt;0,+(Y22/X22)*100,0)</f>
        <v>-100</v>
      </c>
      <c r="AA22" s="350">
        <f>SUM(AA23:AA32)</f>
        <v>71100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1283000</v>
      </c>
      <c r="F27" s="59">
        <v>71100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71100</v>
      </c>
      <c r="Y27" s="59">
        <v>-71100</v>
      </c>
      <c r="Z27" s="61">
        <v>-100</v>
      </c>
      <c r="AA27" s="62">
        <v>71100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2900000</v>
      </c>
      <c r="F40" s="345">
        <f t="shared" si="9"/>
        <v>258390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258390</v>
      </c>
      <c r="Y40" s="345">
        <f t="shared" si="9"/>
        <v>-258390</v>
      </c>
      <c r="Z40" s="336">
        <f>+IF(X40&lt;&gt;0,+(Y40/X40)*100,0)</f>
        <v>-100</v>
      </c>
      <c r="AA40" s="350">
        <f>SUM(AA41:AA49)</f>
        <v>258390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2600000</v>
      </c>
      <c r="F42" s="53">
        <f t="shared" si="10"/>
        <v>233790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233790</v>
      </c>
      <c r="Y42" s="53">
        <f t="shared" si="10"/>
        <v>-233790</v>
      </c>
      <c r="Z42" s="94">
        <f>+IF(X42&lt;&gt;0,+(Y42/X42)*100,0)</f>
        <v>-100</v>
      </c>
      <c r="AA42" s="95">
        <f>+AA62</f>
        <v>233790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300000</v>
      </c>
      <c r="F47" s="53">
        <v>24600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24600</v>
      </c>
      <c r="Y47" s="53">
        <v>-24600</v>
      </c>
      <c r="Z47" s="94">
        <v>-100</v>
      </c>
      <c r="AA47" s="95">
        <v>24600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4933000</v>
      </c>
      <c r="F60" s="264">
        <f t="shared" si="14"/>
        <v>403190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403190</v>
      </c>
      <c r="Y60" s="264">
        <f t="shared" si="14"/>
        <v>-403190</v>
      </c>
      <c r="Z60" s="337">
        <f>+IF(X60&lt;&gt;0,+(Y60/X60)*100,0)</f>
        <v>-100</v>
      </c>
      <c r="AA60" s="232">
        <f>+AA57+AA54+AA51+AA40+AA37+AA34+AA22+AA5</f>
        <v>403190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2600000</v>
      </c>
      <c r="F62" s="349">
        <f t="shared" si="15"/>
        <v>233790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233790</v>
      </c>
      <c r="Y62" s="349">
        <f t="shared" si="15"/>
        <v>-233790</v>
      </c>
      <c r="Z62" s="338">
        <f>+IF(X62&lt;&gt;0,+(Y62/X62)*100,0)</f>
        <v>-100</v>
      </c>
      <c r="AA62" s="351">
        <f>SUM(AA63:AA66)</f>
        <v>233790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2600000</v>
      </c>
      <c r="F64" s="59">
        <v>233790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233790</v>
      </c>
      <c r="Y64" s="59">
        <v>-233790</v>
      </c>
      <c r="Z64" s="61">
        <v>-100</v>
      </c>
      <c r="AA64" s="62">
        <v>233790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2013-08-02T12:59:17Z</dcterms:created>
  <dcterms:modified xsi:type="dcterms:W3CDTF">2013-08-02T12:59:21Z</dcterms:modified>
  <cp:category/>
  <cp:version/>
  <cp:contentType/>
  <cp:contentStatus/>
</cp:coreProperties>
</file>