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<sst xmlns="http://schemas.openxmlformats.org/spreadsheetml/2006/main" count="855" uniqueCount="302">
  <si>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Capricorn(DC35)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</si>
  <si>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</si>
  <si>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</si>
  <si>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</si>
  <si>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</si>
  <si>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</si>
  <si>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</si>
  <si>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</si>
  <si>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</si>
  <si>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</si>
  <si>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</si>
  <si>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</si>
  <si>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</si>
  <si>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</si>
  <si>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</si>
  <si>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</si>
  <si>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</si>
  <si>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</si>
  <si>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</si>
  <si>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</si>
  <si>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</si>
  <si>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</si>
  <si>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</si>
  <si>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</si>
  <si>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</si>
  <si>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</si>
  <si>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</si>
  <si>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</si>
  <si>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</si>
  <si>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</si>
  <si>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</si>
  <si>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</si>
  <si>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</si>
  <si>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</si>
  <si>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</si>
  <si>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</si>
  <si>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</si>
  <si>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</si>
  <si>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</si>
  <si>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</si>
  <si>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</si>
  <si>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</si>
  <si>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</si>
  <si>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</si>
  <si>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</si>
  <si>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</si>
  <si>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</si>
  <si>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</si>
  <si>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</si>
  <si>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</si>
  <si>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</si>
  <si>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</si>
  <si>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</si>
  <si>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</si>
  <si>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</si>
  <si>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</si>
  <si>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</si>
  <si>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</si>
  <si>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</si>
  <si>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</si>
  <si>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</si>
  <si>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</si>
  <si>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</si>
  <si>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</si>
  <si>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</si>
  <si>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</si>
  <si>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</si>
  <si>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</si>
  <si>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</si>
  <si>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</si>
  <si>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Capricorn(DC35)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</si>
  <si>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</si>
  <si>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</si>
  <si>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</si>
  <si>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</si>
  <si>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</si>
  <si>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</si>
  <si>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</si>
  <si>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</si>
  <si>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</si>
  <si>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</si>
  <si>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</si>
  <si>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</si>
  <si>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</si>
  <si>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</si>
  <si>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</si>
  <si>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</si>
  <si>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</si>
  <si>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</si>
  <si>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</si>
  <si>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</si>
  <si>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</si>
  <si>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</si>
  <si>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</si>
  <si>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</si>
  <si>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</si>
  <si>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</si>
  <si>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</si>
  <si>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</si>
  <si>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</si>
  <si>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Capricorn(DC35)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</si>
  <si>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</si>
  <si>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</si>
  <si>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</si>
  <si>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</si>
  <si>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</si>
  <si>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</si>
  <si>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</si>
  <si>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</si>
  <si>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</si>
  <si>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</si>
  <si>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</si>
  <si>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</si>
  <si>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</si>
  <si>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</si>
  <si>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</si>
  <si>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</si>
  <si>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</si>
  <si>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</si>
  <si>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</si>
  <si>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</si>
  <si>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</si>
  <si>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</si>
  <si>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</si>
  <si>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</si>
  <si>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</si>
  <si>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</si>
  <si>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</si>
  <si>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</si>
  <si>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Capricorn(DC35)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</si>
  <si>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</si>
  <si>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</si>
  <si>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</si>
  <si>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</si>
  <si>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</si>
  <si>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</si>
  <si>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</si>
  <si>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</si>
  <si>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</si>
  <si>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</si>
  <si>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Capricorn(DC35)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</si>
  <si>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</si>
  <si>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</si>
  <si>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</si>
  <si>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</si>
  <si>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</si>
  <si>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</si>
  <si>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</si>
  <si>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</si>
  <si>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</si>
  <si>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</si>
  <si>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</si>
  <si>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</si>
  <si>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</si>
  <si>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</si>
  <si>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</si>
  <si>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</si>
  <si>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</si>
  <si>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</si>
  <si>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</si>
  <si>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</si>
  <si>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</si>
  <si>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</si>
  <si>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</si>
  <si>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</si>
  <si>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</si>
  <si>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</si>
  <si>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</si>
  <si>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</si>
  <si>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</si>
  <si>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</si>
  <si>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</si>
  <si>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</si>
  <si>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</si>
  <si>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Capricorn(DC35)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</si>
  <si>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</si>
  <si>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</si>
  <si>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</si>
  <si>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</si>
  <si>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</si>
  <si>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</si>
  <si>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</si>
  <si>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</si>
  <si>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</si>
  <si>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</si>
  <si>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</si>
  <si>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</si>
  <si>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</si>
  <si>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</si>
  <si>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</si>
  <si>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</si>
  <si>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</si>
  <si>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</si>
  <si>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</si>
  <si>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</si>
  <si>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</si>
  <si>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</si>
  <si>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</si>
  <si>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</si>
  <si>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</si>
  <si>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</si>
  <si>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Capricorn(DC35)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</si>
  <si>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</si>
  <si>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</si>
  <si>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</si>
  <si>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</si>
  <si>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</si>
  <si>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</si>
  <si>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</si>
  <si>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</si>
  <si>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</si>
  <si>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</si>
  <si>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</si>
  <si>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</si>
  <si>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</si>
  <si>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</si>
  <si>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</si>
  <si>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</si>
  <si>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</si>
  <si>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</si>
  <si>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</si>
  <si>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</si>
  <si>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</si>
  <si>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</si>
  <si>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</si>
  <si>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</si>
  <si>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Capricorn(DC35)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</si>
  <si>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</si>
  <si>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</si>
  <si>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</si>
  <si>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</si>
  <si>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</si>
  <si>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</si>
  <si>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</si>
  <si>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</si>
  <si>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</si>
  <si>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</si>
  <si>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</si>
  <si>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</si>
  <si>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</si>
  <si>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</si>
  <si>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</si>
  <si>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</si>
  <si>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</si>
  <si>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</si>
  <si>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</si>
  <si>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</si>
  <si>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</si>
  <si>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</si>
  <si>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</si>
  <si>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</si>
  <si>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</si>
  <si>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</si>
  <si>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</si>
  <si>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</si>
  <si>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</si>
  <si>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</si>
  <si>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</si>
  <si>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</si>
  <si>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</si>
  <si>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</si>
  <si>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</si>
  <si>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Capricorn(DC35)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</si>
  <si>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</si>
  <si>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</si>
  <si>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Limpopo: Capricorn(DC35)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</si>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</sst>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/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40568992</v>
      </c>
      <c r="C6" s="19"/>
      <c r="D6" s="59">
        <v>39445600</v>
      </c>
      <c r="E6" s="60">
        <v>39445600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7071474</v>
      </c>
      <c r="L6" s="60">
        <v>0</v>
      </c>
      <c r="M6" s="60">
        <v>7071474</v>
      </c>
      <c r="N6" s="60">
        <v>0</v>
      </c>
      <c r="O6" s="60">
        <v>0</v>
      </c>
      <c r="P6" s="60">
        <v>6517359</v>
      </c>
      <c r="Q6" s="60">
        <v>6517359</v>
      </c>
      <c r="R6" s="60">
        <v>21148446</v>
      </c>
      <c r="S6" s="60">
        <v>-171750</v>
      </c>
      <c r="T6" s="60">
        <v>157627</v>
      </c>
      <c r="U6" s="60">
        <v>21134323</v>
      </c>
      <c r="V6" s="60">
        <v>34723156</v>
      </c>
      <c r="W6" s="60">
        <v>39445600</v>
      </c>
      <c r="X6" s="60">
        <v>-4722444</v>
      </c>
      <c r="Y6" s="61">
        <v>-11.97</v>
      </c>
      <c r="Z6" s="62">
        <v>39445600</v>
      </c>
    </row>
    <row r="7" spans="1:26" ht="13.5">
      <c r="A7" s="58" t="s">
        <v>33</v>
      </c>
      <c r="B7" s="19">
        <v>15030727</v>
      </c>
      <c r="C7" s="19"/>
      <c r="D7" s="59">
        <v>5158000</v>
      </c>
      <c r="E7" s="60">
        <v>5158000</v>
      </c>
      <c r="F7" s="60">
        <v>1583618</v>
      </c>
      <c r="G7" s="60">
        <v>1919390</v>
      </c>
      <c r="H7" s="60">
        <v>1609303</v>
      </c>
      <c r="I7" s="60">
        <v>5112311</v>
      </c>
      <c r="J7" s="60">
        <v>1438020</v>
      </c>
      <c r="K7" s="60">
        <v>1235955</v>
      </c>
      <c r="L7" s="60">
        <v>1552576</v>
      </c>
      <c r="M7" s="60">
        <v>4226551</v>
      </c>
      <c r="N7" s="60">
        <v>1857723</v>
      </c>
      <c r="O7" s="60">
        <v>991447</v>
      </c>
      <c r="P7" s="60">
        <v>1260875</v>
      </c>
      <c r="Q7" s="60">
        <v>4110045</v>
      </c>
      <c r="R7" s="60">
        <v>1754986</v>
      </c>
      <c r="S7" s="60">
        <v>1393812</v>
      </c>
      <c r="T7" s="60">
        <v>1356414</v>
      </c>
      <c r="U7" s="60">
        <v>4505212</v>
      </c>
      <c r="V7" s="60">
        <v>17954119</v>
      </c>
      <c r="W7" s="60">
        <v>5158000</v>
      </c>
      <c r="X7" s="60">
        <v>12796119</v>
      </c>
      <c r="Y7" s="61">
        <v>248.08</v>
      </c>
      <c r="Z7" s="62">
        <v>5158000</v>
      </c>
    </row>
    <row r="8" spans="1:26" ht="13.5">
      <c r="A8" s="58" t="s">
        <v>34</v>
      </c>
      <c r="B8" s="19">
        <v>385830068</v>
      </c>
      <c r="C8" s="19"/>
      <c r="D8" s="59">
        <v>389213281</v>
      </c>
      <c r="E8" s="60">
        <v>389213281</v>
      </c>
      <c r="F8" s="60">
        <v>141229410</v>
      </c>
      <c r="G8" s="60">
        <v>-4156407</v>
      </c>
      <c r="H8" s="60">
        <v>4459171</v>
      </c>
      <c r="I8" s="60">
        <v>141532174</v>
      </c>
      <c r="J8" s="60">
        <v>569484</v>
      </c>
      <c r="K8" s="60">
        <v>113720351</v>
      </c>
      <c r="L8" s="60">
        <v>-13476095</v>
      </c>
      <c r="M8" s="60">
        <v>100813740</v>
      </c>
      <c r="N8" s="60">
        <v>17276446</v>
      </c>
      <c r="O8" s="60">
        <v>7849560</v>
      </c>
      <c r="P8" s="60">
        <v>85002185</v>
      </c>
      <c r="Q8" s="60">
        <v>110128191</v>
      </c>
      <c r="R8" s="60">
        <v>19622667</v>
      </c>
      <c r="S8" s="60">
        <v>4398484</v>
      </c>
      <c r="T8" s="60">
        <v>16333938</v>
      </c>
      <c r="U8" s="60">
        <v>40355089</v>
      </c>
      <c r="V8" s="60">
        <v>392829194</v>
      </c>
      <c r="W8" s="60">
        <v>389213281</v>
      </c>
      <c r="X8" s="60">
        <v>3615913</v>
      </c>
      <c r="Y8" s="61">
        <v>0.93</v>
      </c>
      <c r="Z8" s="62">
        <v>389213281</v>
      </c>
    </row>
    <row r="9" spans="1:26" ht="13.5">
      <c r="A9" s="58" t="s">
        <v>35</v>
      </c>
      <c r="B9" s="19">
        <v>4675840</v>
      </c>
      <c r="C9" s="19"/>
      <c r="D9" s="59">
        <v>22263220</v>
      </c>
      <c r="E9" s="60">
        <v>22263220</v>
      </c>
      <c r="F9" s="60">
        <v>444322</v>
      </c>
      <c r="G9" s="60">
        <v>272641</v>
      </c>
      <c r="H9" s="60">
        <v>89196</v>
      </c>
      <c r="I9" s="60">
        <v>806159</v>
      </c>
      <c r="J9" s="60">
        <v>16575</v>
      </c>
      <c r="K9" s="60">
        <v>143980</v>
      </c>
      <c r="L9" s="60">
        <v>8948827</v>
      </c>
      <c r="M9" s="60">
        <v>9109382</v>
      </c>
      <c r="N9" s="60">
        <v>5640429</v>
      </c>
      <c r="O9" s="60">
        <v>3585151</v>
      </c>
      <c r="P9" s="60">
        <v>1983458</v>
      </c>
      <c r="Q9" s="60">
        <v>11209038</v>
      </c>
      <c r="R9" s="60">
        <v>3581949</v>
      </c>
      <c r="S9" s="60">
        <v>4587255</v>
      </c>
      <c r="T9" s="60">
        <v>-27000404</v>
      </c>
      <c r="U9" s="60">
        <v>-18831200</v>
      </c>
      <c r="V9" s="60">
        <v>2293379</v>
      </c>
      <c r="W9" s="60">
        <v>22263220</v>
      </c>
      <c r="X9" s="60">
        <v>-19969841</v>
      </c>
      <c r="Y9" s="61">
        <v>-89.7</v>
      </c>
      <c r="Z9" s="62">
        <v>22263220</v>
      </c>
    </row>
    <row r="10" spans="1:26" ht="25.5">
      <c r="A10" s="63" t="s">
        <v>277</v>
      </c>
      <c r="B10" s="64">
        <f>SUM(B5:B9)</f>
        <v>446105627</v>
      </c>
      <c r="C10" s="64">
        <f>SUM(C5:C9)</f>
        <v>0</v>
      </c>
      <c r="D10" s="65">
        <f aca="true" t="shared" si="0" ref="D10:Z10">SUM(D5:D9)</f>
        <v>456080101</v>
      </c>
      <c r="E10" s="66">
        <f t="shared" si="0"/>
        <v>456080101</v>
      </c>
      <c r="F10" s="66">
        <f t="shared" si="0"/>
        <v>143257350</v>
      </c>
      <c r="G10" s="66">
        <f t="shared" si="0"/>
        <v>-1964376</v>
      </c>
      <c r="H10" s="66">
        <f t="shared" si="0"/>
        <v>6157670</v>
      </c>
      <c r="I10" s="66">
        <f t="shared" si="0"/>
        <v>147450644</v>
      </c>
      <c r="J10" s="66">
        <f t="shared" si="0"/>
        <v>2024079</v>
      </c>
      <c r="K10" s="66">
        <f t="shared" si="0"/>
        <v>122171760</v>
      </c>
      <c r="L10" s="66">
        <f t="shared" si="0"/>
        <v>-2974692</v>
      </c>
      <c r="M10" s="66">
        <f t="shared" si="0"/>
        <v>121221147</v>
      </c>
      <c r="N10" s="66">
        <f t="shared" si="0"/>
        <v>24774598</v>
      </c>
      <c r="O10" s="66">
        <f t="shared" si="0"/>
        <v>12426158</v>
      </c>
      <c r="P10" s="66">
        <f t="shared" si="0"/>
        <v>94763877</v>
      </c>
      <c r="Q10" s="66">
        <f t="shared" si="0"/>
        <v>131964633</v>
      </c>
      <c r="R10" s="66">
        <f t="shared" si="0"/>
        <v>46108048</v>
      </c>
      <c r="S10" s="66">
        <f t="shared" si="0"/>
        <v>10207801</v>
      </c>
      <c r="T10" s="66">
        <f t="shared" si="0"/>
        <v>-9152425</v>
      </c>
      <c r="U10" s="66">
        <f t="shared" si="0"/>
        <v>47163424</v>
      </c>
      <c r="V10" s="66">
        <f t="shared" si="0"/>
        <v>447799848</v>
      </c>
      <c r="W10" s="66">
        <f t="shared" si="0"/>
        <v>456080101</v>
      </c>
      <c r="X10" s="66">
        <f t="shared" si="0"/>
        <v>-8280253</v>
      </c>
      <c r="Y10" s="67">
        <f>+IF(W10&lt;&gt;0,(X10/W10)*100,0)</f>
        <v>-1.815526040676789</v>
      </c>
      <c r="Z10" s="68">
        <f t="shared" si="0"/>
        <v>456080101</v>
      </c>
    </row>
    <row r="11" spans="1:26" ht="13.5">
      <c r="A11" s="58" t="s">
        <v>37</v>
      </c>
      <c r="B11" s="19">
        <v>155041941</v>
      </c>
      <c r="C11" s="19"/>
      <c r="D11" s="59">
        <v>184820562</v>
      </c>
      <c r="E11" s="60">
        <v>184820562</v>
      </c>
      <c r="F11" s="60">
        <v>12259503</v>
      </c>
      <c r="G11" s="60">
        <v>13321381</v>
      </c>
      <c r="H11" s="60">
        <v>12424369</v>
      </c>
      <c r="I11" s="60">
        <v>38005253</v>
      </c>
      <c r="J11" s="60">
        <v>14289021</v>
      </c>
      <c r="K11" s="60">
        <v>12794070</v>
      </c>
      <c r="L11" s="60">
        <v>17146527</v>
      </c>
      <c r="M11" s="60">
        <v>44229618</v>
      </c>
      <c r="N11" s="60">
        <v>13819075</v>
      </c>
      <c r="O11" s="60">
        <v>9875323</v>
      </c>
      <c r="P11" s="60">
        <v>20649783</v>
      </c>
      <c r="Q11" s="60">
        <v>44344181</v>
      </c>
      <c r="R11" s="60">
        <v>14444683</v>
      </c>
      <c r="S11" s="60">
        <v>13345687</v>
      </c>
      <c r="T11" s="60">
        <v>12266037</v>
      </c>
      <c r="U11" s="60">
        <v>40056407</v>
      </c>
      <c r="V11" s="60">
        <v>166635459</v>
      </c>
      <c r="W11" s="60">
        <v>184820562</v>
      </c>
      <c r="X11" s="60">
        <v>-18185103</v>
      </c>
      <c r="Y11" s="61">
        <v>-9.84</v>
      </c>
      <c r="Z11" s="62">
        <v>184820562</v>
      </c>
    </row>
    <row r="12" spans="1:26" ht="13.5">
      <c r="A12" s="58" t="s">
        <v>38</v>
      </c>
      <c r="B12" s="19">
        <v>8301789</v>
      </c>
      <c r="C12" s="19"/>
      <c r="D12" s="59">
        <v>10088827</v>
      </c>
      <c r="E12" s="60">
        <v>10088827</v>
      </c>
      <c r="F12" s="60">
        <v>729551</v>
      </c>
      <c r="G12" s="60">
        <v>721348</v>
      </c>
      <c r="H12" s="60">
        <v>689675</v>
      </c>
      <c r="I12" s="60">
        <v>2140574</v>
      </c>
      <c r="J12" s="60">
        <v>734777</v>
      </c>
      <c r="K12" s="60">
        <v>755871</v>
      </c>
      <c r="L12" s="60">
        <v>906505</v>
      </c>
      <c r="M12" s="60">
        <v>2397153</v>
      </c>
      <c r="N12" s="60">
        <v>681775</v>
      </c>
      <c r="O12" s="60">
        <v>715104</v>
      </c>
      <c r="P12" s="60">
        <v>739234</v>
      </c>
      <c r="Q12" s="60">
        <v>2136113</v>
      </c>
      <c r="R12" s="60">
        <v>829865</v>
      </c>
      <c r="S12" s="60">
        <v>737088</v>
      </c>
      <c r="T12" s="60">
        <v>725918</v>
      </c>
      <c r="U12" s="60">
        <v>2292871</v>
      </c>
      <c r="V12" s="60">
        <v>8966711</v>
      </c>
      <c r="W12" s="60">
        <v>10088827</v>
      </c>
      <c r="X12" s="60">
        <v>-1122116</v>
      </c>
      <c r="Y12" s="61">
        <v>-11.12</v>
      </c>
      <c r="Z12" s="62">
        <v>10088827</v>
      </c>
    </row>
    <row r="13" spans="1:26" ht="13.5">
      <c r="A13" s="58" t="s">
        <v>278</v>
      </c>
      <c r="B13" s="19">
        <v>89385508</v>
      </c>
      <c r="C13" s="19"/>
      <c r="D13" s="59">
        <v>94524891</v>
      </c>
      <c r="E13" s="60">
        <v>94524891</v>
      </c>
      <c r="F13" s="60">
        <v>0</v>
      </c>
      <c r="G13" s="60">
        <v>14984408</v>
      </c>
      <c r="H13" s="60">
        <v>7501833</v>
      </c>
      <c r="I13" s="60">
        <v>22486241</v>
      </c>
      <c r="J13" s="60">
        <v>7497094</v>
      </c>
      <c r="K13" s="60">
        <v>7497688</v>
      </c>
      <c r="L13" s="60">
        <v>7526576</v>
      </c>
      <c r="M13" s="60">
        <v>22521358</v>
      </c>
      <c r="N13" s="60">
        <v>7557964</v>
      </c>
      <c r="O13" s="60">
        <v>7791086</v>
      </c>
      <c r="P13" s="60">
        <v>7586533</v>
      </c>
      <c r="Q13" s="60">
        <v>22935583</v>
      </c>
      <c r="R13" s="60">
        <v>7599113</v>
      </c>
      <c r="S13" s="60">
        <v>7628422</v>
      </c>
      <c r="T13" s="60">
        <v>7917228</v>
      </c>
      <c r="U13" s="60">
        <v>23144763</v>
      </c>
      <c r="V13" s="60">
        <v>91087945</v>
      </c>
      <c r="W13" s="60">
        <v>94524891</v>
      </c>
      <c r="X13" s="60">
        <v>-3436946</v>
      </c>
      <c r="Y13" s="61">
        <v>-3.64</v>
      </c>
      <c r="Z13" s="62">
        <v>94524891</v>
      </c>
    </row>
    <row r="14" spans="1:26" ht="13.5">
      <c r="A14" s="58" t="s">
        <v>40</v>
      </c>
      <c r="B14" s="19">
        <v>0</v>
      </c>
      <c r="C14" s="19"/>
      <c r="D14" s="59">
        <v>300000</v>
      </c>
      <c r="E14" s="60">
        <v>300000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300000</v>
      </c>
      <c r="X14" s="60">
        <v>-300000</v>
      </c>
      <c r="Y14" s="61">
        <v>-100</v>
      </c>
      <c r="Z14" s="62">
        <v>300000</v>
      </c>
    </row>
    <row r="15" spans="1:26" ht="13.5">
      <c r="A15" s="58" t="s">
        <v>41</v>
      </c>
      <c r="B15" s="19">
        <v>46599163</v>
      </c>
      <c r="C15" s="19"/>
      <c r="D15" s="59">
        <v>83956000</v>
      </c>
      <c r="E15" s="60">
        <v>83956000</v>
      </c>
      <c r="F15" s="60">
        <v>0</v>
      </c>
      <c r="G15" s="60">
        <v>3683313</v>
      </c>
      <c r="H15" s="60">
        <v>3527517</v>
      </c>
      <c r="I15" s="60">
        <v>7210830</v>
      </c>
      <c r="J15" s="60">
        <v>3338963</v>
      </c>
      <c r="K15" s="60">
        <v>3744980</v>
      </c>
      <c r="L15" s="60">
        <v>3107700</v>
      </c>
      <c r="M15" s="60">
        <v>10191643</v>
      </c>
      <c r="N15" s="60">
        <v>4521867</v>
      </c>
      <c r="O15" s="60">
        <v>3515856</v>
      </c>
      <c r="P15" s="60">
        <v>19947536</v>
      </c>
      <c r="Q15" s="60">
        <v>27985259</v>
      </c>
      <c r="R15" s="60">
        <v>106798</v>
      </c>
      <c r="S15" s="60">
        <v>11546951</v>
      </c>
      <c r="T15" s="60">
        <v>10210542</v>
      </c>
      <c r="U15" s="60">
        <v>21864291</v>
      </c>
      <c r="V15" s="60">
        <v>67252023</v>
      </c>
      <c r="W15" s="60">
        <v>83956000</v>
      </c>
      <c r="X15" s="60">
        <v>-16703977</v>
      </c>
      <c r="Y15" s="61">
        <v>-19.9</v>
      </c>
      <c r="Z15" s="62">
        <v>83956000</v>
      </c>
    </row>
    <row r="16" spans="1:26" ht="13.5">
      <c r="A16" s="69" t="s">
        <v>42</v>
      </c>
      <c r="B16" s="19">
        <v>1580000</v>
      </c>
      <c r="C16" s="19"/>
      <c r="D16" s="59">
        <v>1800000</v>
      </c>
      <c r="E16" s="60">
        <v>1800000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800000</v>
      </c>
      <c r="Q16" s="60">
        <v>800000</v>
      </c>
      <c r="R16" s="60">
        <v>0</v>
      </c>
      <c r="S16" s="60">
        <v>0</v>
      </c>
      <c r="T16" s="60">
        <v>0</v>
      </c>
      <c r="U16" s="60">
        <v>0</v>
      </c>
      <c r="V16" s="60">
        <v>800000</v>
      </c>
      <c r="W16" s="60">
        <v>1800000</v>
      </c>
      <c r="X16" s="60">
        <v>-1000000</v>
      </c>
      <c r="Y16" s="61">
        <v>-55.56</v>
      </c>
      <c r="Z16" s="62">
        <v>1800000</v>
      </c>
    </row>
    <row r="17" spans="1:26" ht="13.5">
      <c r="A17" s="58" t="s">
        <v>43</v>
      </c>
      <c r="B17" s="19">
        <v>159910047</v>
      </c>
      <c r="C17" s="19"/>
      <c r="D17" s="59">
        <v>175114713</v>
      </c>
      <c r="E17" s="60">
        <v>175114713</v>
      </c>
      <c r="F17" s="60">
        <v>6704037</v>
      </c>
      <c r="G17" s="60">
        <v>1893833</v>
      </c>
      <c r="H17" s="60">
        <v>21496363</v>
      </c>
      <c r="I17" s="60">
        <v>30094233</v>
      </c>
      <c r="J17" s="60">
        <v>4611589</v>
      </c>
      <c r="K17" s="60">
        <v>26366765</v>
      </c>
      <c r="L17" s="60">
        <v>7927284</v>
      </c>
      <c r="M17" s="60">
        <v>38905638</v>
      </c>
      <c r="N17" s="60">
        <v>11157342</v>
      </c>
      <c r="O17" s="60">
        <v>20165090</v>
      </c>
      <c r="P17" s="60">
        <v>-4762017</v>
      </c>
      <c r="Q17" s="60">
        <v>26560415</v>
      </c>
      <c r="R17" s="60">
        <v>36384887</v>
      </c>
      <c r="S17" s="60">
        <v>11237492</v>
      </c>
      <c r="T17" s="60">
        <v>54987988</v>
      </c>
      <c r="U17" s="60">
        <v>102610367</v>
      </c>
      <c r="V17" s="60">
        <v>198170653</v>
      </c>
      <c r="W17" s="60">
        <v>175114713</v>
      </c>
      <c r="X17" s="60">
        <v>23055940</v>
      </c>
      <c r="Y17" s="61">
        <v>13.17</v>
      </c>
      <c r="Z17" s="62">
        <v>175114713</v>
      </c>
    </row>
    <row r="18" spans="1:26" ht="13.5">
      <c r="A18" s="70" t="s">
        <v>44</v>
      </c>
      <c r="B18" s="71">
        <f>SUM(B11:B17)</f>
        <v>460818448</v>
      </c>
      <c r="C18" s="71">
        <f>SUM(C11:C17)</f>
        <v>0</v>
      </c>
      <c r="D18" s="72">
        <f aca="true" t="shared" si="1" ref="D18:Z18">SUM(D11:D17)</f>
        <v>550604993</v>
      </c>
      <c r="E18" s="73">
        <f t="shared" si="1"/>
        <v>550604993</v>
      </c>
      <c r="F18" s="73">
        <f t="shared" si="1"/>
        <v>19693091</v>
      </c>
      <c r="G18" s="73">
        <f t="shared" si="1"/>
        <v>34604283</v>
      </c>
      <c r="H18" s="73">
        <f t="shared" si="1"/>
        <v>45639757</v>
      </c>
      <c r="I18" s="73">
        <f t="shared" si="1"/>
        <v>99937131</v>
      </c>
      <c r="J18" s="73">
        <f t="shared" si="1"/>
        <v>30471444</v>
      </c>
      <c r="K18" s="73">
        <f t="shared" si="1"/>
        <v>51159374</v>
      </c>
      <c r="L18" s="73">
        <f t="shared" si="1"/>
        <v>36614592</v>
      </c>
      <c r="M18" s="73">
        <f t="shared" si="1"/>
        <v>118245410</v>
      </c>
      <c r="N18" s="73">
        <f t="shared" si="1"/>
        <v>37738023</v>
      </c>
      <c r="O18" s="73">
        <f t="shared" si="1"/>
        <v>42062459</v>
      </c>
      <c r="P18" s="73">
        <f t="shared" si="1"/>
        <v>44961069</v>
      </c>
      <c r="Q18" s="73">
        <f t="shared" si="1"/>
        <v>124761551</v>
      </c>
      <c r="R18" s="73">
        <f t="shared" si="1"/>
        <v>59365346</v>
      </c>
      <c r="S18" s="73">
        <f t="shared" si="1"/>
        <v>44495640</v>
      </c>
      <c r="T18" s="73">
        <f t="shared" si="1"/>
        <v>86107713</v>
      </c>
      <c r="U18" s="73">
        <f t="shared" si="1"/>
        <v>189968699</v>
      </c>
      <c r="V18" s="73">
        <f t="shared" si="1"/>
        <v>532912791</v>
      </c>
      <c r="W18" s="73">
        <f t="shared" si="1"/>
        <v>550604993</v>
      </c>
      <c r="X18" s="73">
        <f t="shared" si="1"/>
        <v>-17692202</v>
      </c>
      <c r="Y18" s="67">
        <f>+IF(W18&lt;&gt;0,(X18/W18)*100,0)</f>
        <v>-3.213229488458344</v>
      </c>
      <c r="Z18" s="74">
        <f t="shared" si="1"/>
        <v>550604993</v>
      </c>
    </row>
    <row r="19" spans="1:26" ht="13.5">
      <c r="A19" s="70" t="s">
        <v>45</v>
      </c>
      <c r="B19" s="75">
        <f>+B10-B18</f>
        <v>-14712821</v>
      </c>
      <c r="C19" s="75">
        <f>+C10-C18</f>
        <v>0</v>
      </c>
      <c r="D19" s="76">
        <f aca="true" t="shared" si="2" ref="D19:Z19">+D10-D18</f>
        <v>-94524892</v>
      </c>
      <c r="E19" s="77">
        <f t="shared" si="2"/>
        <v>-94524892</v>
      </c>
      <c r="F19" s="77">
        <f t="shared" si="2"/>
        <v>123564259</v>
      </c>
      <c r="G19" s="77">
        <f t="shared" si="2"/>
        <v>-36568659</v>
      </c>
      <c r="H19" s="77">
        <f t="shared" si="2"/>
        <v>-39482087</v>
      </c>
      <c r="I19" s="77">
        <f t="shared" si="2"/>
        <v>47513513</v>
      </c>
      <c r="J19" s="77">
        <f t="shared" si="2"/>
        <v>-28447365</v>
      </c>
      <c r="K19" s="77">
        <f t="shared" si="2"/>
        <v>71012386</v>
      </c>
      <c r="L19" s="77">
        <f t="shared" si="2"/>
        <v>-39589284</v>
      </c>
      <c r="M19" s="77">
        <f t="shared" si="2"/>
        <v>2975737</v>
      </c>
      <c r="N19" s="77">
        <f t="shared" si="2"/>
        <v>-12963425</v>
      </c>
      <c r="O19" s="77">
        <f t="shared" si="2"/>
        <v>-29636301</v>
      </c>
      <c r="P19" s="77">
        <f t="shared" si="2"/>
        <v>49802808</v>
      </c>
      <c r="Q19" s="77">
        <f t="shared" si="2"/>
        <v>7203082</v>
      </c>
      <c r="R19" s="77">
        <f t="shared" si="2"/>
        <v>-13257298</v>
      </c>
      <c r="S19" s="77">
        <f t="shared" si="2"/>
        <v>-34287839</v>
      </c>
      <c r="T19" s="77">
        <f t="shared" si="2"/>
        <v>-95260138</v>
      </c>
      <c r="U19" s="77">
        <f t="shared" si="2"/>
        <v>-142805275</v>
      </c>
      <c r="V19" s="77">
        <f t="shared" si="2"/>
        <v>-85112943</v>
      </c>
      <c r="W19" s="77">
        <f>IF(E10=E18,0,W10-W18)</f>
        <v>-94524892</v>
      </c>
      <c r="X19" s="77">
        <f t="shared" si="2"/>
        <v>9411949</v>
      </c>
      <c r="Y19" s="78">
        <f>+IF(W19&lt;&gt;0,(X19/W19)*100,0)</f>
        <v>-9.957111614578729</v>
      </c>
      <c r="Z19" s="79">
        <f t="shared" si="2"/>
        <v>-94524892</v>
      </c>
    </row>
    <row r="20" spans="1:26" ht="13.5">
      <c r="A20" s="58" t="s">
        <v>46</v>
      </c>
      <c r="B20" s="19">
        <v>146487215</v>
      </c>
      <c r="C20" s="19"/>
      <c r="D20" s="59">
        <v>276463716</v>
      </c>
      <c r="E20" s="60">
        <v>276463716</v>
      </c>
      <c r="F20" s="60">
        <v>26376567</v>
      </c>
      <c r="G20" s="60">
        <v>5592250</v>
      </c>
      <c r="H20" s="60">
        <v>5447341</v>
      </c>
      <c r="I20" s="60">
        <v>37416158</v>
      </c>
      <c r="J20" s="60">
        <v>3521671</v>
      </c>
      <c r="K20" s="60">
        <v>37462418</v>
      </c>
      <c r="L20" s="60">
        <v>14392579</v>
      </c>
      <c r="M20" s="60">
        <v>55376668</v>
      </c>
      <c r="N20" s="60">
        <v>11228375</v>
      </c>
      <c r="O20" s="60">
        <v>23706188</v>
      </c>
      <c r="P20" s="60">
        <v>15633744</v>
      </c>
      <c r="Q20" s="60">
        <v>50568307</v>
      </c>
      <c r="R20" s="60">
        <v>21398046</v>
      </c>
      <c r="S20" s="60">
        <v>25904516</v>
      </c>
      <c r="T20" s="60">
        <v>44025168</v>
      </c>
      <c r="U20" s="60">
        <v>91327730</v>
      </c>
      <c r="V20" s="60">
        <v>234688863</v>
      </c>
      <c r="W20" s="60">
        <v>276463716</v>
      </c>
      <c r="X20" s="60">
        <v>-41774853</v>
      </c>
      <c r="Y20" s="61">
        <v>-15.11</v>
      </c>
      <c r="Z20" s="62">
        <v>276463716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131774394</v>
      </c>
      <c r="C22" s="86">
        <f>SUM(C19:C21)</f>
        <v>0</v>
      </c>
      <c r="D22" s="87">
        <f aca="true" t="shared" si="3" ref="D22:Z22">SUM(D19:D21)</f>
        <v>181938824</v>
      </c>
      <c r="E22" s="88">
        <f t="shared" si="3"/>
        <v>181938824</v>
      </c>
      <c r="F22" s="88">
        <f t="shared" si="3"/>
        <v>149940826</v>
      </c>
      <c r="G22" s="88">
        <f t="shared" si="3"/>
        <v>-30976409</v>
      </c>
      <c r="H22" s="88">
        <f t="shared" si="3"/>
        <v>-34034746</v>
      </c>
      <c r="I22" s="88">
        <f t="shared" si="3"/>
        <v>84929671</v>
      </c>
      <c r="J22" s="88">
        <f t="shared" si="3"/>
        <v>-24925694</v>
      </c>
      <c r="K22" s="88">
        <f t="shared" si="3"/>
        <v>108474804</v>
      </c>
      <c r="L22" s="88">
        <f t="shared" si="3"/>
        <v>-25196705</v>
      </c>
      <c r="M22" s="88">
        <f t="shared" si="3"/>
        <v>58352405</v>
      </c>
      <c r="N22" s="88">
        <f t="shared" si="3"/>
        <v>-1735050</v>
      </c>
      <c r="O22" s="88">
        <f t="shared" si="3"/>
        <v>-5930113</v>
      </c>
      <c r="P22" s="88">
        <f t="shared" si="3"/>
        <v>65436552</v>
      </c>
      <c r="Q22" s="88">
        <f t="shared" si="3"/>
        <v>57771389</v>
      </c>
      <c r="R22" s="88">
        <f t="shared" si="3"/>
        <v>8140748</v>
      </c>
      <c r="S22" s="88">
        <f t="shared" si="3"/>
        <v>-8383323</v>
      </c>
      <c r="T22" s="88">
        <f t="shared" si="3"/>
        <v>-51234970</v>
      </c>
      <c r="U22" s="88">
        <f t="shared" si="3"/>
        <v>-51477545</v>
      </c>
      <c r="V22" s="88">
        <f t="shared" si="3"/>
        <v>149575920</v>
      </c>
      <c r="W22" s="88">
        <f t="shared" si="3"/>
        <v>181938824</v>
      </c>
      <c r="X22" s="88">
        <f t="shared" si="3"/>
        <v>-32362904</v>
      </c>
      <c r="Y22" s="89">
        <f>+IF(W22&lt;&gt;0,(X22/W22)*100,0)</f>
        <v>-17.787794429186814</v>
      </c>
      <c r="Z22" s="90">
        <f t="shared" si="3"/>
        <v>181938824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131774394</v>
      </c>
      <c r="C24" s="75">
        <f>SUM(C22:C23)</f>
        <v>0</v>
      </c>
      <c r="D24" s="76">
        <f aca="true" t="shared" si="4" ref="D24:Z24">SUM(D22:D23)</f>
        <v>181938824</v>
      </c>
      <c r="E24" s="77">
        <f t="shared" si="4"/>
        <v>181938824</v>
      </c>
      <c r="F24" s="77">
        <f t="shared" si="4"/>
        <v>149940826</v>
      </c>
      <c r="G24" s="77">
        <f t="shared" si="4"/>
        <v>-30976409</v>
      </c>
      <c r="H24" s="77">
        <f t="shared" si="4"/>
        <v>-34034746</v>
      </c>
      <c r="I24" s="77">
        <f t="shared" si="4"/>
        <v>84929671</v>
      </c>
      <c r="J24" s="77">
        <f t="shared" si="4"/>
        <v>-24925694</v>
      </c>
      <c r="K24" s="77">
        <f t="shared" si="4"/>
        <v>108474804</v>
      </c>
      <c r="L24" s="77">
        <f t="shared" si="4"/>
        <v>-25196705</v>
      </c>
      <c r="M24" s="77">
        <f t="shared" si="4"/>
        <v>58352405</v>
      </c>
      <c r="N24" s="77">
        <f t="shared" si="4"/>
        <v>-1735050</v>
      </c>
      <c r="O24" s="77">
        <f t="shared" si="4"/>
        <v>-5930113</v>
      </c>
      <c r="P24" s="77">
        <f t="shared" si="4"/>
        <v>65436552</v>
      </c>
      <c r="Q24" s="77">
        <f t="shared" si="4"/>
        <v>57771389</v>
      </c>
      <c r="R24" s="77">
        <f t="shared" si="4"/>
        <v>8140748</v>
      </c>
      <c r="S24" s="77">
        <f t="shared" si="4"/>
        <v>-8383323</v>
      </c>
      <c r="T24" s="77">
        <f t="shared" si="4"/>
        <v>-51234970</v>
      </c>
      <c r="U24" s="77">
        <f t="shared" si="4"/>
        <v>-51477545</v>
      </c>
      <c r="V24" s="77">
        <f t="shared" si="4"/>
        <v>149575920</v>
      </c>
      <c r="W24" s="77">
        <f t="shared" si="4"/>
        <v>181938824</v>
      </c>
      <c r="X24" s="77">
        <f t="shared" si="4"/>
        <v>-32362904</v>
      </c>
      <c r="Y24" s="78">
        <f>+IF(W24&lt;&gt;0,(X24/W24)*100,0)</f>
        <v>-17.787794429186814</v>
      </c>
      <c r="Z24" s="79">
        <f t="shared" si="4"/>
        <v>181938824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146487216</v>
      </c>
      <c r="C27" s="22"/>
      <c r="D27" s="99">
        <v>276463716</v>
      </c>
      <c r="E27" s="100">
        <v>276463716</v>
      </c>
      <c r="F27" s="100">
        <v>9731214</v>
      </c>
      <c r="G27" s="100">
        <v>698696</v>
      </c>
      <c r="H27" s="100">
        <v>12060184</v>
      </c>
      <c r="I27" s="100">
        <v>22490094</v>
      </c>
      <c r="J27" s="100">
        <v>12152804</v>
      </c>
      <c r="K27" s="100">
        <v>24946232</v>
      </c>
      <c r="L27" s="100">
        <v>33203696</v>
      </c>
      <c r="M27" s="100">
        <v>70302732</v>
      </c>
      <c r="N27" s="100">
        <v>11228376</v>
      </c>
      <c r="O27" s="100">
        <v>23705405</v>
      </c>
      <c r="P27" s="100">
        <v>15633744</v>
      </c>
      <c r="Q27" s="100">
        <v>50567525</v>
      </c>
      <c r="R27" s="100">
        <v>21398046</v>
      </c>
      <c r="S27" s="100">
        <v>25904517</v>
      </c>
      <c r="T27" s="100">
        <v>44025168</v>
      </c>
      <c r="U27" s="100">
        <v>91327731</v>
      </c>
      <c r="V27" s="100">
        <v>234688082</v>
      </c>
      <c r="W27" s="100">
        <v>276463716</v>
      </c>
      <c r="X27" s="100">
        <v>-41775634</v>
      </c>
      <c r="Y27" s="101">
        <v>-15.11</v>
      </c>
      <c r="Z27" s="102">
        <v>276463716</v>
      </c>
    </row>
    <row r="28" spans="1:26" ht="13.5">
      <c r="A28" s="103" t="s">
        <v>46</v>
      </c>
      <c r="B28" s="19">
        <v>146487215</v>
      </c>
      <c r="C28" s="19"/>
      <c r="D28" s="59">
        <v>276463716</v>
      </c>
      <c r="E28" s="60">
        <v>276463716</v>
      </c>
      <c r="F28" s="60">
        <v>9731214</v>
      </c>
      <c r="G28" s="60">
        <v>698696</v>
      </c>
      <c r="H28" s="60">
        <v>12060184</v>
      </c>
      <c r="I28" s="60">
        <v>22490094</v>
      </c>
      <c r="J28" s="60">
        <v>12152804</v>
      </c>
      <c r="K28" s="60">
        <v>24946232</v>
      </c>
      <c r="L28" s="60">
        <v>33203696</v>
      </c>
      <c r="M28" s="60">
        <v>70302732</v>
      </c>
      <c r="N28" s="60">
        <v>11228376</v>
      </c>
      <c r="O28" s="60">
        <v>23705405</v>
      </c>
      <c r="P28" s="60">
        <v>15633744</v>
      </c>
      <c r="Q28" s="60">
        <v>50567525</v>
      </c>
      <c r="R28" s="60">
        <v>21398046</v>
      </c>
      <c r="S28" s="60">
        <v>25904517</v>
      </c>
      <c r="T28" s="60">
        <v>44025168</v>
      </c>
      <c r="U28" s="60">
        <v>91327731</v>
      </c>
      <c r="V28" s="60">
        <v>234688082</v>
      </c>
      <c r="W28" s="60">
        <v>276463716</v>
      </c>
      <c r="X28" s="60">
        <v>-41775634</v>
      </c>
      <c r="Y28" s="61">
        <v>-15.11</v>
      </c>
      <c r="Z28" s="62">
        <v>276463716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/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146487215</v>
      </c>
      <c r="C32" s="22">
        <f>SUM(C28:C31)</f>
        <v>0</v>
      </c>
      <c r="D32" s="99">
        <f aca="true" t="shared" si="5" ref="D32:Z32">SUM(D28:D31)</f>
        <v>276463716</v>
      </c>
      <c r="E32" s="100">
        <f t="shared" si="5"/>
        <v>276463716</v>
      </c>
      <c r="F32" s="100">
        <f t="shared" si="5"/>
        <v>9731214</v>
      </c>
      <c r="G32" s="100">
        <f t="shared" si="5"/>
        <v>698696</v>
      </c>
      <c r="H32" s="100">
        <f t="shared" si="5"/>
        <v>12060184</v>
      </c>
      <c r="I32" s="100">
        <f t="shared" si="5"/>
        <v>22490094</v>
      </c>
      <c r="J32" s="100">
        <f t="shared" si="5"/>
        <v>12152804</v>
      </c>
      <c r="K32" s="100">
        <f t="shared" si="5"/>
        <v>24946232</v>
      </c>
      <c r="L32" s="100">
        <f t="shared" si="5"/>
        <v>33203696</v>
      </c>
      <c r="M32" s="100">
        <f t="shared" si="5"/>
        <v>70302732</v>
      </c>
      <c r="N32" s="100">
        <f t="shared" si="5"/>
        <v>11228376</v>
      </c>
      <c r="O32" s="100">
        <f t="shared" si="5"/>
        <v>23705405</v>
      </c>
      <c r="P32" s="100">
        <f t="shared" si="5"/>
        <v>15633744</v>
      </c>
      <c r="Q32" s="100">
        <f t="shared" si="5"/>
        <v>50567525</v>
      </c>
      <c r="R32" s="100">
        <f t="shared" si="5"/>
        <v>21398046</v>
      </c>
      <c r="S32" s="100">
        <f t="shared" si="5"/>
        <v>25904517</v>
      </c>
      <c r="T32" s="100">
        <f t="shared" si="5"/>
        <v>44025168</v>
      </c>
      <c r="U32" s="100">
        <f t="shared" si="5"/>
        <v>91327731</v>
      </c>
      <c r="V32" s="100">
        <f t="shared" si="5"/>
        <v>234688082</v>
      </c>
      <c r="W32" s="100">
        <f t="shared" si="5"/>
        <v>276463716</v>
      </c>
      <c r="X32" s="100">
        <f t="shared" si="5"/>
        <v>-41775634</v>
      </c>
      <c r="Y32" s="101">
        <f>+IF(W32&lt;&gt;0,(X32/W32)*100,0)</f>
        <v>-15.110711309400182</v>
      </c>
      <c r="Z32" s="102">
        <f t="shared" si="5"/>
        <v>276463716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322771146</v>
      </c>
      <c r="C35" s="19"/>
      <c r="D35" s="59">
        <v>138689495</v>
      </c>
      <c r="E35" s="60">
        <v>138689495</v>
      </c>
      <c r="F35" s="60">
        <v>612593149</v>
      </c>
      <c r="G35" s="60">
        <v>506264650</v>
      </c>
      <c r="H35" s="60">
        <v>440892947</v>
      </c>
      <c r="I35" s="60">
        <v>440892947</v>
      </c>
      <c r="J35" s="60">
        <v>440892947</v>
      </c>
      <c r="K35" s="60">
        <v>493587258</v>
      </c>
      <c r="L35" s="60">
        <v>500662982</v>
      </c>
      <c r="M35" s="60">
        <v>500662982</v>
      </c>
      <c r="N35" s="60">
        <v>480032389</v>
      </c>
      <c r="O35" s="60">
        <v>443206228</v>
      </c>
      <c r="P35" s="60">
        <v>530438688</v>
      </c>
      <c r="Q35" s="60">
        <v>530438688</v>
      </c>
      <c r="R35" s="60">
        <v>500739653</v>
      </c>
      <c r="S35" s="60">
        <v>440331101</v>
      </c>
      <c r="T35" s="60">
        <v>363733232</v>
      </c>
      <c r="U35" s="60">
        <v>363733232</v>
      </c>
      <c r="V35" s="60">
        <v>363733232</v>
      </c>
      <c r="W35" s="60">
        <v>138689495</v>
      </c>
      <c r="X35" s="60">
        <v>225043737</v>
      </c>
      <c r="Y35" s="61">
        <v>162.26</v>
      </c>
      <c r="Z35" s="62">
        <v>138689495</v>
      </c>
    </row>
    <row r="36" spans="1:26" ht="13.5">
      <c r="A36" s="58" t="s">
        <v>57</v>
      </c>
      <c r="B36" s="19">
        <v>1122113733</v>
      </c>
      <c r="C36" s="19"/>
      <c r="D36" s="59">
        <v>1462158117</v>
      </c>
      <c r="E36" s="60">
        <v>1462158117</v>
      </c>
      <c r="F36" s="60">
        <v>1108109975</v>
      </c>
      <c r="G36" s="60">
        <v>1102761263</v>
      </c>
      <c r="H36" s="60">
        <v>1126364678</v>
      </c>
      <c r="I36" s="60">
        <v>1126364678</v>
      </c>
      <c r="J36" s="60">
        <v>1126364678</v>
      </c>
      <c r="K36" s="60">
        <v>1128287815</v>
      </c>
      <c r="L36" s="60">
        <v>1169524844</v>
      </c>
      <c r="M36" s="60">
        <v>1169524844</v>
      </c>
      <c r="N36" s="60">
        <v>1173195256</v>
      </c>
      <c r="O36" s="60">
        <v>1190214654</v>
      </c>
      <c r="P36" s="60">
        <v>1198261833</v>
      </c>
      <c r="Q36" s="60">
        <v>1198261833</v>
      </c>
      <c r="R36" s="60">
        <v>1212060766</v>
      </c>
      <c r="S36" s="60">
        <v>1229598548</v>
      </c>
      <c r="T36" s="60">
        <v>1267332808</v>
      </c>
      <c r="U36" s="60">
        <v>1267332808</v>
      </c>
      <c r="V36" s="60">
        <v>1267332808</v>
      </c>
      <c r="W36" s="60">
        <v>1462158117</v>
      </c>
      <c r="X36" s="60">
        <v>-194825309</v>
      </c>
      <c r="Y36" s="61">
        <v>-13.32</v>
      </c>
      <c r="Z36" s="62">
        <v>1462158117</v>
      </c>
    </row>
    <row r="37" spans="1:26" ht="13.5">
      <c r="A37" s="58" t="s">
        <v>58</v>
      </c>
      <c r="B37" s="19">
        <v>294790726</v>
      </c>
      <c r="C37" s="19"/>
      <c r="D37" s="59">
        <v>80732546</v>
      </c>
      <c r="E37" s="60">
        <v>80732546</v>
      </c>
      <c r="F37" s="60">
        <v>396926176</v>
      </c>
      <c r="G37" s="60">
        <v>358229481</v>
      </c>
      <c r="H37" s="60">
        <v>336826135</v>
      </c>
      <c r="I37" s="60">
        <v>336826135</v>
      </c>
      <c r="J37" s="60">
        <v>336826135</v>
      </c>
      <c r="K37" s="60">
        <v>314075319</v>
      </c>
      <c r="L37" s="60">
        <v>386015061</v>
      </c>
      <c r="M37" s="60">
        <v>386015061</v>
      </c>
      <c r="N37" s="60">
        <v>376123675</v>
      </c>
      <c r="O37" s="60">
        <v>364660760</v>
      </c>
      <c r="P37" s="60">
        <v>396448482</v>
      </c>
      <c r="Q37" s="60">
        <v>396448482</v>
      </c>
      <c r="R37" s="60">
        <v>376321238</v>
      </c>
      <c r="S37" s="60">
        <v>345672348</v>
      </c>
      <c r="T37" s="60">
        <v>303794293</v>
      </c>
      <c r="U37" s="60">
        <v>303794293</v>
      </c>
      <c r="V37" s="60">
        <v>303794293</v>
      </c>
      <c r="W37" s="60">
        <v>80732546</v>
      </c>
      <c r="X37" s="60">
        <v>223061747</v>
      </c>
      <c r="Y37" s="61">
        <v>276.3</v>
      </c>
      <c r="Z37" s="62">
        <v>80732546</v>
      </c>
    </row>
    <row r="38" spans="1:26" ht="13.5">
      <c r="A38" s="58" t="s">
        <v>59</v>
      </c>
      <c r="B38" s="19">
        <v>9523000</v>
      </c>
      <c r="C38" s="19"/>
      <c r="D38" s="59">
        <v>16094016</v>
      </c>
      <c r="E38" s="60">
        <v>16094016</v>
      </c>
      <c r="F38" s="60">
        <v>6386000</v>
      </c>
      <c r="G38" s="60">
        <v>9523000</v>
      </c>
      <c r="H38" s="60">
        <v>9523000</v>
      </c>
      <c r="I38" s="60">
        <v>9523000</v>
      </c>
      <c r="J38" s="60">
        <v>9523000</v>
      </c>
      <c r="K38" s="60">
        <v>9523000</v>
      </c>
      <c r="L38" s="60">
        <v>9523000</v>
      </c>
      <c r="M38" s="60">
        <v>9523000</v>
      </c>
      <c r="N38" s="60">
        <v>9523000</v>
      </c>
      <c r="O38" s="60">
        <v>9523000</v>
      </c>
      <c r="P38" s="60">
        <v>9523000</v>
      </c>
      <c r="Q38" s="60">
        <v>9523000</v>
      </c>
      <c r="R38" s="60">
        <v>9523000</v>
      </c>
      <c r="S38" s="60">
        <v>9523000</v>
      </c>
      <c r="T38" s="60">
        <v>9523000</v>
      </c>
      <c r="U38" s="60">
        <v>9523000</v>
      </c>
      <c r="V38" s="60">
        <v>9523000</v>
      </c>
      <c r="W38" s="60">
        <v>16094016</v>
      </c>
      <c r="X38" s="60">
        <v>-6571016</v>
      </c>
      <c r="Y38" s="61">
        <v>-40.83</v>
      </c>
      <c r="Z38" s="62">
        <v>16094016</v>
      </c>
    </row>
    <row r="39" spans="1:26" ht="13.5">
      <c r="A39" s="58" t="s">
        <v>60</v>
      </c>
      <c r="B39" s="19">
        <v>1140571153</v>
      </c>
      <c r="C39" s="19"/>
      <c r="D39" s="59">
        <v>1504021050</v>
      </c>
      <c r="E39" s="60">
        <v>1504021050</v>
      </c>
      <c r="F39" s="60">
        <v>1317390948</v>
      </c>
      <c r="G39" s="60">
        <v>1241273432</v>
      </c>
      <c r="H39" s="60">
        <v>1220908490</v>
      </c>
      <c r="I39" s="60">
        <v>1220908490</v>
      </c>
      <c r="J39" s="60">
        <v>1220908490</v>
      </c>
      <c r="K39" s="60">
        <v>1298276754</v>
      </c>
      <c r="L39" s="60">
        <v>1274649765</v>
      </c>
      <c r="M39" s="60">
        <v>1274649765</v>
      </c>
      <c r="N39" s="60">
        <v>1267580971</v>
      </c>
      <c r="O39" s="60">
        <v>1259237123</v>
      </c>
      <c r="P39" s="60">
        <v>1322729039</v>
      </c>
      <c r="Q39" s="60">
        <v>1322729039</v>
      </c>
      <c r="R39" s="60">
        <v>1326956180</v>
      </c>
      <c r="S39" s="60">
        <v>1314734300</v>
      </c>
      <c r="T39" s="60">
        <v>1317748746</v>
      </c>
      <c r="U39" s="60">
        <v>1317748746</v>
      </c>
      <c r="V39" s="60">
        <v>1317748746</v>
      </c>
      <c r="W39" s="60">
        <v>1504021050</v>
      </c>
      <c r="X39" s="60">
        <v>-186272304</v>
      </c>
      <c r="Y39" s="61">
        <v>-12.38</v>
      </c>
      <c r="Z39" s="62">
        <v>1504021050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308892422</v>
      </c>
      <c r="C42" s="19"/>
      <c r="D42" s="59">
        <v>261051079</v>
      </c>
      <c r="E42" s="60">
        <v>261051079</v>
      </c>
      <c r="F42" s="60">
        <v>256438867</v>
      </c>
      <c r="G42" s="60">
        <v>-35649339</v>
      </c>
      <c r="H42" s="60">
        <v>-16499538</v>
      </c>
      <c r="I42" s="60">
        <v>204289990</v>
      </c>
      <c r="J42" s="60">
        <v>-44510142</v>
      </c>
      <c r="K42" s="60">
        <v>82289423</v>
      </c>
      <c r="L42" s="60">
        <v>-3491883</v>
      </c>
      <c r="M42" s="60">
        <v>34287398</v>
      </c>
      <c r="N42" s="60">
        <v>-7553139</v>
      </c>
      <c r="O42" s="60">
        <v>5783436</v>
      </c>
      <c r="P42" s="60">
        <v>109332063</v>
      </c>
      <c r="Q42" s="60">
        <v>107562360</v>
      </c>
      <c r="R42" s="60">
        <v>-26302445</v>
      </c>
      <c r="S42" s="60">
        <v>-35989912</v>
      </c>
      <c r="T42" s="60">
        <v>-30905737</v>
      </c>
      <c r="U42" s="60">
        <v>-93198094</v>
      </c>
      <c r="V42" s="60">
        <v>252941654</v>
      </c>
      <c r="W42" s="60">
        <v>261051079</v>
      </c>
      <c r="X42" s="60">
        <v>-8109425</v>
      </c>
      <c r="Y42" s="61">
        <v>-3.11</v>
      </c>
      <c r="Z42" s="62">
        <v>261051079</v>
      </c>
    </row>
    <row r="43" spans="1:26" ht="13.5">
      <c r="A43" s="58" t="s">
        <v>63</v>
      </c>
      <c r="B43" s="19">
        <v>-146487215</v>
      </c>
      <c r="C43" s="19"/>
      <c r="D43" s="59">
        <v>-276463716</v>
      </c>
      <c r="E43" s="60">
        <v>-276463716</v>
      </c>
      <c r="F43" s="60">
        <v>-27610430</v>
      </c>
      <c r="G43" s="60">
        <v>-12495116</v>
      </c>
      <c r="H43" s="60">
        <v>-20865803</v>
      </c>
      <c r="I43" s="60">
        <v>-60971349</v>
      </c>
      <c r="J43" s="60">
        <v>-25587924</v>
      </c>
      <c r="K43" s="60">
        <v>-128866725</v>
      </c>
      <c r="L43" s="60">
        <v>138688763</v>
      </c>
      <c r="M43" s="60">
        <v>-15765886</v>
      </c>
      <c r="N43" s="60">
        <v>-11228377</v>
      </c>
      <c r="O43" s="60">
        <v>-41578500</v>
      </c>
      <c r="P43" s="60">
        <v>-33565092</v>
      </c>
      <c r="Q43" s="60">
        <v>-86371969</v>
      </c>
      <c r="R43" s="60">
        <v>-24950291</v>
      </c>
      <c r="S43" s="60">
        <v>-25435768</v>
      </c>
      <c r="T43" s="60">
        <v>-52457897</v>
      </c>
      <c r="U43" s="60">
        <v>-102843956</v>
      </c>
      <c r="V43" s="60">
        <v>-265953160</v>
      </c>
      <c r="W43" s="60">
        <v>-276463716</v>
      </c>
      <c r="X43" s="60">
        <v>10510556</v>
      </c>
      <c r="Y43" s="61">
        <v>-3.8</v>
      </c>
      <c r="Z43" s="62">
        <v>-276463716</v>
      </c>
    </row>
    <row r="44" spans="1:26" ht="13.5">
      <c r="A44" s="58" t="s">
        <v>64</v>
      </c>
      <c r="B44" s="19">
        <v>0</v>
      </c>
      <c r="C44" s="19"/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-72517</v>
      </c>
      <c r="U44" s="60">
        <v>-72517</v>
      </c>
      <c r="V44" s="60">
        <v>-72517</v>
      </c>
      <c r="W44" s="60">
        <v>0</v>
      </c>
      <c r="X44" s="60">
        <v>-72517</v>
      </c>
      <c r="Y44" s="61">
        <v>0</v>
      </c>
      <c r="Z44" s="62">
        <v>0</v>
      </c>
    </row>
    <row r="45" spans="1:26" ht="13.5">
      <c r="A45" s="70" t="s">
        <v>65</v>
      </c>
      <c r="B45" s="22">
        <v>261293203</v>
      </c>
      <c r="C45" s="22"/>
      <c r="D45" s="99">
        <v>29350363</v>
      </c>
      <c r="E45" s="100">
        <v>29350363</v>
      </c>
      <c r="F45" s="100">
        <v>490121639</v>
      </c>
      <c r="G45" s="100">
        <v>441977184</v>
      </c>
      <c r="H45" s="100">
        <v>404611843</v>
      </c>
      <c r="I45" s="100">
        <v>404611843</v>
      </c>
      <c r="J45" s="100">
        <v>334513777</v>
      </c>
      <c r="K45" s="100">
        <v>287936475</v>
      </c>
      <c r="L45" s="100">
        <v>423133355</v>
      </c>
      <c r="M45" s="100">
        <v>423133355</v>
      </c>
      <c r="N45" s="100">
        <v>404351839</v>
      </c>
      <c r="O45" s="100">
        <v>368556775</v>
      </c>
      <c r="P45" s="100">
        <v>444323746</v>
      </c>
      <c r="Q45" s="100">
        <v>404351839</v>
      </c>
      <c r="R45" s="100">
        <v>393071010</v>
      </c>
      <c r="S45" s="100">
        <v>331645330</v>
      </c>
      <c r="T45" s="100">
        <v>248209179</v>
      </c>
      <c r="U45" s="100">
        <v>248209179</v>
      </c>
      <c r="V45" s="100">
        <v>248209179</v>
      </c>
      <c r="W45" s="100">
        <v>29350363</v>
      </c>
      <c r="X45" s="100">
        <v>218858816</v>
      </c>
      <c r="Y45" s="101">
        <v>745.68</v>
      </c>
      <c r="Z45" s="102">
        <v>29350363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10307690</v>
      </c>
      <c r="C49" s="52"/>
      <c r="D49" s="129">
        <v>5100101</v>
      </c>
      <c r="E49" s="54">
        <v>21000120</v>
      </c>
      <c r="F49" s="54">
        <v>0</v>
      </c>
      <c r="G49" s="54">
        <v>0</v>
      </c>
      <c r="H49" s="54">
        <v>0</v>
      </c>
      <c r="I49" s="54">
        <v>6272409</v>
      </c>
      <c r="J49" s="54">
        <v>0</v>
      </c>
      <c r="K49" s="54">
        <v>0</v>
      </c>
      <c r="L49" s="54">
        <v>0</v>
      </c>
      <c r="M49" s="54">
        <v>2341149</v>
      </c>
      <c r="N49" s="54">
        <v>0</v>
      </c>
      <c r="O49" s="54">
        <v>0</v>
      </c>
      <c r="P49" s="54">
        <v>0</v>
      </c>
      <c r="Q49" s="54">
        <v>1724107</v>
      </c>
      <c r="R49" s="54">
        <v>0</v>
      </c>
      <c r="S49" s="54">
        <v>0</v>
      </c>
      <c r="T49" s="54">
        <v>0</v>
      </c>
      <c r="U49" s="54">
        <v>7268032</v>
      </c>
      <c r="V49" s="54">
        <v>57915636</v>
      </c>
      <c r="W49" s="54">
        <v>111929244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20488100</v>
      </c>
      <c r="C51" s="52"/>
      <c r="D51" s="129">
        <v>4704699</v>
      </c>
      <c r="E51" s="54">
        <v>2364066</v>
      </c>
      <c r="F51" s="54">
        <v>0</v>
      </c>
      <c r="G51" s="54">
        <v>0</v>
      </c>
      <c r="H51" s="54">
        <v>0</v>
      </c>
      <c r="I51" s="54">
        <v>43904326</v>
      </c>
      <c r="J51" s="54">
        <v>0</v>
      </c>
      <c r="K51" s="54">
        <v>0</v>
      </c>
      <c r="L51" s="54">
        <v>0</v>
      </c>
      <c r="M51" s="54">
        <v>64460075</v>
      </c>
      <c r="N51" s="54">
        <v>0</v>
      </c>
      <c r="O51" s="54">
        <v>0</v>
      </c>
      <c r="P51" s="54">
        <v>0</v>
      </c>
      <c r="Q51" s="54">
        <v>77547714</v>
      </c>
      <c r="R51" s="54">
        <v>0</v>
      </c>
      <c r="S51" s="54">
        <v>0</v>
      </c>
      <c r="T51" s="54">
        <v>0</v>
      </c>
      <c r="U51" s="54">
        <v>4085026</v>
      </c>
      <c r="V51" s="54">
        <v>76985231</v>
      </c>
      <c r="W51" s="54">
        <v>294539237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30.000811243839614</v>
      </c>
      <c r="E58" s="7">
        <f t="shared" si="6"/>
        <v>30.000811243839614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30.000811243839614</v>
      </c>
      <c r="X58" s="7">
        <f t="shared" si="6"/>
        <v>0</v>
      </c>
      <c r="Y58" s="7">
        <f t="shared" si="6"/>
        <v>0</v>
      </c>
      <c r="Z58" s="8">
        <f t="shared" si="6"/>
        <v>30.000811243839614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30.000811243839614</v>
      </c>
      <c r="E60" s="13">
        <f t="shared" si="7"/>
        <v>30.000811243839614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30.000811243839614</v>
      </c>
      <c r="X60" s="13">
        <f t="shared" si="7"/>
        <v>0</v>
      </c>
      <c r="Y60" s="13">
        <f t="shared" si="7"/>
        <v>0</v>
      </c>
      <c r="Z60" s="14">
        <f t="shared" si="7"/>
        <v>30.000811243839614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44259485</v>
      </c>
      <c r="C67" s="24"/>
      <c r="D67" s="25">
        <v>39445600</v>
      </c>
      <c r="E67" s="26">
        <v>39445600</v>
      </c>
      <c r="F67" s="26"/>
      <c r="G67" s="26"/>
      <c r="H67" s="26"/>
      <c r="I67" s="26"/>
      <c r="J67" s="26"/>
      <c r="K67" s="26">
        <v>7071474</v>
      </c>
      <c r="L67" s="26"/>
      <c r="M67" s="26">
        <v>7071474</v>
      </c>
      <c r="N67" s="26"/>
      <c r="O67" s="26"/>
      <c r="P67" s="26">
        <v>6517359</v>
      </c>
      <c r="Q67" s="26">
        <v>6517359</v>
      </c>
      <c r="R67" s="26">
        <v>21148446</v>
      </c>
      <c r="S67" s="26">
        <v>-171750</v>
      </c>
      <c r="T67" s="26">
        <v>157627</v>
      </c>
      <c r="U67" s="26">
        <v>21134323</v>
      </c>
      <c r="V67" s="26">
        <v>34723156</v>
      </c>
      <c r="W67" s="26">
        <v>39445600</v>
      </c>
      <c r="X67" s="26"/>
      <c r="Y67" s="25"/>
      <c r="Z67" s="27">
        <v>39445600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40568992</v>
      </c>
      <c r="C69" s="19"/>
      <c r="D69" s="20">
        <v>39445600</v>
      </c>
      <c r="E69" s="21">
        <v>39445600</v>
      </c>
      <c r="F69" s="21"/>
      <c r="G69" s="21"/>
      <c r="H69" s="21"/>
      <c r="I69" s="21"/>
      <c r="J69" s="21"/>
      <c r="K69" s="21">
        <v>7071474</v>
      </c>
      <c r="L69" s="21"/>
      <c r="M69" s="21">
        <v>7071474</v>
      </c>
      <c r="N69" s="21"/>
      <c r="O69" s="21"/>
      <c r="P69" s="21">
        <v>6517359</v>
      </c>
      <c r="Q69" s="21">
        <v>6517359</v>
      </c>
      <c r="R69" s="21">
        <v>21148446</v>
      </c>
      <c r="S69" s="21">
        <v>-171750</v>
      </c>
      <c r="T69" s="21">
        <v>157627</v>
      </c>
      <c r="U69" s="21">
        <v>21134323</v>
      </c>
      <c r="V69" s="21">
        <v>34723156</v>
      </c>
      <c r="W69" s="21">
        <v>39445600</v>
      </c>
      <c r="X69" s="21"/>
      <c r="Y69" s="20"/>
      <c r="Z69" s="23">
        <v>39445600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40568992</v>
      </c>
      <c r="C74" s="19"/>
      <c r="D74" s="20">
        <v>39445600</v>
      </c>
      <c r="E74" s="21">
        <v>39445600</v>
      </c>
      <c r="F74" s="21"/>
      <c r="G74" s="21"/>
      <c r="H74" s="21"/>
      <c r="I74" s="21"/>
      <c r="J74" s="21"/>
      <c r="K74" s="21">
        <v>7071474</v>
      </c>
      <c r="L74" s="21"/>
      <c r="M74" s="21">
        <v>7071474</v>
      </c>
      <c r="N74" s="21"/>
      <c r="O74" s="21"/>
      <c r="P74" s="21">
        <v>6517359</v>
      </c>
      <c r="Q74" s="21">
        <v>6517359</v>
      </c>
      <c r="R74" s="21">
        <v>21148446</v>
      </c>
      <c r="S74" s="21">
        <v>-171750</v>
      </c>
      <c r="T74" s="21">
        <v>157627</v>
      </c>
      <c r="U74" s="21">
        <v>21134323</v>
      </c>
      <c r="V74" s="21">
        <v>34723156</v>
      </c>
      <c r="W74" s="21">
        <v>39445600</v>
      </c>
      <c r="X74" s="21"/>
      <c r="Y74" s="20"/>
      <c r="Z74" s="23">
        <v>39445600</v>
      </c>
    </row>
    <row r="75" spans="1:26" ht="13.5" hidden="1">
      <c r="A75" s="40" t="s">
        <v>110</v>
      </c>
      <c r="B75" s="28">
        <v>3690493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11834000</v>
      </c>
      <c r="E76" s="34">
        <v>11834000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11834000</v>
      </c>
      <c r="X76" s="34"/>
      <c r="Y76" s="33"/>
      <c r="Z76" s="35">
        <v>11834000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11834000</v>
      </c>
      <c r="E78" s="21">
        <v>11834000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11834000</v>
      </c>
      <c r="X78" s="21"/>
      <c r="Y78" s="20"/>
      <c r="Z78" s="23">
        <v>11834000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11834000</v>
      </c>
      <c r="E80" s="21">
        <v>11834000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11834000</v>
      </c>
      <c r="X80" s="21"/>
      <c r="Y80" s="20"/>
      <c r="Z80" s="23">
        <v>11834000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592592842</v>
      </c>
      <c r="D5" s="153">
        <f>SUM(D6:D8)</f>
        <v>0</v>
      </c>
      <c r="E5" s="154">
        <f t="shared" si="0"/>
        <v>184434365</v>
      </c>
      <c r="F5" s="100">
        <f t="shared" si="0"/>
        <v>184434365</v>
      </c>
      <c r="G5" s="100">
        <f t="shared" si="0"/>
        <v>169633917</v>
      </c>
      <c r="H5" s="100">
        <f t="shared" si="0"/>
        <v>3627874</v>
      </c>
      <c r="I5" s="100">
        <f t="shared" si="0"/>
        <v>11605011</v>
      </c>
      <c r="J5" s="100">
        <f t="shared" si="0"/>
        <v>184866802</v>
      </c>
      <c r="K5" s="100">
        <f t="shared" si="0"/>
        <v>5545750</v>
      </c>
      <c r="L5" s="100">
        <f t="shared" si="0"/>
        <v>159634178</v>
      </c>
      <c r="M5" s="100">
        <f t="shared" si="0"/>
        <v>11417887</v>
      </c>
      <c r="N5" s="100">
        <f t="shared" si="0"/>
        <v>176597815</v>
      </c>
      <c r="O5" s="100">
        <f t="shared" si="0"/>
        <v>36002973</v>
      </c>
      <c r="P5" s="100">
        <f t="shared" si="0"/>
        <v>36132346</v>
      </c>
      <c r="Q5" s="100">
        <f t="shared" si="0"/>
        <v>110397621</v>
      </c>
      <c r="R5" s="100">
        <f t="shared" si="0"/>
        <v>182532940</v>
      </c>
      <c r="S5" s="100">
        <f t="shared" si="0"/>
        <v>67506094</v>
      </c>
      <c r="T5" s="100">
        <f t="shared" si="0"/>
        <v>36112317</v>
      </c>
      <c r="U5" s="100">
        <f t="shared" si="0"/>
        <v>34872743</v>
      </c>
      <c r="V5" s="100">
        <f t="shared" si="0"/>
        <v>138491154</v>
      </c>
      <c r="W5" s="100">
        <f t="shared" si="0"/>
        <v>682488711</v>
      </c>
      <c r="X5" s="100">
        <f t="shared" si="0"/>
        <v>184434365</v>
      </c>
      <c r="Y5" s="100">
        <f t="shared" si="0"/>
        <v>498054346</v>
      </c>
      <c r="Z5" s="137">
        <f>+IF(X5&lt;&gt;0,+(Y5/X5)*100,0)</f>
        <v>270.0442219648166</v>
      </c>
      <c r="AA5" s="153">
        <f>SUM(AA6:AA8)</f>
        <v>184434365</v>
      </c>
    </row>
    <row r="6" spans="1:27" ht="13.5">
      <c r="A6" s="138" t="s">
        <v>75</v>
      </c>
      <c r="B6" s="136"/>
      <c r="C6" s="155"/>
      <c r="D6" s="155"/>
      <c r="E6" s="156">
        <v>53603661</v>
      </c>
      <c r="F6" s="60">
        <v>53603661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53603661</v>
      </c>
      <c r="Y6" s="60">
        <v>-53603661</v>
      </c>
      <c r="Z6" s="140">
        <v>-100</v>
      </c>
      <c r="AA6" s="155">
        <v>53603661</v>
      </c>
    </row>
    <row r="7" spans="1:27" ht="13.5">
      <c r="A7" s="138" t="s">
        <v>76</v>
      </c>
      <c r="B7" s="136"/>
      <c r="C7" s="157">
        <v>592592842</v>
      </c>
      <c r="D7" s="157"/>
      <c r="E7" s="158">
        <v>64258058</v>
      </c>
      <c r="F7" s="159">
        <v>64258058</v>
      </c>
      <c r="G7" s="159">
        <v>169633917</v>
      </c>
      <c r="H7" s="159">
        <v>3627874</v>
      </c>
      <c r="I7" s="159">
        <v>11605011</v>
      </c>
      <c r="J7" s="159">
        <v>184866802</v>
      </c>
      <c r="K7" s="159">
        <v>5545750</v>
      </c>
      <c r="L7" s="159">
        <v>159634178</v>
      </c>
      <c r="M7" s="159">
        <v>11417887</v>
      </c>
      <c r="N7" s="159">
        <v>176597815</v>
      </c>
      <c r="O7" s="159">
        <v>36002973</v>
      </c>
      <c r="P7" s="159">
        <v>36132346</v>
      </c>
      <c r="Q7" s="159">
        <v>110397621</v>
      </c>
      <c r="R7" s="159">
        <v>182532940</v>
      </c>
      <c r="S7" s="159">
        <v>67506094</v>
      </c>
      <c r="T7" s="159">
        <v>36112317</v>
      </c>
      <c r="U7" s="159">
        <v>34872743</v>
      </c>
      <c r="V7" s="159">
        <v>138491154</v>
      </c>
      <c r="W7" s="159">
        <v>682488711</v>
      </c>
      <c r="X7" s="159">
        <v>64258058</v>
      </c>
      <c r="Y7" s="159">
        <v>618230653</v>
      </c>
      <c r="Z7" s="141">
        <v>962.11</v>
      </c>
      <c r="AA7" s="157">
        <v>64258058</v>
      </c>
    </row>
    <row r="8" spans="1:27" ht="13.5">
      <c r="A8" s="138" t="s">
        <v>77</v>
      </c>
      <c r="B8" s="136"/>
      <c r="C8" s="155"/>
      <c r="D8" s="155"/>
      <c r="E8" s="156">
        <v>66572646</v>
      </c>
      <c r="F8" s="60">
        <v>66572646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66572646</v>
      </c>
      <c r="Y8" s="60">
        <v>-66572646</v>
      </c>
      <c r="Z8" s="140">
        <v>-100</v>
      </c>
      <c r="AA8" s="155">
        <v>66572646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43389799</v>
      </c>
      <c r="F9" s="100">
        <f t="shared" si="1"/>
        <v>43389799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43389799</v>
      </c>
      <c r="Y9" s="100">
        <f t="shared" si="1"/>
        <v>-43389799</v>
      </c>
      <c r="Z9" s="137">
        <f>+IF(X9&lt;&gt;0,+(Y9/X9)*100,0)</f>
        <v>-100</v>
      </c>
      <c r="AA9" s="153">
        <f>SUM(AA10:AA14)</f>
        <v>43389799</v>
      </c>
    </row>
    <row r="10" spans="1:27" ht="13.5">
      <c r="A10" s="138" t="s">
        <v>79</v>
      </c>
      <c r="B10" s="136"/>
      <c r="C10" s="155"/>
      <c r="D10" s="155"/>
      <c r="E10" s="156">
        <v>4049380</v>
      </c>
      <c r="F10" s="60">
        <v>4049380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4049380</v>
      </c>
      <c r="Y10" s="60">
        <v>-4049380</v>
      </c>
      <c r="Z10" s="140">
        <v>-100</v>
      </c>
      <c r="AA10" s="155">
        <v>4049380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29627072</v>
      </c>
      <c r="F12" s="60">
        <v>29627072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29627072</v>
      </c>
      <c r="Y12" s="60">
        <v>-29627072</v>
      </c>
      <c r="Z12" s="140">
        <v>-100</v>
      </c>
      <c r="AA12" s="155">
        <v>29627072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9713347</v>
      </c>
      <c r="F14" s="159">
        <v>9713347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9713347</v>
      </c>
      <c r="Y14" s="159">
        <v>-9713347</v>
      </c>
      <c r="Z14" s="141">
        <v>-100</v>
      </c>
      <c r="AA14" s="157">
        <v>9713347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46907128</v>
      </c>
      <c r="F15" s="100">
        <f t="shared" si="2"/>
        <v>46907128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46907128</v>
      </c>
      <c r="Y15" s="100">
        <f t="shared" si="2"/>
        <v>-46907128</v>
      </c>
      <c r="Z15" s="137">
        <f>+IF(X15&lt;&gt;0,+(Y15/X15)*100,0)</f>
        <v>-100</v>
      </c>
      <c r="AA15" s="153">
        <f>SUM(AA16:AA18)</f>
        <v>46907128</v>
      </c>
    </row>
    <row r="16" spans="1:27" ht="13.5">
      <c r="A16" s="138" t="s">
        <v>85</v>
      </c>
      <c r="B16" s="136"/>
      <c r="C16" s="155"/>
      <c r="D16" s="155"/>
      <c r="E16" s="156">
        <v>17920855</v>
      </c>
      <c r="F16" s="60">
        <v>17920855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17920855</v>
      </c>
      <c r="Y16" s="60">
        <v>-17920855</v>
      </c>
      <c r="Z16" s="140">
        <v>-100</v>
      </c>
      <c r="AA16" s="155">
        <v>17920855</v>
      </c>
    </row>
    <row r="17" spans="1:27" ht="13.5">
      <c r="A17" s="138" t="s">
        <v>86</v>
      </c>
      <c r="B17" s="136"/>
      <c r="C17" s="155"/>
      <c r="D17" s="155"/>
      <c r="E17" s="156">
        <v>21257340</v>
      </c>
      <c r="F17" s="60">
        <v>21257340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21257340</v>
      </c>
      <c r="Y17" s="60">
        <v>-21257340</v>
      </c>
      <c r="Z17" s="140">
        <v>-100</v>
      </c>
      <c r="AA17" s="155">
        <v>21257340</v>
      </c>
    </row>
    <row r="18" spans="1:27" ht="13.5">
      <c r="A18" s="138" t="s">
        <v>87</v>
      </c>
      <c r="B18" s="136"/>
      <c r="C18" s="155"/>
      <c r="D18" s="155"/>
      <c r="E18" s="156">
        <v>7728933</v>
      </c>
      <c r="F18" s="60">
        <v>7728933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7728933</v>
      </c>
      <c r="Y18" s="60">
        <v>-7728933</v>
      </c>
      <c r="Z18" s="140">
        <v>-100</v>
      </c>
      <c r="AA18" s="155">
        <v>7728933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457812525</v>
      </c>
      <c r="F19" s="100">
        <f t="shared" si="3"/>
        <v>457812525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457812525</v>
      </c>
      <c r="Y19" s="100">
        <f t="shared" si="3"/>
        <v>-457812525</v>
      </c>
      <c r="Z19" s="137">
        <f>+IF(X19&lt;&gt;0,+(Y19/X19)*100,0)</f>
        <v>-100</v>
      </c>
      <c r="AA19" s="153">
        <f>SUM(AA20:AA23)</f>
        <v>457812525</v>
      </c>
    </row>
    <row r="20" spans="1:27" ht="13.5">
      <c r="A20" s="138" t="s">
        <v>89</v>
      </c>
      <c r="B20" s="136"/>
      <c r="C20" s="155"/>
      <c r="D20" s="155"/>
      <c r="E20" s="156">
        <v>17101681</v>
      </c>
      <c r="F20" s="60">
        <v>17101681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17101681</v>
      </c>
      <c r="Y20" s="60">
        <v>-17101681</v>
      </c>
      <c r="Z20" s="140">
        <v>-100</v>
      </c>
      <c r="AA20" s="155">
        <v>17101681</v>
      </c>
    </row>
    <row r="21" spans="1:27" ht="13.5">
      <c r="A21" s="138" t="s">
        <v>90</v>
      </c>
      <c r="B21" s="136"/>
      <c r="C21" s="155"/>
      <c r="D21" s="155"/>
      <c r="E21" s="156">
        <v>394350844</v>
      </c>
      <c r="F21" s="60">
        <v>394350844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394350844</v>
      </c>
      <c r="Y21" s="60">
        <v>-394350844</v>
      </c>
      <c r="Z21" s="140">
        <v>-100</v>
      </c>
      <c r="AA21" s="155">
        <v>394350844</v>
      </c>
    </row>
    <row r="22" spans="1:27" ht="13.5">
      <c r="A22" s="138" t="s">
        <v>91</v>
      </c>
      <c r="B22" s="136"/>
      <c r="C22" s="157"/>
      <c r="D22" s="157"/>
      <c r="E22" s="158">
        <v>28900000</v>
      </c>
      <c r="F22" s="159">
        <v>28900000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28900000</v>
      </c>
      <c r="Y22" s="159">
        <v>-28900000</v>
      </c>
      <c r="Z22" s="141">
        <v>-100</v>
      </c>
      <c r="AA22" s="157">
        <v>28900000</v>
      </c>
    </row>
    <row r="23" spans="1:27" ht="13.5">
      <c r="A23" s="138" t="s">
        <v>92</v>
      </c>
      <c r="B23" s="136"/>
      <c r="C23" s="155"/>
      <c r="D23" s="155"/>
      <c r="E23" s="156">
        <v>17460000</v>
      </c>
      <c r="F23" s="60">
        <v>17460000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17460000</v>
      </c>
      <c r="Y23" s="60">
        <v>-17460000</v>
      </c>
      <c r="Z23" s="140">
        <v>-100</v>
      </c>
      <c r="AA23" s="155">
        <v>17460000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592592842</v>
      </c>
      <c r="D25" s="168">
        <f>+D5+D9+D15+D19+D24</f>
        <v>0</v>
      </c>
      <c r="E25" s="169">
        <f t="shared" si="4"/>
        <v>732543817</v>
      </c>
      <c r="F25" s="73">
        <f t="shared" si="4"/>
        <v>732543817</v>
      </c>
      <c r="G25" s="73">
        <f t="shared" si="4"/>
        <v>169633917</v>
      </c>
      <c r="H25" s="73">
        <f t="shared" si="4"/>
        <v>3627874</v>
      </c>
      <c r="I25" s="73">
        <f t="shared" si="4"/>
        <v>11605011</v>
      </c>
      <c r="J25" s="73">
        <f t="shared" si="4"/>
        <v>184866802</v>
      </c>
      <c r="K25" s="73">
        <f t="shared" si="4"/>
        <v>5545750</v>
      </c>
      <c r="L25" s="73">
        <f t="shared" si="4"/>
        <v>159634178</v>
      </c>
      <c r="M25" s="73">
        <f t="shared" si="4"/>
        <v>11417887</v>
      </c>
      <c r="N25" s="73">
        <f t="shared" si="4"/>
        <v>176597815</v>
      </c>
      <c r="O25" s="73">
        <f t="shared" si="4"/>
        <v>36002973</v>
      </c>
      <c r="P25" s="73">
        <f t="shared" si="4"/>
        <v>36132346</v>
      </c>
      <c r="Q25" s="73">
        <f t="shared" si="4"/>
        <v>110397621</v>
      </c>
      <c r="R25" s="73">
        <f t="shared" si="4"/>
        <v>182532940</v>
      </c>
      <c r="S25" s="73">
        <f t="shared" si="4"/>
        <v>67506094</v>
      </c>
      <c r="T25" s="73">
        <f t="shared" si="4"/>
        <v>36112317</v>
      </c>
      <c r="U25" s="73">
        <f t="shared" si="4"/>
        <v>34872743</v>
      </c>
      <c r="V25" s="73">
        <f t="shared" si="4"/>
        <v>138491154</v>
      </c>
      <c r="W25" s="73">
        <f t="shared" si="4"/>
        <v>682488711</v>
      </c>
      <c r="X25" s="73">
        <f t="shared" si="4"/>
        <v>732543817</v>
      </c>
      <c r="Y25" s="73">
        <f t="shared" si="4"/>
        <v>-50055106</v>
      </c>
      <c r="Z25" s="170">
        <f>+IF(X25&lt;&gt;0,+(Y25/X25)*100,0)</f>
        <v>-6.833052827473391</v>
      </c>
      <c r="AA25" s="168">
        <f>+AA5+AA9+AA15+AA19+AA24</f>
        <v>732543817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202344641</v>
      </c>
      <c r="D28" s="153">
        <f>SUM(D29:D31)</f>
        <v>0</v>
      </c>
      <c r="E28" s="154">
        <f t="shared" si="5"/>
        <v>181142329</v>
      </c>
      <c r="F28" s="100">
        <f t="shared" si="5"/>
        <v>181142329</v>
      </c>
      <c r="G28" s="100">
        <f t="shared" si="5"/>
        <v>7183082</v>
      </c>
      <c r="H28" s="100">
        <f t="shared" si="5"/>
        <v>6114380</v>
      </c>
      <c r="I28" s="100">
        <f t="shared" si="5"/>
        <v>45639757</v>
      </c>
      <c r="J28" s="100">
        <f t="shared" si="5"/>
        <v>58937219</v>
      </c>
      <c r="K28" s="100">
        <f t="shared" si="5"/>
        <v>30471444</v>
      </c>
      <c r="L28" s="100">
        <f t="shared" si="5"/>
        <v>51159374</v>
      </c>
      <c r="M28" s="100">
        <f t="shared" si="5"/>
        <v>14616530</v>
      </c>
      <c r="N28" s="100">
        <f t="shared" si="5"/>
        <v>96247348</v>
      </c>
      <c r="O28" s="100">
        <f t="shared" si="5"/>
        <v>37738023</v>
      </c>
      <c r="P28" s="100">
        <f t="shared" si="5"/>
        <v>42062459</v>
      </c>
      <c r="Q28" s="100">
        <f t="shared" si="5"/>
        <v>11973893</v>
      </c>
      <c r="R28" s="100">
        <f t="shared" si="5"/>
        <v>91774375</v>
      </c>
      <c r="S28" s="100">
        <f t="shared" si="5"/>
        <v>59365346</v>
      </c>
      <c r="T28" s="100">
        <f t="shared" si="5"/>
        <v>44495640</v>
      </c>
      <c r="U28" s="100">
        <f t="shared" si="5"/>
        <v>86107713</v>
      </c>
      <c r="V28" s="100">
        <f t="shared" si="5"/>
        <v>189968699</v>
      </c>
      <c r="W28" s="100">
        <f t="shared" si="5"/>
        <v>436927641</v>
      </c>
      <c r="X28" s="100">
        <f t="shared" si="5"/>
        <v>181142329</v>
      </c>
      <c r="Y28" s="100">
        <f t="shared" si="5"/>
        <v>255785312</v>
      </c>
      <c r="Z28" s="137">
        <f>+IF(X28&lt;&gt;0,+(Y28/X28)*100,0)</f>
        <v>141.206814228385</v>
      </c>
      <c r="AA28" s="153">
        <f>SUM(AA29:AA31)</f>
        <v>181142329</v>
      </c>
    </row>
    <row r="29" spans="1:27" ht="13.5">
      <c r="A29" s="138" t="s">
        <v>75</v>
      </c>
      <c r="B29" s="136"/>
      <c r="C29" s="155">
        <v>33113255</v>
      </c>
      <c r="D29" s="155"/>
      <c r="E29" s="156">
        <v>53990100</v>
      </c>
      <c r="F29" s="60">
        <v>53990100</v>
      </c>
      <c r="G29" s="60">
        <v>2894919</v>
      </c>
      <c r="H29" s="60">
        <v>2595867</v>
      </c>
      <c r="I29" s="60"/>
      <c r="J29" s="60">
        <v>5490786</v>
      </c>
      <c r="K29" s="60"/>
      <c r="L29" s="60"/>
      <c r="M29" s="60">
        <v>5183462</v>
      </c>
      <c r="N29" s="60">
        <v>5183462</v>
      </c>
      <c r="O29" s="60"/>
      <c r="P29" s="60"/>
      <c r="Q29" s="60">
        <v>6292762</v>
      </c>
      <c r="R29" s="60">
        <v>6292762</v>
      </c>
      <c r="S29" s="60"/>
      <c r="T29" s="60"/>
      <c r="U29" s="60"/>
      <c r="V29" s="60"/>
      <c r="W29" s="60">
        <v>16967010</v>
      </c>
      <c r="X29" s="60">
        <v>53990100</v>
      </c>
      <c r="Y29" s="60">
        <v>-37023090</v>
      </c>
      <c r="Z29" s="140">
        <v>-68.57</v>
      </c>
      <c r="AA29" s="155">
        <v>53990100</v>
      </c>
    </row>
    <row r="30" spans="1:27" ht="13.5">
      <c r="A30" s="138" t="s">
        <v>76</v>
      </c>
      <c r="B30" s="136"/>
      <c r="C30" s="157">
        <v>61072842</v>
      </c>
      <c r="D30" s="157"/>
      <c r="E30" s="158">
        <v>64741519</v>
      </c>
      <c r="F30" s="159">
        <v>64741519</v>
      </c>
      <c r="G30" s="159">
        <v>1739237</v>
      </c>
      <c r="H30" s="159">
        <v>1315639</v>
      </c>
      <c r="I30" s="159">
        <v>45639757</v>
      </c>
      <c r="J30" s="159">
        <v>48694633</v>
      </c>
      <c r="K30" s="159">
        <v>30471444</v>
      </c>
      <c r="L30" s="159">
        <v>51159374</v>
      </c>
      <c r="M30" s="159">
        <v>1426468</v>
      </c>
      <c r="N30" s="159">
        <v>83057286</v>
      </c>
      <c r="O30" s="159">
        <v>37738023</v>
      </c>
      <c r="P30" s="159">
        <v>42062459</v>
      </c>
      <c r="Q30" s="159">
        <v>2402062</v>
      </c>
      <c r="R30" s="159">
        <v>82202544</v>
      </c>
      <c r="S30" s="159">
        <v>59365346</v>
      </c>
      <c r="T30" s="159">
        <v>44495640</v>
      </c>
      <c r="U30" s="159">
        <v>86107713</v>
      </c>
      <c r="V30" s="159">
        <v>189968699</v>
      </c>
      <c r="W30" s="159">
        <v>403923162</v>
      </c>
      <c r="X30" s="159">
        <v>64741519</v>
      </c>
      <c r="Y30" s="159">
        <v>339181643</v>
      </c>
      <c r="Z30" s="141">
        <v>523.9</v>
      </c>
      <c r="AA30" s="157">
        <v>64741519</v>
      </c>
    </row>
    <row r="31" spans="1:27" ht="13.5">
      <c r="A31" s="138" t="s">
        <v>77</v>
      </c>
      <c r="B31" s="136"/>
      <c r="C31" s="155">
        <v>108158544</v>
      </c>
      <c r="D31" s="155"/>
      <c r="E31" s="156">
        <v>62410710</v>
      </c>
      <c r="F31" s="60">
        <v>62410710</v>
      </c>
      <c r="G31" s="60">
        <v>2548926</v>
      </c>
      <c r="H31" s="60">
        <v>2202874</v>
      </c>
      <c r="I31" s="60"/>
      <c r="J31" s="60">
        <v>4751800</v>
      </c>
      <c r="K31" s="60"/>
      <c r="L31" s="60"/>
      <c r="M31" s="60">
        <v>8006600</v>
      </c>
      <c r="N31" s="60">
        <v>8006600</v>
      </c>
      <c r="O31" s="60"/>
      <c r="P31" s="60"/>
      <c r="Q31" s="60">
        <v>3279069</v>
      </c>
      <c r="R31" s="60">
        <v>3279069</v>
      </c>
      <c r="S31" s="60"/>
      <c r="T31" s="60"/>
      <c r="U31" s="60"/>
      <c r="V31" s="60"/>
      <c r="W31" s="60">
        <v>16037469</v>
      </c>
      <c r="X31" s="60">
        <v>62410710</v>
      </c>
      <c r="Y31" s="60">
        <v>-46373241</v>
      </c>
      <c r="Z31" s="140">
        <v>-74.3</v>
      </c>
      <c r="AA31" s="155">
        <v>62410710</v>
      </c>
    </row>
    <row r="32" spans="1:27" ht="13.5">
      <c r="A32" s="135" t="s">
        <v>78</v>
      </c>
      <c r="B32" s="136"/>
      <c r="C32" s="153">
        <f aca="true" t="shared" si="6" ref="C32:Y32">SUM(C33:C37)</f>
        <v>37949022</v>
      </c>
      <c r="D32" s="153">
        <f>SUM(D33:D37)</f>
        <v>0</v>
      </c>
      <c r="E32" s="154">
        <f t="shared" si="6"/>
        <v>46309208</v>
      </c>
      <c r="F32" s="100">
        <f t="shared" si="6"/>
        <v>46309208</v>
      </c>
      <c r="G32" s="100">
        <f t="shared" si="6"/>
        <v>3086961</v>
      </c>
      <c r="H32" s="100">
        <f t="shared" si="6"/>
        <v>3298603</v>
      </c>
      <c r="I32" s="100">
        <f t="shared" si="6"/>
        <v>0</v>
      </c>
      <c r="J32" s="100">
        <f t="shared" si="6"/>
        <v>6385564</v>
      </c>
      <c r="K32" s="100">
        <f t="shared" si="6"/>
        <v>0</v>
      </c>
      <c r="L32" s="100">
        <f t="shared" si="6"/>
        <v>0</v>
      </c>
      <c r="M32" s="100">
        <f t="shared" si="6"/>
        <v>3839072</v>
      </c>
      <c r="N32" s="100">
        <f t="shared" si="6"/>
        <v>3839072</v>
      </c>
      <c r="O32" s="100">
        <f t="shared" si="6"/>
        <v>0</v>
      </c>
      <c r="P32" s="100">
        <f t="shared" si="6"/>
        <v>0</v>
      </c>
      <c r="Q32" s="100">
        <f t="shared" si="6"/>
        <v>5626813</v>
      </c>
      <c r="R32" s="100">
        <f t="shared" si="6"/>
        <v>5626813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15851449</v>
      </c>
      <c r="X32" s="100">
        <f t="shared" si="6"/>
        <v>46309208</v>
      </c>
      <c r="Y32" s="100">
        <f t="shared" si="6"/>
        <v>-30457759</v>
      </c>
      <c r="Z32" s="137">
        <f>+IF(X32&lt;&gt;0,+(Y32/X32)*100,0)</f>
        <v>-65.77041654437278</v>
      </c>
      <c r="AA32" s="153">
        <f>SUM(AA33:AA37)</f>
        <v>46309208</v>
      </c>
    </row>
    <row r="33" spans="1:27" ht="13.5">
      <c r="A33" s="138" t="s">
        <v>79</v>
      </c>
      <c r="B33" s="136"/>
      <c r="C33" s="155">
        <v>3937527</v>
      </c>
      <c r="D33" s="155"/>
      <c r="E33" s="156">
        <v>3749381</v>
      </c>
      <c r="F33" s="60">
        <v>3749381</v>
      </c>
      <c r="G33" s="60">
        <v>852289</v>
      </c>
      <c r="H33" s="60">
        <v>955943</v>
      </c>
      <c r="I33" s="60"/>
      <c r="J33" s="60">
        <v>1808232</v>
      </c>
      <c r="K33" s="60"/>
      <c r="L33" s="60"/>
      <c r="M33" s="60">
        <v>669830</v>
      </c>
      <c r="N33" s="60">
        <v>669830</v>
      </c>
      <c r="O33" s="60"/>
      <c r="P33" s="60"/>
      <c r="Q33" s="60">
        <v>180853</v>
      </c>
      <c r="R33" s="60">
        <v>180853</v>
      </c>
      <c r="S33" s="60"/>
      <c r="T33" s="60"/>
      <c r="U33" s="60"/>
      <c r="V33" s="60"/>
      <c r="W33" s="60">
        <v>2658915</v>
      </c>
      <c r="X33" s="60">
        <v>3749381</v>
      </c>
      <c r="Y33" s="60">
        <v>-1090466</v>
      </c>
      <c r="Z33" s="140">
        <v>-29.08</v>
      </c>
      <c r="AA33" s="155">
        <v>3749381</v>
      </c>
    </row>
    <row r="34" spans="1:27" ht="13.5">
      <c r="A34" s="138" t="s">
        <v>80</v>
      </c>
      <c r="B34" s="136"/>
      <c r="C34" s="155">
        <v>1478456</v>
      </c>
      <c r="D34" s="155"/>
      <c r="E34" s="156">
        <v>300000</v>
      </c>
      <c r="F34" s="60">
        <v>300000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>
        <v>800000</v>
      </c>
      <c r="R34" s="60">
        <v>800000</v>
      </c>
      <c r="S34" s="60"/>
      <c r="T34" s="60"/>
      <c r="U34" s="60"/>
      <c r="V34" s="60"/>
      <c r="W34" s="60">
        <v>800000</v>
      </c>
      <c r="X34" s="60">
        <v>300000</v>
      </c>
      <c r="Y34" s="60">
        <v>500000</v>
      </c>
      <c r="Z34" s="140">
        <v>166.67</v>
      </c>
      <c r="AA34" s="155">
        <v>300000</v>
      </c>
    </row>
    <row r="35" spans="1:27" ht="13.5">
      <c r="A35" s="138" t="s">
        <v>81</v>
      </c>
      <c r="B35" s="136"/>
      <c r="C35" s="155">
        <v>26913187</v>
      </c>
      <c r="D35" s="155"/>
      <c r="E35" s="156">
        <v>32491467</v>
      </c>
      <c r="F35" s="60">
        <v>32491467</v>
      </c>
      <c r="G35" s="60">
        <v>2234672</v>
      </c>
      <c r="H35" s="60">
        <v>2342660</v>
      </c>
      <c r="I35" s="60"/>
      <c r="J35" s="60">
        <v>4577332</v>
      </c>
      <c r="K35" s="60"/>
      <c r="L35" s="60"/>
      <c r="M35" s="60">
        <v>2606293</v>
      </c>
      <c r="N35" s="60">
        <v>2606293</v>
      </c>
      <c r="O35" s="60"/>
      <c r="P35" s="60"/>
      <c r="Q35" s="60">
        <v>3655039</v>
      </c>
      <c r="R35" s="60">
        <v>3655039</v>
      </c>
      <c r="S35" s="60"/>
      <c r="T35" s="60"/>
      <c r="U35" s="60"/>
      <c r="V35" s="60"/>
      <c r="W35" s="60">
        <v>10838664</v>
      </c>
      <c r="X35" s="60">
        <v>32491467</v>
      </c>
      <c r="Y35" s="60">
        <v>-21652803</v>
      </c>
      <c r="Z35" s="140">
        <v>-66.64</v>
      </c>
      <c r="AA35" s="155">
        <v>32491467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5619852</v>
      </c>
      <c r="D37" s="157"/>
      <c r="E37" s="158">
        <v>9768360</v>
      </c>
      <c r="F37" s="159">
        <v>9768360</v>
      </c>
      <c r="G37" s="159"/>
      <c r="H37" s="159"/>
      <c r="I37" s="159"/>
      <c r="J37" s="159"/>
      <c r="K37" s="159"/>
      <c r="L37" s="159"/>
      <c r="M37" s="159">
        <v>562949</v>
      </c>
      <c r="N37" s="159">
        <v>562949</v>
      </c>
      <c r="O37" s="159"/>
      <c r="P37" s="159"/>
      <c r="Q37" s="159">
        <v>990921</v>
      </c>
      <c r="R37" s="159">
        <v>990921</v>
      </c>
      <c r="S37" s="159"/>
      <c r="T37" s="159"/>
      <c r="U37" s="159"/>
      <c r="V37" s="159"/>
      <c r="W37" s="159">
        <v>1553870</v>
      </c>
      <c r="X37" s="159">
        <v>9768360</v>
      </c>
      <c r="Y37" s="159">
        <v>-8214490</v>
      </c>
      <c r="Z37" s="141">
        <v>-84.09</v>
      </c>
      <c r="AA37" s="157">
        <v>9768360</v>
      </c>
    </row>
    <row r="38" spans="1:27" ht="13.5">
      <c r="A38" s="135" t="s">
        <v>84</v>
      </c>
      <c r="B38" s="142"/>
      <c r="C38" s="153">
        <f aca="true" t="shared" si="7" ref="C38:Y38">SUM(C39:C41)</f>
        <v>35281123</v>
      </c>
      <c r="D38" s="153">
        <f>SUM(D39:D41)</f>
        <v>0</v>
      </c>
      <c r="E38" s="154">
        <f t="shared" si="7"/>
        <v>55979029</v>
      </c>
      <c r="F38" s="100">
        <f t="shared" si="7"/>
        <v>55979029</v>
      </c>
      <c r="G38" s="100">
        <f t="shared" si="7"/>
        <v>919226</v>
      </c>
      <c r="H38" s="100">
        <f t="shared" si="7"/>
        <v>964533</v>
      </c>
      <c r="I38" s="100">
        <f t="shared" si="7"/>
        <v>0</v>
      </c>
      <c r="J38" s="100">
        <f t="shared" si="7"/>
        <v>1883759</v>
      </c>
      <c r="K38" s="100">
        <f t="shared" si="7"/>
        <v>0</v>
      </c>
      <c r="L38" s="100">
        <f t="shared" si="7"/>
        <v>0</v>
      </c>
      <c r="M38" s="100">
        <f t="shared" si="7"/>
        <v>5815985</v>
      </c>
      <c r="N38" s="100">
        <f t="shared" si="7"/>
        <v>5815985</v>
      </c>
      <c r="O38" s="100">
        <f t="shared" si="7"/>
        <v>0</v>
      </c>
      <c r="P38" s="100">
        <f t="shared" si="7"/>
        <v>0</v>
      </c>
      <c r="Q38" s="100">
        <f t="shared" si="7"/>
        <v>3536703</v>
      </c>
      <c r="R38" s="100">
        <f t="shared" si="7"/>
        <v>3536703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11236447</v>
      </c>
      <c r="X38" s="100">
        <f t="shared" si="7"/>
        <v>55979029</v>
      </c>
      <c r="Y38" s="100">
        <f t="shared" si="7"/>
        <v>-44742582</v>
      </c>
      <c r="Z38" s="137">
        <f>+IF(X38&lt;&gt;0,+(Y38/X38)*100,0)</f>
        <v>-79.92739924088357</v>
      </c>
      <c r="AA38" s="153">
        <f>SUM(AA39:AA41)</f>
        <v>55979029</v>
      </c>
    </row>
    <row r="39" spans="1:27" ht="13.5">
      <c r="A39" s="138" t="s">
        <v>85</v>
      </c>
      <c r="B39" s="136"/>
      <c r="C39" s="155">
        <v>12257414</v>
      </c>
      <c r="D39" s="155"/>
      <c r="E39" s="156">
        <v>21234858</v>
      </c>
      <c r="F39" s="60">
        <v>21234858</v>
      </c>
      <c r="G39" s="60">
        <v>662280</v>
      </c>
      <c r="H39" s="60">
        <v>723864</v>
      </c>
      <c r="I39" s="60"/>
      <c r="J39" s="60">
        <v>1386144</v>
      </c>
      <c r="K39" s="60"/>
      <c r="L39" s="60"/>
      <c r="M39" s="60">
        <v>3607448</v>
      </c>
      <c r="N39" s="60">
        <v>3607448</v>
      </c>
      <c r="O39" s="60"/>
      <c r="P39" s="60"/>
      <c r="Q39" s="60">
        <v>1355871</v>
      </c>
      <c r="R39" s="60">
        <v>1355871</v>
      </c>
      <c r="S39" s="60"/>
      <c r="T39" s="60"/>
      <c r="U39" s="60"/>
      <c r="V39" s="60"/>
      <c r="W39" s="60">
        <v>6349463</v>
      </c>
      <c r="X39" s="60">
        <v>21234858</v>
      </c>
      <c r="Y39" s="60">
        <v>-14885395</v>
      </c>
      <c r="Z39" s="140">
        <v>-70.1</v>
      </c>
      <c r="AA39" s="155">
        <v>21234858</v>
      </c>
    </row>
    <row r="40" spans="1:27" ht="13.5">
      <c r="A40" s="138" t="s">
        <v>86</v>
      </c>
      <c r="B40" s="136"/>
      <c r="C40" s="155">
        <v>19473572</v>
      </c>
      <c r="D40" s="155"/>
      <c r="E40" s="156">
        <v>31331386</v>
      </c>
      <c r="F40" s="60">
        <v>31331386</v>
      </c>
      <c r="G40" s="60">
        <v>256946</v>
      </c>
      <c r="H40" s="60">
        <v>240669</v>
      </c>
      <c r="I40" s="60"/>
      <c r="J40" s="60">
        <v>497615</v>
      </c>
      <c r="K40" s="60"/>
      <c r="L40" s="60"/>
      <c r="M40" s="60">
        <v>2044894</v>
      </c>
      <c r="N40" s="60">
        <v>2044894</v>
      </c>
      <c r="O40" s="60"/>
      <c r="P40" s="60"/>
      <c r="Q40" s="60">
        <v>2111842</v>
      </c>
      <c r="R40" s="60">
        <v>2111842</v>
      </c>
      <c r="S40" s="60"/>
      <c r="T40" s="60"/>
      <c r="U40" s="60"/>
      <c r="V40" s="60"/>
      <c r="W40" s="60">
        <v>4654351</v>
      </c>
      <c r="X40" s="60">
        <v>31331386</v>
      </c>
      <c r="Y40" s="60">
        <v>-26677035</v>
      </c>
      <c r="Z40" s="140">
        <v>-85.14</v>
      </c>
      <c r="AA40" s="155">
        <v>31331386</v>
      </c>
    </row>
    <row r="41" spans="1:27" ht="13.5">
      <c r="A41" s="138" t="s">
        <v>87</v>
      </c>
      <c r="B41" s="136"/>
      <c r="C41" s="155">
        <v>3550137</v>
      </c>
      <c r="D41" s="155"/>
      <c r="E41" s="156">
        <v>3412785</v>
      </c>
      <c r="F41" s="60">
        <v>3412785</v>
      </c>
      <c r="G41" s="60"/>
      <c r="H41" s="60"/>
      <c r="I41" s="60"/>
      <c r="J41" s="60"/>
      <c r="K41" s="60"/>
      <c r="L41" s="60"/>
      <c r="M41" s="60">
        <v>163643</v>
      </c>
      <c r="N41" s="60">
        <v>163643</v>
      </c>
      <c r="O41" s="60"/>
      <c r="P41" s="60"/>
      <c r="Q41" s="60">
        <v>68990</v>
      </c>
      <c r="R41" s="60">
        <v>68990</v>
      </c>
      <c r="S41" s="60"/>
      <c r="T41" s="60"/>
      <c r="U41" s="60"/>
      <c r="V41" s="60"/>
      <c r="W41" s="60">
        <v>232633</v>
      </c>
      <c r="X41" s="60">
        <v>3412785</v>
      </c>
      <c r="Y41" s="60">
        <v>-3180152</v>
      </c>
      <c r="Z41" s="140">
        <v>-93.18</v>
      </c>
      <c r="AA41" s="155">
        <v>3412785</v>
      </c>
    </row>
    <row r="42" spans="1:27" ht="13.5">
      <c r="A42" s="135" t="s">
        <v>88</v>
      </c>
      <c r="B42" s="142"/>
      <c r="C42" s="153">
        <f aca="true" t="shared" si="8" ref="C42:Y42">SUM(C43:C46)</f>
        <v>185243662</v>
      </c>
      <c r="D42" s="153">
        <f>SUM(D43:D46)</f>
        <v>0</v>
      </c>
      <c r="E42" s="154">
        <f t="shared" si="8"/>
        <v>266944427</v>
      </c>
      <c r="F42" s="100">
        <f t="shared" si="8"/>
        <v>266944427</v>
      </c>
      <c r="G42" s="100">
        <f t="shared" si="8"/>
        <v>8503822</v>
      </c>
      <c r="H42" s="100">
        <f t="shared" si="8"/>
        <v>24226767</v>
      </c>
      <c r="I42" s="100">
        <f t="shared" si="8"/>
        <v>0</v>
      </c>
      <c r="J42" s="100">
        <f t="shared" si="8"/>
        <v>32730589</v>
      </c>
      <c r="K42" s="100">
        <f t="shared" si="8"/>
        <v>0</v>
      </c>
      <c r="L42" s="100">
        <f t="shared" si="8"/>
        <v>0</v>
      </c>
      <c r="M42" s="100">
        <f t="shared" si="8"/>
        <v>12343005</v>
      </c>
      <c r="N42" s="100">
        <f t="shared" si="8"/>
        <v>12343005</v>
      </c>
      <c r="O42" s="100">
        <f t="shared" si="8"/>
        <v>0</v>
      </c>
      <c r="P42" s="100">
        <f t="shared" si="8"/>
        <v>0</v>
      </c>
      <c r="Q42" s="100">
        <f t="shared" si="8"/>
        <v>23823660</v>
      </c>
      <c r="R42" s="100">
        <f t="shared" si="8"/>
        <v>23823660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68897254</v>
      </c>
      <c r="X42" s="100">
        <f t="shared" si="8"/>
        <v>266944427</v>
      </c>
      <c r="Y42" s="100">
        <f t="shared" si="8"/>
        <v>-198047173</v>
      </c>
      <c r="Z42" s="137">
        <f>+IF(X42&lt;&gt;0,+(Y42/X42)*100,0)</f>
        <v>-74.19041304803116</v>
      </c>
      <c r="AA42" s="153">
        <f>SUM(AA43:AA46)</f>
        <v>266944427</v>
      </c>
    </row>
    <row r="43" spans="1:27" ht="13.5">
      <c r="A43" s="138" t="s">
        <v>89</v>
      </c>
      <c r="B43" s="136"/>
      <c r="C43" s="155">
        <v>12424324</v>
      </c>
      <c r="D43" s="155"/>
      <c r="E43" s="156">
        <v>17593306</v>
      </c>
      <c r="F43" s="60">
        <v>17593306</v>
      </c>
      <c r="G43" s="60">
        <v>81410</v>
      </c>
      <c r="H43" s="60">
        <v>24983</v>
      </c>
      <c r="I43" s="60"/>
      <c r="J43" s="60">
        <v>106393</v>
      </c>
      <c r="K43" s="60"/>
      <c r="L43" s="60"/>
      <c r="M43" s="60">
        <v>65855</v>
      </c>
      <c r="N43" s="60">
        <v>65855</v>
      </c>
      <c r="O43" s="60"/>
      <c r="P43" s="60"/>
      <c r="Q43" s="60">
        <v>1073387</v>
      </c>
      <c r="R43" s="60">
        <v>1073387</v>
      </c>
      <c r="S43" s="60"/>
      <c r="T43" s="60"/>
      <c r="U43" s="60"/>
      <c r="V43" s="60"/>
      <c r="W43" s="60">
        <v>1245635</v>
      </c>
      <c r="X43" s="60">
        <v>17593306</v>
      </c>
      <c r="Y43" s="60">
        <v>-16347671</v>
      </c>
      <c r="Z43" s="140">
        <v>-92.92</v>
      </c>
      <c r="AA43" s="155">
        <v>17593306</v>
      </c>
    </row>
    <row r="44" spans="1:27" ht="13.5">
      <c r="A44" s="138" t="s">
        <v>90</v>
      </c>
      <c r="B44" s="136"/>
      <c r="C44" s="155">
        <v>172819338</v>
      </c>
      <c r="D44" s="155"/>
      <c r="E44" s="156">
        <v>227651121</v>
      </c>
      <c r="F44" s="60">
        <v>227651121</v>
      </c>
      <c r="G44" s="60">
        <v>8422412</v>
      </c>
      <c r="H44" s="60">
        <v>24201784</v>
      </c>
      <c r="I44" s="60"/>
      <c r="J44" s="60">
        <v>32624196</v>
      </c>
      <c r="K44" s="60"/>
      <c r="L44" s="60"/>
      <c r="M44" s="60">
        <v>11798354</v>
      </c>
      <c r="N44" s="60">
        <v>11798354</v>
      </c>
      <c r="O44" s="60"/>
      <c r="P44" s="60"/>
      <c r="Q44" s="60">
        <v>20522202</v>
      </c>
      <c r="R44" s="60">
        <v>20522202</v>
      </c>
      <c r="S44" s="60"/>
      <c r="T44" s="60"/>
      <c r="U44" s="60"/>
      <c r="V44" s="60"/>
      <c r="W44" s="60">
        <v>64944752</v>
      </c>
      <c r="X44" s="60">
        <v>227651121</v>
      </c>
      <c r="Y44" s="60">
        <v>-162706369</v>
      </c>
      <c r="Z44" s="140">
        <v>-71.47</v>
      </c>
      <c r="AA44" s="155">
        <v>227651121</v>
      </c>
    </row>
    <row r="45" spans="1:27" ht="13.5">
      <c r="A45" s="138" t="s">
        <v>91</v>
      </c>
      <c r="B45" s="136"/>
      <c r="C45" s="157"/>
      <c r="D45" s="157"/>
      <c r="E45" s="158">
        <v>17600000</v>
      </c>
      <c r="F45" s="159">
        <v>17600000</v>
      </c>
      <c r="G45" s="159"/>
      <c r="H45" s="159"/>
      <c r="I45" s="159"/>
      <c r="J45" s="159"/>
      <c r="K45" s="159"/>
      <c r="L45" s="159"/>
      <c r="M45" s="159">
        <v>478796</v>
      </c>
      <c r="N45" s="159">
        <v>478796</v>
      </c>
      <c r="O45" s="159"/>
      <c r="P45" s="159"/>
      <c r="Q45" s="159">
        <v>2228071</v>
      </c>
      <c r="R45" s="159">
        <v>2228071</v>
      </c>
      <c r="S45" s="159"/>
      <c r="T45" s="159"/>
      <c r="U45" s="159"/>
      <c r="V45" s="159"/>
      <c r="W45" s="159">
        <v>2706867</v>
      </c>
      <c r="X45" s="159">
        <v>17600000</v>
      </c>
      <c r="Y45" s="159">
        <v>-14893133</v>
      </c>
      <c r="Z45" s="141">
        <v>-84.62</v>
      </c>
      <c r="AA45" s="157">
        <v>17600000</v>
      </c>
    </row>
    <row r="46" spans="1:27" ht="13.5">
      <c r="A46" s="138" t="s">
        <v>92</v>
      </c>
      <c r="B46" s="136"/>
      <c r="C46" s="155"/>
      <c r="D46" s="155"/>
      <c r="E46" s="156">
        <v>4100000</v>
      </c>
      <c r="F46" s="60">
        <v>4100000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4100000</v>
      </c>
      <c r="Y46" s="60">
        <v>-4100000</v>
      </c>
      <c r="Z46" s="140">
        <v>-100</v>
      </c>
      <c r="AA46" s="155">
        <v>4100000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230000</v>
      </c>
      <c r="F47" s="100">
        <v>230000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230000</v>
      </c>
      <c r="Y47" s="100">
        <v>-230000</v>
      </c>
      <c r="Z47" s="137">
        <v>-100</v>
      </c>
      <c r="AA47" s="153">
        <v>230000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460818448</v>
      </c>
      <c r="D48" s="168">
        <f>+D28+D32+D38+D42+D47</f>
        <v>0</v>
      </c>
      <c r="E48" s="169">
        <f t="shared" si="9"/>
        <v>550604993</v>
      </c>
      <c r="F48" s="73">
        <f t="shared" si="9"/>
        <v>550604993</v>
      </c>
      <c r="G48" s="73">
        <f t="shared" si="9"/>
        <v>19693091</v>
      </c>
      <c r="H48" s="73">
        <f t="shared" si="9"/>
        <v>34604283</v>
      </c>
      <c r="I48" s="73">
        <f t="shared" si="9"/>
        <v>45639757</v>
      </c>
      <c r="J48" s="73">
        <f t="shared" si="9"/>
        <v>99937131</v>
      </c>
      <c r="K48" s="73">
        <f t="shared" si="9"/>
        <v>30471444</v>
      </c>
      <c r="L48" s="73">
        <f t="shared" si="9"/>
        <v>51159374</v>
      </c>
      <c r="M48" s="73">
        <f t="shared" si="9"/>
        <v>36614592</v>
      </c>
      <c r="N48" s="73">
        <f t="shared" si="9"/>
        <v>118245410</v>
      </c>
      <c r="O48" s="73">
        <f t="shared" si="9"/>
        <v>37738023</v>
      </c>
      <c r="P48" s="73">
        <f t="shared" si="9"/>
        <v>42062459</v>
      </c>
      <c r="Q48" s="73">
        <f t="shared" si="9"/>
        <v>44961069</v>
      </c>
      <c r="R48" s="73">
        <f t="shared" si="9"/>
        <v>124761551</v>
      </c>
      <c r="S48" s="73">
        <f t="shared" si="9"/>
        <v>59365346</v>
      </c>
      <c r="T48" s="73">
        <f t="shared" si="9"/>
        <v>44495640</v>
      </c>
      <c r="U48" s="73">
        <f t="shared" si="9"/>
        <v>86107713</v>
      </c>
      <c r="V48" s="73">
        <f t="shared" si="9"/>
        <v>189968699</v>
      </c>
      <c r="W48" s="73">
        <f t="shared" si="9"/>
        <v>532912791</v>
      </c>
      <c r="X48" s="73">
        <f t="shared" si="9"/>
        <v>550604993</v>
      </c>
      <c r="Y48" s="73">
        <f t="shared" si="9"/>
        <v>-17692202</v>
      </c>
      <c r="Z48" s="170">
        <f>+IF(X48&lt;&gt;0,+(Y48/X48)*100,0)</f>
        <v>-3.213229488458344</v>
      </c>
      <c r="AA48" s="168">
        <f>+AA28+AA32+AA38+AA42+AA47</f>
        <v>550604993</v>
      </c>
    </row>
    <row r="49" spans="1:27" ht="13.5">
      <c r="A49" s="148" t="s">
        <v>49</v>
      </c>
      <c r="B49" s="149"/>
      <c r="C49" s="171">
        <f aca="true" t="shared" si="10" ref="C49:Y49">+C25-C48</f>
        <v>131774394</v>
      </c>
      <c r="D49" s="171">
        <f>+D25-D48</f>
        <v>0</v>
      </c>
      <c r="E49" s="172">
        <f t="shared" si="10"/>
        <v>181938824</v>
      </c>
      <c r="F49" s="173">
        <f t="shared" si="10"/>
        <v>181938824</v>
      </c>
      <c r="G49" s="173">
        <f t="shared" si="10"/>
        <v>149940826</v>
      </c>
      <c r="H49" s="173">
        <f t="shared" si="10"/>
        <v>-30976409</v>
      </c>
      <c r="I49" s="173">
        <f t="shared" si="10"/>
        <v>-34034746</v>
      </c>
      <c r="J49" s="173">
        <f t="shared" si="10"/>
        <v>84929671</v>
      </c>
      <c r="K49" s="173">
        <f t="shared" si="10"/>
        <v>-24925694</v>
      </c>
      <c r="L49" s="173">
        <f t="shared" si="10"/>
        <v>108474804</v>
      </c>
      <c r="M49" s="173">
        <f t="shared" si="10"/>
        <v>-25196705</v>
      </c>
      <c r="N49" s="173">
        <f t="shared" si="10"/>
        <v>58352405</v>
      </c>
      <c r="O49" s="173">
        <f t="shared" si="10"/>
        <v>-1735050</v>
      </c>
      <c r="P49" s="173">
        <f t="shared" si="10"/>
        <v>-5930113</v>
      </c>
      <c r="Q49" s="173">
        <f t="shared" si="10"/>
        <v>65436552</v>
      </c>
      <c r="R49" s="173">
        <f t="shared" si="10"/>
        <v>57771389</v>
      </c>
      <c r="S49" s="173">
        <f t="shared" si="10"/>
        <v>8140748</v>
      </c>
      <c r="T49" s="173">
        <f t="shared" si="10"/>
        <v>-8383323</v>
      </c>
      <c r="U49" s="173">
        <f t="shared" si="10"/>
        <v>-51234970</v>
      </c>
      <c r="V49" s="173">
        <f t="shared" si="10"/>
        <v>-51477545</v>
      </c>
      <c r="W49" s="173">
        <f t="shared" si="10"/>
        <v>149575920</v>
      </c>
      <c r="X49" s="173">
        <f>IF(F25=F48,0,X25-X48)</f>
        <v>181938824</v>
      </c>
      <c r="Y49" s="173">
        <f t="shared" si="10"/>
        <v>-32362904</v>
      </c>
      <c r="Z49" s="174">
        <f>+IF(X49&lt;&gt;0,+(Y49/X49)*100,0)</f>
        <v>-17.787794429186814</v>
      </c>
      <c r="AA49" s="171">
        <f>+AA25-AA48</f>
        <v>181938824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/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/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/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/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/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40568992</v>
      </c>
      <c r="D11" s="155"/>
      <c r="E11" s="156">
        <v>39445600</v>
      </c>
      <c r="F11" s="60">
        <v>39445600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7071474</v>
      </c>
      <c r="M11" s="60">
        <v>0</v>
      </c>
      <c r="N11" s="60">
        <v>7071474</v>
      </c>
      <c r="O11" s="60">
        <v>0</v>
      </c>
      <c r="P11" s="60">
        <v>0</v>
      </c>
      <c r="Q11" s="60">
        <v>6517359</v>
      </c>
      <c r="R11" s="60">
        <v>6517359</v>
      </c>
      <c r="S11" s="60">
        <v>21148446</v>
      </c>
      <c r="T11" s="60">
        <v>-171750</v>
      </c>
      <c r="U11" s="60">
        <v>157627</v>
      </c>
      <c r="V11" s="60">
        <v>21134323</v>
      </c>
      <c r="W11" s="60">
        <v>34723156</v>
      </c>
      <c r="X11" s="60">
        <v>39445600</v>
      </c>
      <c r="Y11" s="60">
        <v>-4722444</v>
      </c>
      <c r="Z11" s="140">
        <v>-11.97</v>
      </c>
      <c r="AA11" s="155">
        <v>39445600</v>
      </c>
    </row>
    <row r="12" spans="1:27" ht="13.5">
      <c r="A12" s="183" t="s">
        <v>108</v>
      </c>
      <c r="B12" s="185"/>
      <c r="C12" s="155">
        <v>0</v>
      </c>
      <c r="D12" s="155"/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15030727</v>
      </c>
      <c r="D13" s="155"/>
      <c r="E13" s="156">
        <v>5158000</v>
      </c>
      <c r="F13" s="60">
        <v>5158000</v>
      </c>
      <c r="G13" s="60">
        <v>1583618</v>
      </c>
      <c r="H13" s="60">
        <v>1919390</v>
      </c>
      <c r="I13" s="60">
        <v>1609303</v>
      </c>
      <c r="J13" s="60">
        <v>5112311</v>
      </c>
      <c r="K13" s="60">
        <v>1438020</v>
      </c>
      <c r="L13" s="60">
        <v>1235955</v>
      </c>
      <c r="M13" s="60">
        <v>1552576</v>
      </c>
      <c r="N13" s="60">
        <v>4226551</v>
      </c>
      <c r="O13" s="60">
        <v>1857723</v>
      </c>
      <c r="P13" s="60">
        <v>991447</v>
      </c>
      <c r="Q13" s="60">
        <v>1260875</v>
      </c>
      <c r="R13" s="60">
        <v>4110045</v>
      </c>
      <c r="S13" s="60">
        <v>1754986</v>
      </c>
      <c r="T13" s="60">
        <v>1393812</v>
      </c>
      <c r="U13" s="60">
        <v>1356414</v>
      </c>
      <c r="V13" s="60">
        <v>4505212</v>
      </c>
      <c r="W13" s="60">
        <v>17954119</v>
      </c>
      <c r="X13" s="60">
        <v>5158000</v>
      </c>
      <c r="Y13" s="60">
        <v>12796119</v>
      </c>
      <c r="Z13" s="140">
        <v>248.08</v>
      </c>
      <c r="AA13" s="155">
        <v>5158000</v>
      </c>
    </row>
    <row r="14" spans="1:27" ht="13.5">
      <c r="A14" s="181" t="s">
        <v>110</v>
      </c>
      <c r="B14" s="185"/>
      <c r="C14" s="155">
        <v>3690493</v>
      </c>
      <c r="D14" s="155"/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/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/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385830068</v>
      </c>
      <c r="D19" s="155"/>
      <c r="E19" s="156">
        <v>389213281</v>
      </c>
      <c r="F19" s="60">
        <v>389213281</v>
      </c>
      <c r="G19" s="60">
        <v>141229410</v>
      </c>
      <c r="H19" s="60">
        <v>-4156407</v>
      </c>
      <c r="I19" s="60">
        <v>4459171</v>
      </c>
      <c r="J19" s="60">
        <v>141532174</v>
      </c>
      <c r="K19" s="60">
        <v>569484</v>
      </c>
      <c r="L19" s="60">
        <v>113720351</v>
      </c>
      <c r="M19" s="60">
        <v>-13476095</v>
      </c>
      <c r="N19" s="60">
        <v>100813740</v>
      </c>
      <c r="O19" s="60">
        <v>17276446</v>
      </c>
      <c r="P19" s="60">
        <v>7849560</v>
      </c>
      <c r="Q19" s="60">
        <v>85002185</v>
      </c>
      <c r="R19" s="60">
        <v>110128191</v>
      </c>
      <c r="S19" s="60">
        <v>19622667</v>
      </c>
      <c r="T19" s="60">
        <v>4398484</v>
      </c>
      <c r="U19" s="60">
        <v>16333938</v>
      </c>
      <c r="V19" s="60">
        <v>40355089</v>
      </c>
      <c r="W19" s="60">
        <v>392829194</v>
      </c>
      <c r="X19" s="60">
        <v>389213281</v>
      </c>
      <c r="Y19" s="60">
        <v>3615913</v>
      </c>
      <c r="Z19" s="140">
        <v>0.93</v>
      </c>
      <c r="AA19" s="155">
        <v>389213281</v>
      </c>
    </row>
    <row r="20" spans="1:27" ht="13.5">
      <c r="A20" s="181" t="s">
        <v>35</v>
      </c>
      <c r="B20" s="185"/>
      <c r="C20" s="155">
        <v>985347</v>
      </c>
      <c r="D20" s="155"/>
      <c r="E20" s="156">
        <v>22263220</v>
      </c>
      <c r="F20" s="54">
        <v>22263220</v>
      </c>
      <c r="G20" s="54">
        <v>444322</v>
      </c>
      <c r="H20" s="54">
        <v>272641</v>
      </c>
      <c r="I20" s="54">
        <v>89196</v>
      </c>
      <c r="J20" s="54">
        <v>806159</v>
      </c>
      <c r="K20" s="54">
        <v>16575</v>
      </c>
      <c r="L20" s="54">
        <v>143980</v>
      </c>
      <c r="M20" s="54">
        <v>8948827</v>
      </c>
      <c r="N20" s="54">
        <v>9109382</v>
      </c>
      <c r="O20" s="54">
        <v>5640429</v>
      </c>
      <c r="P20" s="54">
        <v>3585151</v>
      </c>
      <c r="Q20" s="54">
        <v>1983458</v>
      </c>
      <c r="R20" s="54">
        <v>11209038</v>
      </c>
      <c r="S20" s="54">
        <v>3581949</v>
      </c>
      <c r="T20" s="54">
        <v>4587255</v>
      </c>
      <c r="U20" s="54">
        <v>-27000404</v>
      </c>
      <c r="V20" s="54">
        <v>-18831200</v>
      </c>
      <c r="W20" s="54">
        <v>2293379</v>
      </c>
      <c r="X20" s="54">
        <v>22263220</v>
      </c>
      <c r="Y20" s="54">
        <v>-19969841</v>
      </c>
      <c r="Z20" s="184">
        <v>-89.7</v>
      </c>
      <c r="AA20" s="130">
        <v>22263220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446105627</v>
      </c>
      <c r="D22" s="188">
        <f>SUM(D5:D21)</f>
        <v>0</v>
      </c>
      <c r="E22" s="189">
        <f t="shared" si="0"/>
        <v>456080101</v>
      </c>
      <c r="F22" s="190">
        <f t="shared" si="0"/>
        <v>456080101</v>
      </c>
      <c r="G22" s="190">
        <f t="shared" si="0"/>
        <v>143257350</v>
      </c>
      <c r="H22" s="190">
        <f t="shared" si="0"/>
        <v>-1964376</v>
      </c>
      <c r="I22" s="190">
        <f t="shared" si="0"/>
        <v>6157670</v>
      </c>
      <c r="J22" s="190">
        <f t="shared" si="0"/>
        <v>147450644</v>
      </c>
      <c r="K22" s="190">
        <f t="shared" si="0"/>
        <v>2024079</v>
      </c>
      <c r="L22" s="190">
        <f t="shared" si="0"/>
        <v>122171760</v>
      </c>
      <c r="M22" s="190">
        <f t="shared" si="0"/>
        <v>-2974692</v>
      </c>
      <c r="N22" s="190">
        <f t="shared" si="0"/>
        <v>121221147</v>
      </c>
      <c r="O22" s="190">
        <f t="shared" si="0"/>
        <v>24774598</v>
      </c>
      <c r="P22" s="190">
        <f t="shared" si="0"/>
        <v>12426158</v>
      </c>
      <c r="Q22" s="190">
        <f t="shared" si="0"/>
        <v>94763877</v>
      </c>
      <c r="R22" s="190">
        <f t="shared" si="0"/>
        <v>131964633</v>
      </c>
      <c r="S22" s="190">
        <f t="shared" si="0"/>
        <v>46108048</v>
      </c>
      <c r="T22" s="190">
        <f t="shared" si="0"/>
        <v>10207801</v>
      </c>
      <c r="U22" s="190">
        <f t="shared" si="0"/>
        <v>-9152425</v>
      </c>
      <c r="V22" s="190">
        <f t="shared" si="0"/>
        <v>47163424</v>
      </c>
      <c r="W22" s="190">
        <f t="shared" si="0"/>
        <v>447799848</v>
      </c>
      <c r="X22" s="190">
        <f t="shared" si="0"/>
        <v>456080101</v>
      </c>
      <c r="Y22" s="190">
        <f t="shared" si="0"/>
        <v>-8280253</v>
      </c>
      <c r="Z22" s="191">
        <f>+IF(X22&lt;&gt;0,+(Y22/X22)*100,0)</f>
        <v>-1.815526040676789</v>
      </c>
      <c r="AA22" s="188">
        <f>SUM(AA5:AA21)</f>
        <v>456080101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155041941</v>
      </c>
      <c r="D25" s="155"/>
      <c r="E25" s="156">
        <v>184820562</v>
      </c>
      <c r="F25" s="60">
        <v>184820562</v>
      </c>
      <c r="G25" s="60">
        <v>12259503</v>
      </c>
      <c r="H25" s="60">
        <v>13321381</v>
      </c>
      <c r="I25" s="60">
        <v>12424369</v>
      </c>
      <c r="J25" s="60">
        <v>38005253</v>
      </c>
      <c r="K25" s="60">
        <v>14289021</v>
      </c>
      <c r="L25" s="60">
        <v>12794070</v>
      </c>
      <c r="M25" s="60">
        <v>17146527</v>
      </c>
      <c r="N25" s="60">
        <v>44229618</v>
      </c>
      <c r="O25" s="60">
        <v>13819075</v>
      </c>
      <c r="P25" s="60">
        <v>9875323</v>
      </c>
      <c r="Q25" s="60">
        <v>20649783</v>
      </c>
      <c r="R25" s="60">
        <v>44344181</v>
      </c>
      <c r="S25" s="60">
        <v>14444683</v>
      </c>
      <c r="T25" s="60">
        <v>13345687</v>
      </c>
      <c r="U25" s="60">
        <v>12266037</v>
      </c>
      <c r="V25" s="60">
        <v>40056407</v>
      </c>
      <c r="W25" s="60">
        <v>166635459</v>
      </c>
      <c r="X25" s="60">
        <v>184820562</v>
      </c>
      <c r="Y25" s="60">
        <v>-18185103</v>
      </c>
      <c r="Z25" s="140">
        <v>-9.84</v>
      </c>
      <c r="AA25" s="155">
        <v>184820562</v>
      </c>
    </row>
    <row r="26" spans="1:27" ht="13.5">
      <c r="A26" s="183" t="s">
        <v>38</v>
      </c>
      <c r="B26" s="182"/>
      <c r="C26" s="155">
        <v>8301789</v>
      </c>
      <c r="D26" s="155"/>
      <c r="E26" s="156">
        <v>10088827</v>
      </c>
      <c r="F26" s="60">
        <v>10088827</v>
      </c>
      <c r="G26" s="60">
        <v>729551</v>
      </c>
      <c r="H26" s="60">
        <v>721348</v>
      </c>
      <c r="I26" s="60">
        <v>689675</v>
      </c>
      <c r="J26" s="60">
        <v>2140574</v>
      </c>
      <c r="K26" s="60">
        <v>734777</v>
      </c>
      <c r="L26" s="60">
        <v>755871</v>
      </c>
      <c r="M26" s="60">
        <v>906505</v>
      </c>
      <c r="N26" s="60">
        <v>2397153</v>
      </c>
      <c r="O26" s="60">
        <v>681775</v>
      </c>
      <c r="P26" s="60">
        <v>715104</v>
      </c>
      <c r="Q26" s="60">
        <v>739234</v>
      </c>
      <c r="R26" s="60">
        <v>2136113</v>
      </c>
      <c r="S26" s="60">
        <v>829865</v>
      </c>
      <c r="T26" s="60">
        <v>737088</v>
      </c>
      <c r="U26" s="60">
        <v>725918</v>
      </c>
      <c r="V26" s="60">
        <v>2292871</v>
      </c>
      <c r="W26" s="60">
        <v>8966711</v>
      </c>
      <c r="X26" s="60">
        <v>10088827</v>
      </c>
      <c r="Y26" s="60">
        <v>-1122116</v>
      </c>
      <c r="Z26" s="140">
        <v>-11.12</v>
      </c>
      <c r="AA26" s="155">
        <v>10088827</v>
      </c>
    </row>
    <row r="27" spans="1:27" ht="13.5">
      <c r="A27" s="183" t="s">
        <v>118</v>
      </c>
      <c r="B27" s="182"/>
      <c r="C27" s="155">
        <v>0</v>
      </c>
      <c r="D27" s="155"/>
      <c r="E27" s="156">
        <v>31556480</v>
      </c>
      <c r="F27" s="60">
        <v>31556480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31556480</v>
      </c>
      <c r="Y27" s="60">
        <v>-31556480</v>
      </c>
      <c r="Z27" s="140">
        <v>-100</v>
      </c>
      <c r="AA27" s="155">
        <v>31556480</v>
      </c>
    </row>
    <row r="28" spans="1:27" ht="13.5">
      <c r="A28" s="183" t="s">
        <v>39</v>
      </c>
      <c r="B28" s="182"/>
      <c r="C28" s="155">
        <v>89385508</v>
      </c>
      <c r="D28" s="155"/>
      <c r="E28" s="156">
        <v>94524891</v>
      </c>
      <c r="F28" s="60">
        <v>94524891</v>
      </c>
      <c r="G28" s="60">
        <v>0</v>
      </c>
      <c r="H28" s="60">
        <v>14984408</v>
      </c>
      <c r="I28" s="60">
        <v>7501833</v>
      </c>
      <c r="J28" s="60">
        <v>22486241</v>
      </c>
      <c r="K28" s="60">
        <v>7497094</v>
      </c>
      <c r="L28" s="60">
        <v>7497688</v>
      </c>
      <c r="M28" s="60">
        <v>7526576</v>
      </c>
      <c r="N28" s="60">
        <v>22521358</v>
      </c>
      <c r="O28" s="60">
        <v>7557964</v>
      </c>
      <c r="P28" s="60">
        <v>7791086</v>
      </c>
      <c r="Q28" s="60">
        <v>7586533</v>
      </c>
      <c r="R28" s="60">
        <v>22935583</v>
      </c>
      <c r="S28" s="60">
        <v>7599113</v>
      </c>
      <c r="T28" s="60">
        <v>7628422</v>
      </c>
      <c r="U28" s="60">
        <v>7917228</v>
      </c>
      <c r="V28" s="60">
        <v>23144763</v>
      </c>
      <c r="W28" s="60">
        <v>91087945</v>
      </c>
      <c r="X28" s="60">
        <v>94524891</v>
      </c>
      <c r="Y28" s="60">
        <v>-3436946</v>
      </c>
      <c r="Z28" s="140">
        <v>-3.64</v>
      </c>
      <c r="AA28" s="155">
        <v>94524891</v>
      </c>
    </row>
    <row r="29" spans="1:27" ht="13.5">
      <c r="A29" s="183" t="s">
        <v>40</v>
      </c>
      <c r="B29" s="182"/>
      <c r="C29" s="155">
        <v>0</v>
      </c>
      <c r="D29" s="155"/>
      <c r="E29" s="156">
        <v>300000</v>
      </c>
      <c r="F29" s="60">
        <v>300000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300000</v>
      </c>
      <c r="Y29" s="60">
        <v>-300000</v>
      </c>
      <c r="Z29" s="140">
        <v>-100</v>
      </c>
      <c r="AA29" s="155">
        <v>300000</v>
      </c>
    </row>
    <row r="30" spans="1:27" ht="13.5">
      <c r="A30" s="183" t="s">
        <v>119</v>
      </c>
      <c r="B30" s="182"/>
      <c r="C30" s="155">
        <v>46599163</v>
      </c>
      <c r="D30" s="155"/>
      <c r="E30" s="156">
        <v>60000000</v>
      </c>
      <c r="F30" s="60">
        <v>60000000</v>
      </c>
      <c r="G30" s="60">
        <v>0</v>
      </c>
      <c r="H30" s="60">
        <v>3683313</v>
      </c>
      <c r="I30" s="60">
        <v>3527517</v>
      </c>
      <c r="J30" s="60">
        <v>7210830</v>
      </c>
      <c r="K30" s="60">
        <v>3338963</v>
      </c>
      <c r="L30" s="60">
        <v>3744980</v>
      </c>
      <c r="M30" s="60">
        <v>3107700</v>
      </c>
      <c r="N30" s="60">
        <v>10191643</v>
      </c>
      <c r="O30" s="60">
        <v>4521867</v>
      </c>
      <c r="P30" s="60">
        <v>3515856</v>
      </c>
      <c r="Q30" s="60">
        <v>3248534</v>
      </c>
      <c r="R30" s="60">
        <v>11286257</v>
      </c>
      <c r="S30" s="60">
        <v>106798</v>
      </c>
      <c r="T30" s="60">
        <v>7605144</v>
      </c>
      <c r="U30" s="60">
        <v>7910043</v>
      </c>
      <c r="V30" s="60">
        <v>15621985</v>
      </c>
      <c r="W30" s="60">
        <v>44310715</v>
      </c>
      <c r="X30" s="60">
        <v>60000000</v>
      </c>
      <c r="Y30" s="60">
        <v>-15689285</v>
      </c>
      <c r="Z30" s="140">
        <v>-26.15</v>
      </c>
      <c r="AA30" s="155">
        <v>60000000</v>
      </c>
    </row>
    <row r="31" spans="1:27" ht="13.5">
      <c r="A31" s="183" t="s">
        <v>120</v>
      </c>
      <c r="B31" s="182"/>
      <c r="C31" s="155">
        <v>0</v>
      </c>
      <c r="D31" s="155"/>
      <c r="E31" s="156">
        <v>23956000</v>
      </c>
      <c r="F31" s="60">
        <v>23956000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16699002</v>
      </c>
      <c r="R31" s="60">
        <v>16699002</v>
      </c>
      <c r="S31" s="60">
        <v>0</v>
      </c>
      <c r="T31" s="60">
        <v>3941807</v>
      </c>
      <c r="U31" s="60">
        <v>2300499</v>
      </c>
      <c r="V31" s="60">
        <v>6242306</v>
      </c>
      <c r="W31" s="60">
        <v>22941308</v>
      </c>
      <c r="X31" s="60">
        <v>23956000</v>
      </c>
      <c r="Y31" s="60">
        <v>-1014692</v>
      </c>
      <c r="Z31" s="140">
        <v>-4.24</v>
      </c>
      <c r="AA31" s="155">
        <v>23956000</v>
      </c>
    </row>
    <row r="32" spans="1:27" ht="13.5">
      <c r="A32" s="183" t="s">
        <v>121</v>
      </c>
      <c r="B32" s="182"/>
      <c r="C32" s="155">
        <v>3868274</v>
      </c>
      <c r="D32" s="155"/>
      <c r="E32" s="156">
        <v>0</v>
      </c>
      <c r="F32" s="60">
        <v>0</v>
      </c>
      <c r="G32" s="60">
        <v>438918</v>
      </c>
      <c r="H32" s="60">
        <v>790833</v>
      </c>
      <c r="I32" s="60">
        <v>353433</v>
      </c>
      <c r="J32" s="60">
        <v>1583184</v>
      </c>
      <c r="K32" s="60">
        <v>366089</v>
      </c>
      <c r="L32" s="60">
        <v>337763</v>
      </c>
      <c r="M32" s="60">
        <v>441911</v>
      </c>
      <c r="N32" s="60">
        <v>1145763</v>
      </c>
      <c r="O32" s="60">
        <v>525407</v>
      </c>
      <c r="P32" s="60">
        <v>2201214</v>
      </c>
      <c r="Q32" s="60">
        <v>349646</v>
      </c>
      <c r="R32" s="60">
        <v>3076267</v>
      </c>
      <c r="S32" s="60">
        <v>0</v>
      </c>
      <c r="T32" s="60">
        <v>748760</v>
      </c>
      <c r="U32" s="60">
        <v>603816</v>
      </c>
      <c r="V32" s="60">
        <v>1352576</v>
      </c>
      <c r="W32" s="60">
        <v>7157790</v>
      </c>
      <c r="X32" s="60">
        <v>0</v>
      </c>
      <c r="Y32" s="60">
        <v>7157790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1580000</v>
      </c>
      <c r="D33" s="155"/>
      <c r="E33" s="156">
        <v>1800000</v>
      </c>
      <c r="F33" s="60">
        <v>1800000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800000</v>
      </c>
      <c r="R33" s="60">
        <v>800000</v>
      </c>
      <c r="S33" s="60">
        <v>0</v>
      </c>
      <c r="T33" s="60">
        <v>0</v>
      </c>
      <c r="U33" s="60">
        <v>0</v>
      </c>
      <c r="V33" s="60">
        <v>0</v>
      </c>
      <c r="W33" s="60">
        <v>800000</v>
      </c>
      <c r="X33" s="60">
        <v>1800000</v>
      </c>
      <c r="Y33" s="60">
        <v>-1000000</v>
      </c>
      <c r="Z33" s="140">
        <v>-55.56</v>
      </c>
      <c r="AA33" s="155">
        <v>1800000</v>
      </c>
    </row>
    <row r="34" spans="1:27" ht="13.5">
      <c r="A34" s="183" t="s">
        <v>43</v>
      </c>
      <c r="B34" s="182"/>
      <c r="C34" s="155">
        <v>156041773</v>
      </c>
      <c r="D34" s="155"/>
      <c r="E34" s="156">
        <v>143558233</v>
      </c>
      <c r="F34" s="60">
        <v>143558233</v>
      </c>
      <c r="G34" s="60">
        <v>6265119</v>
      </c>
      <c r="H34" s="60">
        <v>1103000</v>
      </c>
      <c r="I34" s="60">
        <v>21142930</v>
      </c>
      <c r="J34" s="60">
        <v>28511049</v>
      </c>
      <c r="K34" s="60">
        <v>4245500</v>
      </c>
      <c r="L34" s="60">
        <v>26029002</v>
      </c>
      <c r="M34" s="60">
        <v>7485373</v>
      </c>
      <c r="N34" s="60">
        <v>37759875</v>
      </c>
      <c r="O34" s="60">
        <v>10631935</v>
      </c>
      <c r="P34" s="60">
        <v>17963876</v>
      </c>
      <c r="Q34" s="60">
        <v>-5111663</v>
      </c>
      <c r="R34" s="60">
        <v>23484148</v>
      </c>
      <c r="S34" s="60">
        <v>36384887</v>
      </c>
      <c r="T34" s="60">
        <v>10488732</v>
      </c>
      <c r="U34" s="60">
        <v>54384172</v>
      </c>
      <c r="V34" s="60">
        <v>101257791</v>
      </c>
      <c r="W34" s="60">
        <v>191012863</v>
      </c>
      <c r="X34" s="60">
        <v>143558233</v>
      </c>
      <c r="Y34" s="60">
        <v>47454630</v>
      </c>
      <c r="Z34" s="140">
        <v>33.06</v>
      </c>
      <c r="AA34" s="155">
        <v>143558233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460818448</v>
      </c>
      <c r="D36" s="188">
        <f>SUM(D25:D35)</f>
        <v>0</v>
      </c>
      <c r="E36" s="189">
        <f t="shared" si="1"/>
        <v>550604993</v>
      </c>
      <c r="F36" s="190">
        <f t="shared" si="1"/>
        <v>550604993</v>
      </c>
      <c r="G36" s="190">
        <f t="shared" si="1"/>
        <v>19693091</v>
      </c>
      <c r="H36" s="190">
        <f t="shared" si="1"/>
        <v>34604283</v>
      </c>
      <c r="I36" s="190">
        <f t="shared" si="1"/>
        <v>45639757</v>
      </c>
      <c r="J36" s="190">
        <f t="shared" si="1"/>
        <v>99937131</v>
      </c>
      <c r="K36" s="190">
        <f t="shared" si="1"/>
        <v>30471444</v>
      </c>
      <c r="L36" s="190">
        <f t="shared" si="1"/>
        <v>51159374</v>
      </c>
      <c r="M36" s="190">
        <f t="shared" si="1"/>
        <v>36614592</v>
      </c>
      <c r="N36" s="190">
        <f t="shared" si="1"/>
        <v>118245410</v>
      </c>
      <c r="O36" s="190">
        <f t="shared" si="1"/>
        <v>37738023</v>
      </c>
      <c r="P36" s="190">
        <f t="shared" si="1"/>
        <v>42062459</v>
      </c>
      <c r="Q36" s="190">
        <f t="shared" si="1"/>
        <v>44961069</v>
      </c>
      <c r="R36" s="190">
        <f t="shared" si="1"/>
        <v>124761551</v>
      </c>
      <c r="S36" s="190">
        <f t="shared" si="1"/>
        <v>59365346</v>
      </c>
      <c r="T36" s="190">
        <f t="shared" si="1"/>
        <v>44495640</v>
      </c>
      <c r="U36" s="190">
        <f t="shared" si="1"/>
        <v>86107713</v>
      </c>
      <c r="V36" s="190">
        <f t="shared" si="1"/>
        <v>189968699</v>
      </c>
      <c r="W36" s="190">
        <f t="shared" si="1"/>
        <v>532912791</v>
      </c>
      <c r="X36" s="190">
        <f t="shared" si="1"/>
        <v>550604993</v>
      </c>
      <c r="Y36" s="190">
        <f t="shared" si="1"/>
        <v>-17692202</v>
      </c>
      <c r="Z36" s="191">
        <f>+IF(X36&lt;&gt;0,+(Y36/X36)*100,0)</f>
        <v>-3.213229488458344</v>
      </c>
      <c r="AA36" s="188">
        <f>SUM(AA25:AA35)</f>
        <v>550604993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-14712821</v>
      </c>
      <c r="D38" s="199">
        <f>+D22-D36</f>
        <v>0</v>
      </c>
      <c r="E38" s="200">
        <f t="shared" si="2"/>
        <v>-94524892</v>
      </c>
      <c r="F38" s="106">
        <f t="shared" si="2"/>
        <v>-94524892</v>
      </c>
      <c r="G38" s="106">
        <f t="shared" si="2"/>
        <v>123564259</v>
      </c>
      <c r="H38" s="106">
        <f t="shared" si="2"/>
        <v>-36568659</v>
      </c>
      <c r="I38" s="106">
        <f t="shared" si="2"/>
        <v>-39482087</v>
      </c>
      <c r="J38" s="106">
        <f t="shared" si="2"/>
        <v>47513513</v>
      </c>
      <c r="K38" s="106">
        <f t="shared" si="2"/>
        <v>-28447365</v>
      </c>
      <c r="L38" s="106">
        <f t="shared" si="2"/>
        <v>71012386</v>
      </c>
      <c r="M38" s="106">
        <f t="shared" si="2"/>
        <v>-39589284</v>
      </c>
      <c r="N38" s="106">
        <f t="shared" si="2"/>
        <v>2975737</v>
      </c>
      <c r="O38" s="106">
        <f t="shared" si="2"/>
        <v>-12963425</v>
      </c>
      <c r="P38" s="106">
        <f t="shared" si="2"/>
        <v>-29636301</v>
      </c>
      <c r="Q38" s="106">
        <f t="shared" si="2"/>
        <v>49802808</v>
      </c>
      <c r="R38" s="106">
        <f t="shared" si="2"/>
        <v>7203082</v>
      </c>
      <c r="S38" s="106">
        <f t="shared" si="2"/>
        <v>-13257298</v>
      </c>
      <c r="T38" s="106">
        <f t="shared" si="2"/>
        <v>-34287839</v>
      </c>
      <c r="U38" s="106">
        <f t="shared" si="2"/>
        <v>-95260138</v>
      </c>
      <c r="V38" s="106">
        <f t="shared" si="2"/>
        <v>-142805275</v>
      </c>
      <c r="W38" s="106">
        <f t="shared" si="2"/>
        <v>-85112943</v>
      </c>
      <c r="X38" s="106">
        <f>IF(F22=F36,0,X22-X36)</f>
        <v>-94524892</v>
      </c>
      <c r="Y38" s="106">
        <f t="shared" si="2"/>
        <v>9411949</v>
      </c>
      <c r="Z38" s="201">
        <f>+IF(X38&lt;&gt;0,+(Y38/X38)*100,0)</f>
        <v>-9.957111614578729</v>
      </c>
      <c r="AA38" s="199">
        <f>+AA22-AA36</f>
        <v>-94524892</v>
      </c>
    </row>
    <row r="39" spans="1:27" ht="13.5">
      <c r="A39" s="181" t="s">
        <v>46</v>
      </c>
      <c r="B39" s="185"/>
      <c r="C39" s="155">
        <v>146487215</v>
      </c>
      <c r="D39" s="155"/>
      <c r="E39" s="156">
        <v>276463716</v>
      </c>
      <c r="F39" s="60">
        <v>276463716</v>
      </c>
      <c r="G39" s="60">
        <v>26376567</v>
      </c>
      <c r="H39" s="60">
        <v>5592250</v>
      </c>
      <c r="I39" s="60">
        <v>5447341</v>
      </c>
      <c r="J39" s="60">
        <v>37416158</v>
      </c>
      <c r="K39" s="60">
        <v>3521671</v>
      </c>
      <c r="L39" s="60">
        <v>37462418</v>
      </c>
      <c r="M39" s="60">
        <v>14392579</v>
      </c>
      <c r="N39" s="60">
        <v>55376668</v>
      </c>
      <c r="O39" s="60">
        <v>11228375</v>
      </c>
      <c r="P39" s="60">
        <v>23706188</v>
      </c>
      <c r="Q39" s="60">
        <v>15633744</v>
      </c>
      <c r="R39" s="60">
        <v>50568307</v>
      </c>
      <c r="S39" s="60">
        <v>21398046</v>
      </c>
      <c r="T39" s="60">
        <v>25904516</v>
      </c>
      <c r="U39" s="60">
        <v>44025168</v>
      </c>
      <c r="V39" s="60">
        <v>91327730</v>
      </c>
      <c r="W39" s="60">
        <v>234688863</v>
      </c>
      <c r="X39" s="60">
        <v>276463716</v>
      </c>
      <c r="Y39" s="60">
        <v>-41774853</v>
      </c>
      <c r="Z39" s="140">
        <v>-15.11</v>
      </c>
      <c r="AA39" s="155">
        <v>276463716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131774394</v>
      </c>
      <c r="D42" s="206">
        <f>SUM(D38:D41)</f>
        <v>0</v>
      </c>
      <c r="E42" s="207">
        <f t="shared" si="3"/>
        <v>181938824</v>
      </c>
      <c r="F42" s="88">
        <f t="shared" si="3"/>
        <v>181938824</v>
      </c>
      <c r="G42" s="88">
        <f t="shared" si="3"/>
        <v>149940826</v>
      </c>
      <c r="H42" s="88">
        <f t="shared" si="3"/>
        <v>-30976409</v>
      </c>
      <c r="I42" s="88">
        <f t="shared" si="3"/>
        <v>-34034746</v>
      </c>
      <c r="J42" s="88">
        <f t="shared" si="3"/>
        <v>84929671</v>
      </c>
      <c r="K42" s="88">
        <f t="shared" si="3"/>
        <v>-24925694</v>
      </c>
      <c r="L42" s="88">
        <f t="shared" si="3"/>
        <v>108474804</v>
      </c>
      <c r="M42" s="88">
        <f t="shared" si="3"/>
        <v>-25196705</v>
      </c>
      <c r="N42" s="88">
        <f t="shared" si="3"/>
        <v>58352405</v>
      </c>
      <c r="O42" s="88">
        <f t="shared" si="3"/>
        <v>-1735050</v>
      </c>
      <c r="P42" s="88">
        <f t="shared" si="3"/>
        <v>-5930113</v>
      </c>
      <c r="Q42" s="88">
        <f t="shared" si="3"/>
        <v>65436552</v>
      </c>
      <c r="R42" s="88">
        <f t="shared" si="3"/>
        <v>57771389</v>
      </c>
      <c r="S42" s="88">
        <f t="shared" si="3"/>
        <v>8140748</v>
      </c>
      <c r="T42" s="88">
        <f t="shared" si="3"/>
        <v>-8383323</v>
      </c>
      <c r="U42" s="88">
        <f t="shared" si="3"/>
        <v>-51234970</v>
      </c>
      <c r="V42" s="88">
        <f t="shared" si="3"/>
        <v>-51477545</v>
      </c>
      <c r="W42" s="88">
        <f t="shared" si="3"/>
        <v>149575920</v>
      </c>
      <c r="X42" s="88">
        <f t="shared" si="3"/>
        <v>181938824</v>
      </c>
      <c r="Y42" s="88">
        <f t="shared" si="3"/>
        <v>-32362904</v>
      </c>
      <c r="Z42" s="208">
        <f>+IF(X42&lt;&gt;0,+(Y42/X42)*100,0)</f>
        <v>-17.787794429186814</v>
      </c>
      <c r="AA42" s="206">
        <f>SUM(AA38:AA41)</f>
        <v>181938824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131774394</v>
      </c>
      <c r="D44" s="210">
        <f>+D42-D43</f>
        <v>0</v>
      </c>
      <c r="E44" s="211">
        <f t="shared" si="4"/>
        <v>181938824</v>
      </c>
      <c r="F44" s="77">
        <f t="shared" si="4"/>
        <v>181938824</v>
      </c>
      <c r="G44" s="77">
        <f t="shared" si="4"/>
        <v>149940826</v>
      </c>
      <c r="H44" s="77">
        <f t="shared" si="4"/>
        <v>-30976409</v>
      </c>
      <c r="I44" s="77">
        <f t="shared" si="4"/>
        <v>-34034746</v>
      </c>
      <c r="J44" s="77">
        <f t="shared" si="4"/>
        <v>84929671</v>
      </c>
      <c r="K44" s="77">
        <f t="shared" si="4"/>
        <v>-24925694</v>
      </c>
      <c r="L44" s="77">
        <f t="shared" si="4"/>
        <v>108474804</v>
      </c>
      <c r="M44" s="77">
        <f t="shared" si="4"/>
        <v>-25196705</v>
      </c>
      <c r="N44" s="77">
        <f t="shared" si="4"/>
        <v>58352405</v>
      </c>
      <c r="O44" s="77">
        <f t="shared" si="4"/>
        <v>-1735050</v>
      </c>
      <c r="P44" s="77">
        <f t="shared" si="4"/>
        <v>-5930113</v>
      </c>
      <c r="Q44" s="77">
        <f t="shared" si="4"/>
        <v>65436552</v>
      </c>
      <c r="R44" s="77">
        <f t="shared" si="4"/>
        <v>57771389</v>
      </c>
      <c r="S44" s="77">
        <f t="shared" si="4"/>
        <v>8140748</v>
      </c>
      <c r="T44" s="77">
        <f t="shared" si="4"/>
        <v>-8383323</v>
      </c>
      <c r="U44" s="77">
        <f t="shared" si="4"/>
        <v>-51234970</v>
      </c>
      <c r="V44" s="77">
        <f t="shared" si="4"/>
        <v>-51477545</v>
      </c>
      <c r="W44" s="77">
        <f t="shared" si="4"/>
        <v>149575920</v>
      </c>
      <c r="X44" s="77">
        <f t="shared" si="4"/>
        <v>181938824</v>
      </c>
      <c r="Y44" s="77">
        <f t="shared" si="4"/>
        <v>-32362904</v>
      </c>
      <c r="Z44" s="212">
        <f>+IF(X44&lt;&gt;0,+(Y44/X44)*100,0)</f>
        <v>-17.787794429186814</v>
      </c>
      <c r="AA44" s="210">
        <f>+AA42-AA43</f>
        <v>181938824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131774394</v>
      </c>
      <c r="D46" s="206">
        <f>SUM(D44:D45)</f>
        <v>0</v>
      </c>
      <c r="E46" s="207">
        <f t="shared" si="5"/>
        <v>181938824</v>
      </c>
      <c r="F46" s="88">
        <f t="shared" si="5"/>
        <v>181938824</v>
      </c>
      <c r="G46" s="88">
        <f t="shared" si="5"/>
        <v>149940826</v>
      </c>
      <c r="H46" s="88">
        <f t="shared" si="5"/>
        <v>-30976409</v>
      </c>
      <c r="I46" s="88">
        <f t="shared" si="5"/>
        <v>-34034746</v>
      </c>
      <c r="J46" s="88">
        <f t="shared" si="5"/>
        <v>84929671</v>
      </c>
      <c r="K46" s="88">
        <f t="shared" si="5"/>
        <v>-24925694</v>
      </c>
      <c r="L46" s="88">
        <f t="shared" si="5"/>
        <v>108474804</v>
      </c>
      <c r="M46" s="88">
        <f t="shared" si="5"/>
        <v>-25196705</v>
      </c>
      <c r="N46" s="88">
        <f t="shared" si="5"/>
        <v>58352405</v>
      </c>
      <c r="O46" s="88">
        <f t="shared" si="5"/>
        <v>-1735050</v>
      </c>
      <c r="P46" s="88">
        <f t="shared" si="5"/>
        <v>-5930113</v>
      </c>
      <c r="Q46" s="88">
        <f t="shared" si="5"/>
        <v>65436552</v>
      </c>
      <c r="R46" s="88">
        <f t="shared" si="5"/>
        <v>57771389</v>
      </c>
      <c r="S46" s="88">
        <f t="shared" si="5"/>
        <v>8140748</v>
      </c>
      <c r="T46" s="88">
        <f t="shared" si="5"/>
        <v>-8383323</v>
      </c>
      <c r="U46" s="88">
        <f t="shared" si="5"/>
        <v>-51234970</v>
      </c>
      <c r="V46" s="88">
        <f t="shared" si="5"/>
        <v>-51477545</v>
      </c>
      <c r="W46" s="88">
        <f t="shared" si="5"/>
        <v>149575920</v>
      </c>
      <c r="X46" s="88">
        <f t="shared" si="5"/>
        <v>181938824</v>
      </c>
      <c r="Y46" s="88">
        <f t="shared" si="5"/>
        <v>-32362904</v>
      </c>
      <c r="Z46" s="208">
        <f>+IF(X46&lt;&gt;0,+(Y46/X46)*100,0)</f>
        <v>-17.787794429186814</v>
      </c>
      <c r="AA46" s="206">
        <f>SUM(AA44:AA45)</f>
        <v>181938824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131774394</v>
      </c>
      <c r="D48" s="217">
        <f>SUM(D46:D47)</f>
        <v>0</v>
      </c>
      <c r="E48" s="218">
        <f t="shared" si="6"/>
        <v>181938824</v>
      </c>
      <c r="F48" s="219">
        <f t="shared" si="6"/>
        <v>181938824</v>
      </c>
      <c r="G48" s="219">
        <f t="shared" si="6"/>
        <v>149940826</v>
      </c>
      <c r="H48" s="220">
        <f t="shared" si="6"/>
        <v>-30976409</v>
      </c>
      <c r="I48" s="220">
        <f t="shared" si="6"/>
        <v>-34034746</v>
      </c>
      <c r="J48" s="220">
        <f t="shared" si="6"/>
        <v>84929671</v>
      </c>
      <c r="K48" s="220">
        <f t="shared" si="6"/>
        <v>-24925694</v>
      </c>
      <c r="L48" s="220">
        <f t="shared" si="6"/>
        <v>108474804</v>
      </c>
      <c r="M48" s="219">
        <f t="shared" si="6"/>
        <v>-25196705</v>
      </c>
      <c r="N48" s="219">
        <f t="shared" si="6"/>
        <v>58352405</v>
      </c>
      <c r="O48" s="220">
        <f t="shared" si="6"/>
        <v>-1735050</v>
      </c>
      <c r="P48" s="220">
        <f t="shared" si="6"/>
        <v>-5930113</v>
      </c>
      <c r="Q48" s="220">
        <f t="shared" si="6"/>
        <v>65436552</v>
      </c>
      <c r="R48" s="220">
        <f t="shared" si="6"/>
        <v>57771389</v>
      </c>
      <c r="S48" s="220">
        <f t="shared" si="6"/>
        <v>8140748</v>
      </c>
      <c r="T48" s="219">
        <f t="shared" si="6"/>
        <v>-8383323</v>
      </c>
      <c r="U48" s="219">
        <f t="shared" si="6"/>
        <v>-51234970</v>
      </c>
      <c r="V48" s="220">
        <f t="shared" si="6"/>
        <v>-51477545</v>
      </c>
      <c r="W48" s="220">
        <f t="shared" si="6"/>
        <v>149575920</v>
      </c>
      <c r="X48" s="220">
        <f t="shared" si="6"/>
        <v>181938824</v>
      </c>
      <c r="Y48" s="220">
        <f t="shared" si="6"/>
        <v>-32362904</v>
      </c>
      <c r="Z48" s="221">
        <f>+IF(X48&lt;&gt;0,+(Y48/X48)*100,0)</f>
        <v>-17.787794429186814</v>
      </c>
      <c r="AA48" s="222">
        <f>SUM(AA46:AA47)</f>
        <v>181938824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19643125</v>
      </c>
      <c r="D5" s="153">
        <f>SUM(D6:D8)</f>
        <v>0</v>
      </c>
      <c r="E5" s="154">
        <f t="shared" si="0"/>
        <v>14250000</v>
      </c>
      <c r="F5" s="100">
        <f t="shared" si="0"/>
        <v>14250000</v>
      </c>
      <c r="G5" s="100">
        <f t="shared" si="0"/>
        <v>11485</v>
      </c>
      <c r="H5" s="100">
        <f t="shared" si="0"/>
        <v>0</v>
      </c>
      <c r="I5" s="100">
        <f t="shared" si="0"/>
        <v>361600</v>
      </c>
      <c r="J5" s="100">
        <f t="shared" si="0"/>
        <v>373085</v>
      </c>
      <c r="K5" s="100">
        <f t="shared" si="0"/>
        <v>-47857</v>
      </c>
      <c r="L5" s="100">
        <f t="shared" si="0"/>
        <v>102186</v>
      </c>
      <c r="M5" s="100">
        <f t="shared" si="0"/>
        <v>3695732</v>
      </c>
      <c r="N5" s="100">
        <f t="shared" si="0"/>
        <v>3750061</v>
      </c>
      <c r="O5" s="100">
        <f t="shared" si="0"/>
        <v>520271</v>
      </c>
      <c r="P5" s="100">
        <f t="shared" si="0"/>
        <v>1655064</v>
      </c>
      <c r="Q5" s="100">
        <f t="shared" si="0"/>
        <v>216349</v>
      </c>
      <c r="R5" s="100">
        <f t="shared" si="0"/>
        <v>2391684</v>
      </c>
      <c r="S5" s="100">
        <f t="shared" si="0"/>
        <v>0</v>
      </c>
      <c r="T5" s="100">
        <f t="shared" si="0"/>
        <v>719631</v>
      </c>
      <c r="U5" s="100">
        <f t="shared" si="0"/>
        <v>259609</v>
      </c>
      <c r="V5" s="100">
        <f t="shared" si="0"/>
        <v>979240</v>
      </c>
      <c r="W5" s="100">
        <f t="shared" si="0"/>
        <v>7494070</v>
      </c>
      <c r="X5" s="100">
        <f t="shared" si="0"/>
        <v>14250000</v>
      </c>
      <c r="Y5" s="100">
        <f t="shared" si="0"/>
        <v>-6755930</v>
      </c>
      <c r="Z5" s="137">
        <f>+IF(X5&lt;&gt;0,+(Y5/X5)*100,0)</f>
        <v>-47.4100350877193</v>
      </c>
      <c r="AA5" s="153">
        <f>SUM(AA6:AA8)</f>
        <v>14250000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19643125</v>
      </c>
      <c r="D8" s="155"/>
      <c r="E8" s="156">
        <v>14250000</v>
      </c>
      <c r="F8" s="60">
        <v>14250000</v>
      </c>
      <c r="G8" s="60">
        <v>11485</v>
      </c>
      <c r="H8" s="60"/>
      <c r="I8" s="60">
        <v>361600</v>
      </c>
      <c r="J8" s="60">
        <v>373085</v>
      </c>
      <c r="K8" s="60">
        <v>-47857</v>
      </c>
      <c r="L8" s="60">
        <v>102186</v>
      </c>
      <c r="M8" s="60">
        <v>3695732</v>
      </c>
      <c r="N8" s="60">
        <v>3750061</v>
      </c>
      <c r="O8" s="60">
        <v>520271</v>
      </c>
      <c r="P8" s="60">
        <v>1655064</v>
      </c>
      <c r="Q8" s="60">
        <v>216349</v>
      </c>
      <c r="R8" s="60">
        <v>2391684</v>
      </c>
      <c r="S8" s="60"/>
      <c r="T8" s="60">
        <v>719631</v>
      </c>
      <c r="U8" s="60">
        <v>259609</v>
      </c>
      <c r="V8" s="60">
        <v>979240</v>
      </c>
      <c r="W8" s="60">
        <v>7494070</v>
      </c>
      <c r="X8" s="60">
        <v>14250000</v>
      </c>
      <c r="Y8" s="60">
        <v>-6755930</v>
      </c>
      <c r="Z8" s="140">
        <v>-47.41</v>
      </c>
      <c r="AA8" s="62">
        <v>14250000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80000</v>
      </c>
      <c r="F9" s="100">
        <f t="shared" si="1"/>
        <v>80000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80000</v>
      </c>
      <c r="Y9" s="100">
        <f t="shared" si="1"/>
        <v>-80000</v>
      </c>
      <c r="Z9" s="137">
        <f>+IF(X9&lt;&gt;0,+(Y9/X9)*100,0)</f>
        <v>-100</v>
      </c>
      <c r="AA9" s="102">
        <f>SUM(AA10:AA14)</f>
        <v>80000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80000</v>
      </c>
      <c r="F12" s="60">
        <v>80000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80000</v>
      </c>
      <c r="Y12" s="60">
        <v>-80000</v>
      </c>
      <c r="Z12" s="140">
        <v>-100</v>
      </c>
      <c r="AA12" s="62">
        <v>80000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5816245</v>
      </c>
      <c r="D15" s="153">
        <f>SUM(D16:D18)</f>
        <v>0</v>
      </c>
      <c r="E15" s="154">
        <f t="shared" si="2"/>
        <v>32680000</v>
      </c>
      <c r="F15" s="100">
        <f t="shared" si="2"/>
        <v>32680000</v>
      </c>
      <c r="G15" s="100">
        <f t="shared" si="2"/>
        <v>1503841</v>
      </c>
      <c r="H15" s="100">
        <f t="shared" si="2"/>
        <v>79150</v>
      </c>
      <c r="I15" s="100">
        <f t="shared" si="2"/>
        <v>0</v>
      </c>
      <c r="J15" s="100">
        <f t="shared" si="2"/>
        <v>1582991</v>
      </c>
      <c r="K15" s="100">
        <f t="shared" si="2"/>
        <v>0</v>
      </c>
      <c r="L15" s="100">
        <f t="shared" si="2"/>
        <v>0</v>
      </c>
      <c r="M15" s="100">
        <f t="shared" si="2"/>
        <v>3544691</v>
      </c>
      <c r="N15" s="100">
        <f t="shared" si="2"/>
        <v>3544691</v>
      </c>
      <c r="O15" s="100">
        <f t="shared" si="2"/>
        <v>22677</v>
      </c>
      <c r="P15" s="100">
        <f t="shared" si="2"/>
        <v>955852</v>
      </c>
      <c r="Q15" s="100">
        <f t="shared" si="2"/>
        <v>119253</v>
      </c>
      <c r="R15" s="100">
        <f t="shared" si="2"/>
        <v>1097782</v>
      </c>
      <c r="S15" s="100">
        <f t="shared" si="2"/>
        <v>0</v>
      </c>
      <c r="T15" s="100">
        <f t="shared" si="2"/>
        <v>2283535</v>
      </c>
      <c r="U15" s="100">
        <f t="shared" si="2"/>
        <v>0</v>
      </c>
      <c r="V15" s="100">
        <f t="shared" si="2"/>
        <v>2283535</v>
      </c>
      <c r="W15" s="100">
        <f t="shared" si="2"/>
        <v>8508999</v>
      </c>
      <c r="X15" s="100">
        <f t="shared" si="2"/>
        <v>32680000</v>
      </c>
      <c r="Y15" s="100">
        <f t="shared" si="2"/>
        <v>-24171001</v>
      </c>
      <c r="Z15" s="137">
        <f>+IF(X15&lt;&gt;0,+(Y15/X15)*100,0)</f>
        <v>-73.96267135862912</v>
      </c>
      <c r="AA15" s="102">
        <f>SUM(AA16:AA18)</f>
        <v>32680000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5816245</v>
      </c>
      <c r="D17" s="155"/>
      <c r="E17" s="156">
        <v>15000000</v>
      </c>
      <c r="F17" s="60">
        <v>15000000</v>
      </c>
      <c r="G17" s="60">
        <v>1503841</v>
      </c>
      <c r="H17" s="60">
        <v>79150</v>
      </c>
      <c r="I17" s="60"/>
      <c r="J17" s="60">
        <v>1582991</v>
      </c>
      <c r="K17" s="60"/>
      <c r="L17" s="60"/>
      <c r="M17" s="60">
        <v>430887</v>
      </c>
      <c r="N17" s="60">
        <v>430887</v>
      </c>
      <c r="O17" s="60">
        <v>22677</v>
      </c>
      <c r="P17" s="60">
        <v>955852</v>
      </c>
      <c r="Q17" s="60">
        <v>78453</v>
      </c>
      <c r="R17" s="60">
        <v>1056982</v>
      </c>
      <c r="S17" s="60"/>
      <c r="T17" s="60">
        <v>2283535</v>
      </c>
      <c r="U17" s="60"/>
      <c r="V17" s="60">
        <v>2283535</v>
      </c>
      <c r="W17" s="60">
        <v>5354395</v>
      </c>
      <c r="X17" s="60">
        <v>15000000</v>
      </c>
      <c r="Y17" s="60">
        <v>-9645605</v>
      </c>
      <c r="Z17" s="140">
        <v>-64.3</v>
      </c>
      <c r="AA17" s="62">
        <v>15000000</v>
      </c>
    </row>
    <row r="18" spans="1:27" ht="13.5">
      <c r="A18" s="138" t="s">
        <v>87</v>
      </c>
      <c r="B18" s="136"/>
      <c r="C18" s="155"/>
      <c r="D18" s="155"/>
      <c r="E18" s="156">
        <v>17680000</v>
      </c>
      <c r="F18" s="60">
        <v>17680000</v>
      </c>
      <c r="G18" s="60"/>
      <c r="H18" s="60"/>
      <c r="I18" s="60"/>
      <c r="J18" s="60"/>
      <c r="K18" s="60"/>
      <c r="L18" s="60"/>
      <c r="M18" s="60">
        <v>3113804</v>
      </c>
      <c r="N18" s="60">
        <v>3113804</v>
      </c>
      <c r="O18" s="60"/>
      <c r="P18" s="60"/>
      <c r="Q18" s="60">
        <v>40800</v>
      </c>
      <c r="R18" s="60">
        <v>40800</v>
      </c>
      <c r="S18" s="60"/>
      <c r="T18" s="60"/>
      <c r="U18" s="60"/>
      <c r="V18" s="60"/>
      <c r="W18" s="60">
        <v>3154604</v>
      </c>
      <c r="X18" s="60">
        <v>17680000</v>
      </c>
      <c r="Y18" s="60">
        <v>-14525396</v>
      </c>
      <c r="Z18" s="140">
        <v>-82.16</v>
      </c>
      <c r="AA18" s="62">
        <v>17680000</v>
      </c>
    </row>
    <row r="19" spans="1:27" ht="13.5">
      <c r="A19" s="135" t="s">
        <v>88</v>
      </c>
      <c r="B19" s="142"/>
      <c r="C19" s="153">
        <f aca="true" t="shared" si="3" ref="C19:Y19">SUM(C20:C23)</f>
        <v>121027846</v>
      </c>
      <c r="D19" s="153">
        <f>SUM(D20:D23)</f>
        <v>0</v>
      </c>
      <c r="E19" s="154">
        <f t="shared" si="3"/>
        <v>229453716</v>
      </c>
      <c r="F19" s="100">
        <f t="shared" si="3"/>
        <v>229453716</v>
      </c>
      <c r="G19" s="100">
        <f t="shared" si="3"/>
        <v>8215888</v>
      </c>
      <c r="H19" s="100">
        <f t="shared" si="3"/>
        <v>619546</v>
      </c>
      <c r="I19" s="100">
        <f t="shared" si="3"/>
        <v>11698584</v>
      </c>
      <c r="J19" s="100">
        <f t="shared" si="3"/>
        <v>20534018</v>
      </c>
      <c r="K19" s="100">
        <f t="shared" si="3"/>
        <v>12200661</v>
      </c>
      <c r="L19" s="100">
        <f t="shared" si="3"/>
        <v>24844046</v>
      </c>
      <c r="M19" s="100">
        <f t="shared" si="3"/>
        <v>25963273</v>
      </c>
      <c r="N19" s="100">
        <f t="shared" si="3"/>
        <v>63007980</v>
      </c>
      <c r="O19" s="100">
        <f t="shared" si="3"/>
        <v>10685428</v>
      </c>
      <c r="P19" s="100">
        <f t="shared" si="3"/>
        <v>21094489</v>
      </c>
      <c r="Q19" s="100">
        <f t="shared" si="3"/>
        <v>15298142</v>
      </c>
      <c r="R19" s="100">
        <f t="shared" si="3"/>
        <v>47078059</v>
      </c>
      <c r="S19" s="100">
        <f t="shared" si="3"/>
        <v>21398046</v>
      </c>
      <c r="T19" s="100">
        <f t="shared" si="3"/>
        <v>22901351</v>
      </c>
      <c r="U19" s="100">
        <f t="shared" si="3"/>
        <v>43765559</v>
      </c>
      <c r="V19" s="100">
        <f t="shared" si="3"/>
        <v>88064956</v>
      </c>
      <c r="W19" s="100">
        <f t="shared" si="3"/>
        <v>218685013</v>
      </c>
      <c r="X19" s="100">
        <f t="shared" si="3"/>
        <v>229453716</v>
      </c>
      <c r="Y19" s="100">
        <f t="shared" si="3"/>
        <v>-10768703</v>
      </c>
      <c r="Z19" s="137">
        <f>+IF(X19&lt;&gt;0,+(Y19/X19)*100,0)</f>
        <v>-4.693191806926325</v>
      </c>
      <c r="AA19" s="102">
        <f>SUM(AA20:AA23)</f>
        <v>229453716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121027846</v>
      </c>
      <c r="D21" s="155"/>
      <c r="E21" s="156">
        <v>218153716</v>
      </c>
      <c r="F21" s="60">
        <v>218153716</v>
      </c>
      <c r="G21" s="60">
        <v>8215888</v>
      </c>
      <c r="H21" s="60">
        <v>619546</v>
      </c>
      <c r="I21" s="60">
        <v>11698584</v>
      </c>
      <c r="J21" s="60">
        <v>20534018</v>
      </c>
      <c r="K21" s="60">
        <v>12200661</v>
      </c>
      <c r="L21" s="60">
        <v>24844046</v>
      </c>
      <c r="M21" s="60">
        <v>24540144</v>
      </c>
      <c r="N21" s="60">
        <v>61584851</v>
      </c>
      <c r="O21" s="60">
        <v>10635536</v>
      </c>
      <c r="P21" s="60">
        <v>21047398</v>
      </c>
      <c r="Q21" s="60">
        <v>14918249</v>
      </c>
      <c r="R21" s="60">
        <v>46601183</v>
      </c>
      <c r="S21" s="60">
        <v>19792412</v>
      </c>
      <c r="T21" s="60">
        <v>18992067</v>
      </c>
      <c r="U21" s="60">
        <v>43765559</v>
      </c>
      <c r="V21" s="60">
        <v>82550038</v>
      </c>
      <c r="W21" s="60">
        <v>211270090</v>
      </c>
      <c r="X21" s="60">
        <v>218153716</v>
      </c>
      <c r="Y21" s="60">
        <v>-6883626</v>
      </c>
      <c r="Z21" s="140">
        <v>-3.16</v>
      </c>
      <c r="AA21" s="62">
        <v>218153716</v>
      </c>
    </row>
    <row r="22" spans="1:27" ht="13.5">
      <c r="A22" s="138" t="s">
        <v>91</v>
      </c>
      <c r="B22" s="136"/>
      <c r="C22" s="157"/>
      <c r="D22" s="157"/>
      <c r="E22" s="158">
        <v>11300000</v>
      </c>
      <c r="F22" s="159">
        <v>11300000</v>
      </c>
      <c r="G22" s="159"/>
      <c r="H22" s="159"/>
      <c r="I22" s="159"/>
      <c r="J22" s="159"/>
      <c r="K22" s="159"/>
      <c r="L22" s="159"/>
      <c r="M22" s="159">
        <v>1423129</v>
      </c>
      <c r="N22" s="159">
        <v>1423129</v>
      </c>
      <c r="O22" s="159">
        <v>49892</v>
      </c>
      <c r="P22" s="159">
        <v>47091</v>
      </c>
      <c r="Q22" s="159">
        <v>379893</v>
      </c>
      <c r="R22" s="159">
        <v>476876</v>
      </c>
      <c r="S22" s="159">
        <v>1605634</v>
      </c>
      <c r="T22" s="159">
        <v>3909284</v>
      </c>
      <c r="U22" s="159"/>
      <c r="V22" s="159">
        <v>5514918</v>
      </c>
      <c r="W22" s="159">
        <v>7414923</v>
      </c>
      <c r="X22" s="159">
        <v>11300000</v>
      </c>
      <c r="Y22" s="159">
        <v>-3885077</v>
      </c>
      <c r="Z22" s="141">
        <v>-34.38</v>
      </c>
      <c r="AA22" s="225">
        <v>11300000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146487216</v>
      </c>
      <c r="D25" s="217">
        <f>+D5+D9+D15+D19+D24</f>
        <v>0</v>
      </c>
      <c r="E25" s="230">
        <f t="shared" si="4"/>
        <v>276463716</v>
      </c>
      <c r="F25" s="219">
        <f t="shared" si="4"/>
        <v>276463716</v>
      </c>
      <c r="G25" s="219">
        <f t="shared" si="4"/>
        <v>9731214</v>
      </c>
      <c r="H25" s="219">
        <f t="shared" si="4"/>
        <v>698696</v>
      </c>
      <c r="I25" s="219">
        <f t="shared" si="4"/>
        <v>12060184</v>
      </c>
      <c r="J25" s="219">
        <f t="shared" si="4"/>
        <v>22490094</v>
      </c>
      <c r="K25" s="219">
        <f t="shared" si="4"/>
        <v>12152804</v>
      </c>
      <c r="L25" s="219">
        <f t="shared" si="4"/>
        <v>24946232</v>
      </c>
      <c r="M25" s="219">
        <f t="shared" si="4"/>
        <v>33203696</v>
      </c>
      <c r="N25" s="219">
        <f t="shared" si="4"/>
        <v>70302732</v>
      </c>
      <c r="O25" s="219">
        <f t="shared" si="4"/>
        <v>11228376</v>
      </c>
      <c r="P25" s="219">
        <f t="shared" si="4"/>
        <v>23705405</v>
      </c>
      <c r="Q25" s="219">
        <f t="shared" si="4"/>
        <v>15633744</v>
      </c>
      <c r="R25" s="219">
        <f t="shared" si="4"/>
        <v>50567525</v>
      </c>
      <c r="S25" s="219">
        <f t="shared" si="4"/>
        <v>21398046</v>
      </c>
      <c r="T25" s="219">
        <f t="shared" si="4"/>
        <v>25904517</v>
      </c>
      <c r="U25" s="219">
        <f t="shared" si="4"/>
        <v>44025168</v>
      </c>
      <c r="V25" s="219">
        <f t="shared" si="4"/>
        <v>91327731</v>
      </c>
      <c r="W25" s="219">
        <f t="shared" si="4"/>
        <v>234688082</v>
      </c>
      <c r="X25" s="219">
        <f t="shared" si="4"/>
        <v>276463716</v>
      </c>
      <c r="Y25" s="219">
        <f t="shared" si="4"/>
        <v>-41775634</v>
      </c>
      <c r="Z25" s="231">
        <f>+IF(X25&lt;&gt;0,+(Y25/X25)*100,0)</f>
        <v>-15.110711309400182</v>
      </c>
      <c r="AA25" s="232">
        <f>+AA5+AA9+AA15+AA19+AA24</f>
        <v>276463716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127895728</v>
      </c>
      <c r="D28" s="155"/>
      <c r="E28" s="156">
        <v>276463716</v>
      </c>
      <c r="F28" s="60">
        <v>276463716</v>
      </c>
      <c r="G28" s="60">
        <v>9731214</v>
      </c>
      <c r="H28" s="60">
        <v>698696</v>
      </c>
      <c r="I28" s="60">
        <v>12060184</v>
      </c>
      <c r="J28" s="60">
        <v>22490094</v>
      </c>
      <c r="K28" s="60">
        <v>12152804</v>
      </c>
      <c r="L28" s="60">
        <v>24946232</v>
      </c>
      <c r="M28" s="60">
        <v>33203696</v>
      </c>
      <c r="N28" s="60">
        <v>70302732</v>
      </c>
      <c r="O28" s="60">
        <v>11228376</v>
      </c>
      <c r="P28" s="60">
        <v>23705405</v>
      </c>
      <c r="Q28" s="60">
        <v>15633744</v>
      </c>
      <c r="R28" s="60">
        <v>50567525</v>
      </c>
      <c r="S28" s="60">
        <v>21398046</v>
      </c>
      <c r="T28" s="60">
        <v>25904517</v>
      </c>
      <c r="U28" s="60">
        <v>44025168</v>
      </c>
      <c r="V28" s="60">
        <v>91327731</v>
      </c>
      <c r="W28" s="60">
        <v>234688082</v>
      </c>
      <c r="X28" s="60">
        <v>276463716</v>
      </c>
      <c r="Y28" s="60">
        <v>-41775634</v>
      </c>
      <c r="Z28" s="140">
        <v>-15.11</v>
      </c>
      <c r="AA28" s="155">
        <v>276463716</v>
      </c>
    </row>
    <row r="29" spans="1:27" ht="13.5">
      <c r="A29" s="234" t="s">
        <v>134</v>
      </c>
      <c r="B29" s="136"/>
      <c r="C29" s="155">
        <v>18591487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146487215</v>
      </c>
      <c r="D32" s="210">
        <f>SUM(D28:D31)</f>
        <v>0</v>
      </c>
      <c r="E32" s="211">
        <f t="shared" si="5"/>
        <v>276463716</v>
      </c>
      <c r="F32" s="77">
        <f t="shared" si="5"/>
        <v>276463716</v>
      </c>
      <c r="G32" s="77">
        <f t="shared" si="5"/>
        <v>9731214</v>
      </c>
      <c r="H32" s="77">
        <f t="shared" si="5"/>
        <v>698696</v>
      </c>
      <c r="I32" s="77">
        <f t="shared" si="5"/>
        <v>12060184</v>
      </c>
      <c r="J32" s="77">
        <f t="shared" si="5"/>
        <v>22490094</v>
      </c>
      <c r="K32" s="77">
        <f t="shared" si="5"/>
        <v>12152804</v>
      </c>
      <c r="L32" s="77">
        <f t="shared" si="5"/>
        <v>24946232</v>
      </c>
      <c r="M32" s="77">
        <f t="shared" si="5"/>
        <v>33203696</v>
      </c>
      <c r="N32" s="77">
        <f t="shared" si="5"/>
        <v>70302732</v>
      </c>
      <c r="O32" s="77">
        <f t="shared" si="5"/>
        <v>11228376</v>
      </c>
      <c r="P32" s="77">
        <f t="shared" si="5"/>
        <v>23705405</v>
      </c>
      <c r="Q32" s="77">
        <f t="shared" si="5"/>
        <v>15633744</v>
      </c>
      <c r="R32" s="77">
        <f t="shared" si="5"/>
        <v>50567525</v>
      </c>
      <c r="S32" s="77">
        <f t="shared" si="5"/>
        <v>21398046</v>
      </c>
      <c r="T32" s="77">
        <f t="shared" si="5"/>
        <v>25904517</v>
      </c>
      <c r="U32" s="77">
        <f t="shared" si="5"/>
        <v>44025168</v>
      </c>
      <c r="V32" s="77">
        <f t="shared" si="5"/>
        <v>91327731</v>
      </c>
      <c r="W32" s="77">
        <f t="shared" si="5"/>
        <v>234688082</v>
      </c>
      <c r="X32" s="77">
        <f t="shared" si="5"/>
        <v>276463716</v>
      </c>
      <c r="Y32" s="77">
        <f t="shared" si="5"/>
        <v>-41775634</v>
      </c>
      <c r="Z32" s="212">
        <f>+IF(X32&lt;&gt;0,+(Y32/X32)*100,0)</f>
        <v>-15.110711309400182</v>
      </c>
      <c r="AA32" s="79">
        <f>SUM(AA28:AA31)</f>
        <v>276463716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146487215</v>
      </c>
      <c r="D36" s="222">
        <f>SUM(D32:D35)</f>
        <v>0</v>
      </c>
      <c r="E36" s="218">
        <f t="shared" si="6"/>
        <v>276463716</v>
      </c>
      <c r="F36" s="220">
        <f t="shared" si="6"/>
        <v>276463716</v>
      </c>
      <c r="G36" s="220">
        <f t="shared" si="6"/>
        <v>9731214</v>
      </c>
      <c r="H36" s="220">
        <f t="shared" si="6"/>
        <v>698696</v>
      </c>
      <c r="I36" s="220">
        <f t="shared" si="6"/>
        <v>12060184</v>
      </c>
      <c r="J36" s="220">
        <f t="shared" si="6"/>
        <v>22490094</v>
      </c>
      <c r="K36" s="220">
        <f t="shared" si="6"/>
        <v>12152804</v>
      </c>
      <c r="L36" s="220">
        <f t="shared" si="6"/>
        <v>24946232</v>
      </c>
      <c r="M36" s="220">
        <f t="shared" si="6"/>
        <v>33203696</v>
      </c>
      <c r="N36" s="220">
        <f t="shared" si="6"/>
        <v>70302732</v>
      </c>
      <c r="O36" s="220">
        <f t="shared" si="6"/>
        <v>11228376</v>
      </c>
      <c r="P36" s="220">
        <f t="shared" si="6"/>
        <v>23705405</v>
      </c>
      <c r="Q36" s="220">
        <f t="shared" si="6"/>
        <v>15633744</v>
      </c>
      <c r="R36" s="220">
        <f t="shared" si="6"/>
        <v>50567525</v>
      </c>
      <c r="S36" s="220">
        <f t="shared" si="6"/>
        <v>21398046</v>
      </c>
      <c r="T36" s="220">
        <f t="shared" si="6"/>
        <v>25904517</v>
      </c>
      <c r="U36" s="220">
        <f t="shared" si="6"/>
        <v>44025168</v>
      </c>
      <c r="V36" s="220">
        <f t="shared" si="6"/>
        <v>91327731</v>
      </c>
      <c r="W36" s="220">
        <f t="shared" si="6"/>
        <v>234688082</v>
      </c>
      <c r="X36" s="220">
        <f t="shared" si="6"/>
        <v>276463716</v>
      </c>
      <c r="Y36" s="220">
        <f t="shared" si="6"/>
        <v>-41775634</v>
      </c>
      <c r="Z36" s="221">
        <f>+IF(X36&lt;&gt;0,+(Y36/X36)*100,0)</f>
        <v>-15.110711309400182</v>
      </c>
      <c r="AA36" s="239">
        <f>SUM(AA32:AA35)</f>
        <v>276463716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57443937</v>
      </c>
      <c r="D6" s="155"/>
      <c r="E6" s="59">
        <v>9980000</v>
      </c>
      <c r="F6" s="60">
        <v>9980000</v>
      </c>
      <c r="G6" s="60">
        <v>-1080043</v>
      </c>
      <c r="H6" s="60">
        <v>9603232</v>
      </c>
      <c r="I6" s="60">
        <v>20254342</v>
      </c>
      <c r="J6" s="60">
        <v>20254342</v>
      </c>
      <c r="K6" s="60">
        <v>20254342</v>
      </c>
      <c r="L6" s="60">
        <v>9166556</v>
      </c>
      <c r="M6" s="60">
        <v>63455370</v>
      </c>
      <c r="N6" s="60">
        <v>63455370</v>
      </c>
      <c r="O6" s="60">
        <v>57816131</v>
      </c>
      <c r="P6" s="60">
        <v>32062763</v>
      </c>
      <c r="Q6" s="60">
        <v>24473348</v>
      </c>
      <c r="R6" s="60">
        <v>24473348</v>
      </c>
      <c r="S6" s="60">
        <v>1925022</v>
      </c>
      <c r="T6" s="60">
        <v>12488143</v>
      </c>
      <c r="U6" s="60">
        <v>9239000</v>
      </c>
      <c r="V6" s="60">
        <v>9239000</v>
      </c>
      <c r="W6" s="60">
        <v>9239000</v>
      </c>
      <c r="X6" s="60">
        <v>9980000</v>
      </c>
      <c r="Y6" s="60">
        <v>-741000</v>
      </c>
      <c r="Z6" s="140">
        <v>-7.42</v>
      </c>
      <c r="AA6" s="62">
        <v>9980000</v>
      </c>
    </row>
    <row r="7" spans="1:27" ht="13.5">
      <c r="A7" s="249" t="s">
        <v>144</v>
      </c>
      <c r="B7" s="182"/>
      <c r="C7" s="155">
        <v>203849265</v>
      </c>
      <c r="D7" s="155"/>
      <c r="E7" s="59">
        <v>20000000</v>
      </c>
      <c r="F7" s="60">
        <v>20000000</v>
      </c>
      <c r="G7" s="60">
        <v>485432882</v>
      </c>
      <c r="H7" s="60">
        <v>432352273</v>
      </c>
      <c r="I7" s="60">
        <v>351941537</v>
      </c>
      <c r="J7" s="60">
        <v>351941537</v>
      </c>
      <c r="K7" s="60">
        <v>351941537</v>
      </c>
      <c r="L7" s="60">
        <v>408125413</v>
      </c>
      <c r="M7" s="60">
        <v>359677985</v>
      </c>
      <c r="N7" s="60">
        <v>359677985</v>
      </c>
      <c r="O7" s="60">
        <v>346535707</v>
      </c>
      <c r="P7" s="60">
        <v>333495574</v>
      </c>
      <c r="Q7" s="60">
        <v>419850400</v>
      </c>
      <c r="R7" s="60">
        <v>419850400</v>
      </c>
      <c r="S7" s="60">
        <v>391145989</v>
      </c>
      <c r="T7" s="60">
        <v>319157188</v>
      </c>
      <c r="U7" s="60">
        <v>238970180</v>
      </c>
      <c r="V7" s="60">
        <v>238970180</v>
      </c>
      <c r="W7" s="60">
        <v>238970180</v>
      </c>
      <c r="X7" s="60">
        <v>20000000</v>
      </c>
      <c r="Y7" s="60">
        <v>218970180</v>
      </c>
      <c r="Z7" s="140">
        <v>1094.85</v>
      </c>
      <c r="AA7" s="62">
        <v>20000000</v>
      </c>
    </row>
    <row r="8" spans="1:27" ht="13.5">
      <c r="A8" s="249" t="s">
        <v>145</v>
      </c>
      <c r="B8" s="182"/>
      <c r="C8" s="155">
        <v>41413711</v>
      </c>
      <c r="D8" s="155"/>
      <c r="E8" s="59">
        <v>101544910</v>
      </c>
      <c r="F8" s="60">
        <v>101544910</v>
      </c>
      <c r="G8" s="60">
        <v>111466497</v>
      </c>
      <c r="H8" s="60">
        <v>41395720</v>
      </c>
      <c r="I8" s="60">
        <v>41395720</v>
      </c>
      <c r="J8" s="60">
        <v>41395720</v>
      </c>
      <c r="K8" s="60">
        <v>41395720</v>
      </c>
      <c r="L8" s="60">
        <v>46988966</v>
      </c>
      <c r="M8" s="60">
        <v>46988966</v>
      </c>
      <c r="N8" s="60">
        <v>46988966</v>
      </c>
      <c r="O8" s="60">
        <v>46988966</v>
      </c>
      <c r="P8" s="60">
        <v>46988966</v>
      </c>
      <c r="Q8" s="60">
        <v>53261375</v>
      </c>
      <c r="R8" s="60">
        <v>53261375</v>
      </c>
      <c r="S8" s="60">
        <v>74261495</v>
      </c>
      <c r="T8" s="60">
        <v>74122502</v>
      </c>
      <c r="U8" s="60">
        <v>74177199</v>
      </c>
      <c r="V8" s="60">
        <v>74177199</v>
      </c>
      <c r="W8" s="60">
        <v>74177199</v>
      </c>
      <c r="X8" s="60">
        <v>101544910</v>
      </c>
      <c r="Y8" s="60">
        <v>-27367711</v>
      </c>
      <c r="Z8" s="140">
        <v>-26.95</v>
      </c>
      <c r="AA8" s="62">
        <v>101544910</v>
      </c>
    </row>
    <row r="9" spans="1:27" ht="13.5">
      <c r="A9" s="249" t="s">
        <v>146</v>
      </c>
      <c r="B9" s="182"/>
      <c r="C9" s="155">
        <v>16594213</v>
      </c>
      <c r="D9" s="155"/>
      <c r="E9" s="59">
        <v>5681300</v>
      </c>
      <c r="F9" s="60">
        <v>5681300</v>
      </c>
      <c r="G9" s="60">
        <v>13370122</v>
      </c>
      <c r="H9" s="60">
        <v>19496045</v>
      </c>
      <c r="I9" s="60">
        <v>23847727</v>
      </c>
      <c r="J9" s="60">
        <v>23847727</v>
      </c>
      <c r="K9" s="60">
        <v>23847727</v>
      </c>
      <c r="L9" s="60">
        <v>25863860</v>
      </c>
      <c r="M9" s="60">
        <v>27025037</v>
      </c>
      <c r="N9" s="60">
        <v>27025037</v>
      </c>
      <c r="O9" s="60">
        <v>25196242</v>
      </c>
      <c r="P9" s="60">
        <v>27107407</v>
      </c>
      <c r="Q9" s="60">
        <v>29287939</v>
      </c>
      <c r="R9" s="60">
        <v>29287939</v>
      </c>
      <c r="S9" s="60">
        <v>29776489</v>
      </c>
      <c r="T9" s="60">
        <v>30959222</v>
      </c>
      <c r="U9" s="60">
        <v>37752047</v>
      </c>
      <c r="V9" s="60">
        <v>37752047</v>
      </c>
      <c r="W9" s="60">
        <v>37752047</v>
      </c>
      <c r="X9" s="60">
        <v>5681300</v>
      </c>
      <c r="Y9" s="60">
        <v>32070747</v>
      </c>
      <c r="Z9" s="140">
        <v>564.5</v>
      </c>
      <c r="AA9" s="62">
        <v>5681300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3470020</v>
      </c>
      <c r="D11" s="155"/>
      <c r="E11" s="59">
        <v>1483285</v>
      </c>
      <c r="F11" s="60">
        <v>1483285</v>
      </c>
      <c r="G11" s="60">
        <v>3403691</v>
      </c>
      <c r="H11" s="60">
        <v>3417380</v>
      </c>
      <c r="I11" s="60">
        <v>3453621</v>
      </c>
      <c r="J11" s="60">
        <v>3453621</v>
      </c>
      <c r="K11" s="60">
        <v>3453621</v>
      </c>
      <c r="L11" s="60">
        <v>3442463</v>
      </c>
      <c r="M11" s="60">
        <v>3515624</v>
      </c>
      <c r="N11" s="60">
        <v>3515624</v>
      </c>
      <c r="O11" s="60">
        <v>3495343</v>
      </c>
      <c r="P11" s="60">
        <v>3551518</v>
      </c>
      <c r="Q11" s="60">
        <v>3565626</v>
      </c>
      <c r="R11" s="60">
        <v>3565626</v>
      </c>
      <c r="S11" s="60">
        <v>3630658</v>
      </c>
      <c r="T11" s="60">
        <v>3604046</v>
      </c>
      <c r="U11" s="60">
        <v>3594806</v>
      </c>
      <c r="V11" s="60">
        <v>3594806</v>
      </c>
      <c r="W11" s="60">
        <v>3594806</v>
      </c>
      <c r="X11" s="60">
        <v>1483285</v>
      </c>
      <c r="Y11" s="60">
        <v>2111521</v>
      </c>
      <c r="Z11" s="140">
        <v>142.35</v>
      </c>
      <c r="AA11" s="62">
        <v>1483285</v>
      </c>
    </row>
    <row r="12" spans="1:27" ht="13.5">
      <c r="A12" s="250" t="s">
        <v>56</v>
      </c>
      <c r="B12" s="251"/>
      <c r="C12" s="168">
        <f aca="true" t="shared" si="0" ref="C12:Y12">SUM(C6:C11)</f>
        <v>322771146</v>
      </c>
      <c r="D12" s="168">
        <f>SUM(D6:D11)</f>
        <v>0</v>
      </c>
      <c r="E12" s="72">
        <f t="shared" si="0"/>
        <v>138689495</v>
      </c>
      <c r="F12" s="73">
        <f t="shared" si="0"/>
        <v>138689495</v>
      </c>
      <c r="G12" s="73">
        <f t="shared" si="0"/>
        <v>612593149</v>
      </c>
      <c r="H12" s="73">
        <f t="shared" si="0"/>
        <v>506264650</v>
      </c>
      <c r="I12" s="73">
        <f t="shared" si="0"/>
        <v>440892947</v>
      </c>
      <c r="J12" s="73">
        <f t="shared" si="0"/>
        <v>440892947</v>
      </c>
      <c r="K12" s="73">
        <f t="shared" si="0"/>
        <v>440892947</v>
      </c>
      <c r="L12" s="73">
        <f t="shared" si="0"/>
        <v>493587258</v>
      </c>
      <c r="M12" s="73">
        <f t="shared" si="0"/>
        <v>500662982</v>
      </c>
      <c r="N12" s="73">
        <f t="shared" si="0"/>
        <v>500662982</v>
      </c>
      <c r="O12" s="73">
        <f t="shared" si="0"/>
        <v>480032389</v>
      </c>
      <c r="P12" s="73">
        <f t="shared" si="0"/>
        <v>443206228</v>
      </c>
      <c r="Q12" s="73">
        <f t="shared" si="0"/>
        <v>530438688</v>
      </c>
      <c r="R12" s="73">
        <f t="shared" si="0"/>
        <v>530438688</v>
      </c>
      <c r="S12" s="73">
        <f t="shared" si="0"/>
        <v>500739653</v>
      </c>
      <c r="T12" s="73">
        <f t="shared" si="0"/>
        <v>440331101</v>
      </c>
      <c r="U12" s="73">
        <f t="shared" si="0"/>
        <v>363733232</v>
      </c>
      <c r="V12" s="73">
        <f t="shared" si="0"/>
        <v>363733232</v>
      </c>
      <c r="W12" s="73">
        <f t="shared" si="0"/>
        <v>363733232</v>
      </c>
      <c r="X12" s="73">
        <f t="shared" si="0"/>
        <v>138689495</v>
      </c>
      <c r="Y12" s="73">
        <f t="shared" si="0"/>
        <v>225043737</v>
      </c>
      <c r="Z12" s="170">
        <f>+IF(X12&lt;&gt;0,+(Y12/X12)*100,0)</f>
        <v>162.2644433163449</v>
      </c>
      <c r="AA12" s="74">
        <f>SUM(AA6:AA11)</f>
        <v>138689495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1121960879</v>
      </c>
      <c r="D19" s="155"/>
      <c r="E19" s="59">
        <v>1456658117</v>
      </c>
      <c r="F19" s="60">
        <v>1456658117</v>
      </c>
      <c r="G19" s="60">
        <v>1107957121</v>
      </c>
      <c r="H19" s="60">
        <v>1102614221</v>
      </c>
      <c r="I19" s="60">
        <v>1126134322</v>
      </c>
      <c r="J19" s="60">
        <v>1126134322</v>
      </c>
      <c r="K19" s="60">
        <v>1126134322</v>
      </c>
      <c r="L19" s="60">
        <v>1128061877</v>
      </c>
      <c r="M19" s="60">
        <v>1169307695</v>
      </c>
      <c r="N19" s="60">
        <v>1169307695</v>
      </c>
      <c r="O19" s="60">
        <v>1172970729</v>
      </c>
      <c r="P19" s="60">
        <v>1189994438</v>
      </c>
      <c r="Q19" s="60">
        <v>1198045929</v>
      </c>
      <c r="R19" s="60">
        <v>1198045929</v>
      </c>
      <c r="S19" s="60">
        <v>1211849173</v>
      </c>
      <c r="T19" s="60">
        <v>1228649427</v>
      </c>
      <c r="U19" s="60">
        <v>1265853679</v>
      </c>
      <c r="V19" s="60">
        <v>1265853679</v>
      </c>
      <c r="W19" s="60">
        <v>1265853679</v>
      </c>
      <c r="X19" s="60">
        <v>1456658117</v>
      </c>
      <c r="Y19" s="60">
        <v>-190804438</v>
      </c>
      <c r="Z19" s="140">
        <v>-13.1</v>
      </c>
      <c r="AA19" s="62">
        <v>1456658117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152854</v>
      </c>
      <c r="D22" s="155"/>
      <c r="E22" s="59">
        <v>5500000</v>
      </c>
      <c r="F22" s="60">
        <v>5500000</v>
      </c>
      <c r="G22" s="60">
        <v>152854</v>
      </c>
      <c r="H22" s="60">
        <v>147042</v>
      </c>
      <c r="I22" s="60">
        <v>230356</v>
      </c>
      <c r="J22" s="60">
        <v>230356</v>
      </c>
      <c r="K22" s="60">
        <v>230356</v>
      </c>
      <c r="L22" s="60">
        <v>225938</v>
      </c>
      <c r="M22" s="60">
        <v>217149</v>
      </c>
      <c r="N22" s="60">
        <v>217149</v>
      </c>
      <c r="O22" s="60">
        <v>224527</v>
      </c>
      <c r="P22" s="60">
        <v>220216</v>
      </c>
      <c r="Q22" s="60">
        <v>215904</v>
      </c>
      <c r="R22" s="60">
        <v>215904</v>
      </c>
      <c r="S22" s="60">
        <v>211593</v>
      </c>
      <c r="T22" s="60">
        <v>949121</v>
      </c>
      <c r="U22" s="60">
        <v>1479129</v>
      </c>
      <c r="V22" s="60">
        <v>1479129</v>
      </c>
      <c r="W22" s="60">
        <v>1479129</v>
      </c>
      <c r="X22" s="60">
        <v>5500000</v>
      </c>
      <c r="Y22" s="60">
        <v>-4020871</v>
      </c>
      <c r="Z22" s="140">
        <v>-73.11</v>
      </c>
      <c r="AA22" s="62">
        <v>5500000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1122113733</v>
      </c>
      <c r="D24" s="168">
        <f>SUM(D15:D23)</f>
        <v>0</v>
      </c>
      <c r="E24" s="76">
        <f t="shared" si="1"/>
        <v>1462158117</v>
      </c>
      <c r="F24" s="77">
        <f t="shared" si="1"/>
        <v>1462158117</v>
      </c>
      <c r="G24" s="77">
        <f t="shared" si="1"/>
        <v>1108109975</v>
      </c>
      <c r="H24" s="77">
        <f t="shared" si="1"/>
        <v>1102761263</v>
      </c>
      <c r="I24" s="77">
        <f t="shared" si="1"/>
        <v>1126364678</v>
      </c>
      <c r="J24" s="77">
        <f t="shared" si="1"/>
        <v>1126364678</v>
      </c>
      <c r="K24" s="77">
        <f t="shared" si="1"/>
        <v>1126364678</v>
      </c>
      <c r="L24" s="77">
        <f t="shared" si="1"/>
        <v>1128287815</v>
      </c>
      <c r="M24" s="77">
        <f t="shared" si="1"/>
        <v>1169524844</v>
      </c>
      <c r="N24" s="77">
        <f t="shared" si="1"/>
        <v>1169524844</v>
      </c>
      <c r="O24" s="77">
        <f t="shared" si="1"/>
        <v>1173195256</v>
      </c>
      <c r="P24" s="77">
        <f t="shared" si="1"/>
        <v>1190214654</v>
      </c>
      <c r="Q24" s="77">
        <f t="shared" si="1"/>
        <v>1198261833</v>
      </c>
      <c r="R24" s="77">
        <f t="shared" si="1"/>
        <v>1198261833</v>
      </c>
      <c r="S24" s="77">
        <f t="shared" si="1"/>
        <v>1212060766</v>
      </c>
      <c r="T24" s="77">
        <f t="shared" si="1"/>
        <v>1229598548</v>
      </c>
      <c r="U24" s="77">
        <f t="shared" si="1"/>
        <v>1267332808</v>
      </c>
      <c r="V24" s="77">
        <f t="shared" si="1"/>
        <v>1267332808</v>
      </c>
      <c r="W24" s="77">
        <f t="shared" si="1"/>
        <v>1267332808</v>
      </c>
      <c r="X24" s="77">
        <f t="shared" si="1"/>
        <v>1462158117</v>
      </c>
      <c r="Y24" s="77">
        <f t="shared" si="1"/>
        <v>-194825309</v>
      </c>
      <c r="Z24" s="212">
        <f>+IF(X24&lt;&gt;0,+(Y24/X24)*100,0)</f>
        <v>-13.324503467500156</v>
      </c>
      <c r="AA24" s="79">
        <f>SUM(AA15:AA23)</f>
        <v>1462158117</v>
      </c>
    </row>
    <row r="25" spans="1:27" ht="13.5">
      <c r="A25" s="250" t="s">
        <v>159</v>
      </c>
      <c r="B25" s="251"/>
      <c r="C25" s="168">
        <f aca="true" t="shared" si="2" ref="C25:Y25">+C12+C24</f>
        <v>1444884879</v>
      </c>
      <c r="D25" s="168">
        <f>+D12+D24</f>
        <v>0</v>
      </c>
      <c r="E25" s="72">
        <f t="shared" si="2"/>
        <v>1600847612</v>
      </c>
      <c r="F25" s="73">
        <f t="shared" si="2"/>
        <v>1600847612</v>
      </c>
      <c r="G25" s="73">
        <f t="shared" si="2"/>
        <v>1720703124</v>
      </c>
      <c r="H25" s="73">
        <f t="shared" si="2"/>
        <v>1609025913</v>
      </c>
      <c r="I25" s="73">
        <f t="shared" si="2"/>
        <v>1567257625</v>
      </c>
      <c r="J25" s="73">
        <f t="shared" si="2"/>
        <v>1567257625</v>
      </c>
      <c r="K25" s="73">
        <f t="shared" si="2"/>
        <v>1567257625</v>
      </c>
      <c r="L25" s="73">
        <f t="shared" si="2"/>
        <v>1621875073</v>
      </c>
      <c r="M25" s="73">
        <f t="shared" si="2"/>
        <v>1670187826</v>
      </c>
      <c r="N25" s="73">
        <f t="shared" si="2"/>
        <v>1670187826</v>
      </c>
      <c r="O25" s="73">
        <f t="shared" si="2"/>
        <v>1653227645</v>
      </c>
      <c r="P25" s="73">
        <f t="shared" si="2"/>
        <v>1633420882</v>
      </c>
      <c r="Q25" s="73">
        <f t="shared" si="2"/>
        <v>1728700521</v>
      </c>
      <c r="R25" s="73">
        <f t="shared" si="2"/>
        <v>1728700521</v>
      </c>
      <c r="S25" s="73">
        <f t="shared" si="2"/>
        <v>1712800419</v>
      </c>
      <c r="T25" s="73">
        <f t="shared" si="2"/>
        <v>1669929649</v>
      </c>
      <c r="U25" s="73">
        <f t="shared" si="2"/>
        <v>1631066040</v>
      </c>
      <c r="V25" s="73">
        <f t="shared" si="2"/>
        <v>1631066040</v>
      </c>
      <c r="W25" s="73">
        <f t="shared" si="2"/>
        <v>1631066040</v>
      </c>
      <c r="X25" s="73">
        <f t="shared" si="2"/>
        <v>1600847612</v>
      </c>
      <c r="Y25" s="73">
        <f t="shared" si="2"/>
        <v>30218428</v>
      </c>
      <c r="Z25" s="170">
        <f>+IF(X25&lt;&gt;0,+(Y25/X25)*100,0)</f>
        <v>1.8876517523268168</v>
      </c>
      <c r="AA25" s="74">
        <f>+AA12+AA24</f>
        <v>1600847612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3169000</v>
      </c>
      <c r="F30" s="60">
        <v>3169000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>
        <v>3528818</v>
      </c>
      <c r="R30" s="60">
        <v>3528818</v>
      </c>
      <c r="S30" s="60">
        <v>3528818</v>
      </c>
      <c r="T30" s="60">
        <v>3528818</v>
      </c>
      <c r="U30" s="60">
        <v>3528818</v>
      </c>
      <c r="V30" s="60">
        <v>3528818</v>
      </c>
      <c r="W30" s="60">
        <v>3528818</v>
      </c>
      <c r="X30" s="60">
        <v>3169000</v>
      </c>
      <c r="Y30" s="60">
        <v>359818</v>
      </c>
      <c r="Z30" s="140">
        <v>11.35</v>
      </c>
      <c r="AA30" s="62">
        <v>3169000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286477703</v>
      </c>
      <c r="D32" s="155"/>
      <c r="E32" s="59">
        <v>66666046</v>
      </c>
      <c r="F32" s="60">
        <v>66666046</v>
      </c>
      <c r="G32" s="60">
        <v>389103950</v>
      </c>
      <c r="H32" s="60">
        <v>343687463</v>
      </c>
      <c r="I32" s="60">
        <v>328540473</v>
      </c>
      <c r="J32" s="60">
        <v>328540473</v>
      </c>
      <c r="K32" s="60">
        <v>328540473</v>
      </c>
      <c r="L32" s="60">
        <v>306487319</v>
      </c>
      <c r="M32" s="60">
        <v>378155677</v>
      </c>
      <c r="N32" s="60">
        <v>378155677</v>
      </c>
      <c r="O32" s="60">
        <v>367823450</v>
      </c>
      <c r="P32" s="60">
        <v>356360535</v>
      </c>
      <c r="Q32" s="60">
        <v>385502064</v>
      </c>
      <c r="R32" s="60">
        <v>385502064</v>
      </c>
      <c r="S32" s="60">
        <v>365374820</v>
      </c>
      <c r="T32" s="60">
        <v>334725930</v>
      </c>
      <c r="U32" s="60">
        <v>294539237</v>
      </c>
      <c r="V32" s="60">
        <v>294539237</v>
      </c>
      <c r="W32" s="60">
        <v>294539237</v>
      </c>
      <c r="X32" s="60">
        <v>66666046</v>
      </c>
      <c r="Y32" s="60">
        <v>227873191</v>
      </c>
      <c r="Z32" s="140">
        <v>341.81</v>
      </c>
      <c r="AA32" s="62">
        <v>66666046</v>
      </c>
    </row>
    <row r="33" spans="1:27" ht="13.5">
      <c r="A33" s="249" t="s">
        <v>165</v>
      </c>
      <c r="B33" s="182"/>
      <c r="C33" s="155">
        <v>8313023</v>
      </c>
      <c r="D33" s="155"/>
      <c r="E33" s="59">
        <v>10897500</v>
      </c>
      <c r="F33" s="60">
        <v>10897500</v>
      </c>
      <c r="G33" s="60">
        <v>7822226</v>
      </c>
      <c r="H33" s="60">
        <v>14542018</v>
      </c>
      <c r="I33" s="60">
        <v>8285662</v>
      </c>
      <c r="J33" s="60">
        <v>8285662</v>
      </c>
      <c r="K33" s="60">
        <v>8285662</v>
      </c>
      <c r="L33" s="60">
        <v>7588000</v>
      </c>
      <c r="M33" s="60">
        <v>7859384</v>
      </c>
      <c r="N33" s="60">
        <v>7859384</v>
      </c>
      <c r="O33" s="60">
        <v>8300225</v>
      </c>
      <c r="P33" s="60">
        <v>8300225</v>
      </c>
      <c r="Q33" s="60">
        <v>7417600</v>
      </c>
      <c r="R33" s="60">
        <v>7417600</v>
      </c>
      <c r="S33" s="60">
        <v>7417600</v>
      </c>
      <c r="T33" s="60">
        <v>7417600</v>
      </c>
      <c r="U33" s="60">
        <v>5726238</v>
      </c>
      <c r="V33" s="60">
        <v>5726238</v>
      </c>
      <c r="W33" s="60">
        <v>5726238</v>
      </c>
      <c r="X33" s="60">
        <v>10897500</v>
      </c>
      <c r="Y33" s="60">
        <v>-5171262</v>
      </c>
      <c r="Z33" s="140">
        <v>-47.45</v>
      </c>
      <c r="AA33" s="62">
        <v>10897500</v>
      </c>
    </row>
    <row r="34" spans="1:27" ht="13.5">
      <c r="A34" s="250" t="s">
        <v>58</v>
      </c>
      <c r="B34" s="251"/>
      <c r="C34" s="168">
        <f aca="true" t="shared" si="3" ref="C34:Y34">SUM(C29:C33)</f>
        <v>294790726</v>
      </c>
      <c r="D34" s="168">
        <f>SUM(D29:D33)</f>
        <v>0</v>
      </c>
      <c r="E34" s="72">
        <f t="shared" si="3"/>
        <v>80732546</v>
      </c>
      <c r="F34" s="73">
        <f t="shared" si="3"/>
        <v>80732546</v>
      </c>
      <c r="G34" s="73">
        <f t="shared" si="3"/>
        <v>396926176</v>
      </c>
      <c r="H34" s="73">
        <f t="shared" si="3"/>
        <v>358229481</v>
      </c>
      <c r="I34" s="73">
        <f t="shared" si="3"/>
        <v>336826135</v>
      </c>
      <c r="J34" s="73">
        <f t="shared" si="3"/>
        <v>336826135</v>
      </c>
      <c r="K34" s="73">
        <f t="shared" si="3"/>
        <v>336826135</v>
      </c>
      <c r="L34" s="73">
        <f t="shared" si="3"/>
        <v>314075319</v>
      </c>
      <c r="M34" s="73">
        <f t="shared" si="3"/>
        <v>386015061</v>
      </c>
      <c r="N34" s="73">
        <f t="shared" si="3"/>
        <v>386015061</v>
      </c>
      <c r="O34" s="73">
        <f t="shared" si="3"/>
        <v>376123675</v>
      </c>
      <c r="P34" s="73">
        <f t="shared" si="3"/>
        <v>364660760</v>
      </c>
      <c r="Q34" s="73">
        <f t="shared" si="3"/>
        <v>396448482</v>
      </c>
      <c r="R34" s="73">
        <f t="shared" si="3"/>
        <v>396448482</v>
      </c>
      <c r="S34" s="73">
        <f t="shared" si="3"/>
        <v>376321238</v>
      </c>
      <c r="T34" s="73">
        <f t="shared" si="3"/>
        <v>345672348</v>
      </c>
      <c r="U34" s="73">
        <f t="shared" si="3"/>
        <v>303794293</v>
      </c>
      <c r="V34" s="73">
        <f t="shared" si="3"/>
        <v>303794293</v>
      </c>
      <c r="W34" s="73">
        <f t="shared" si="3"/>
        <v>303794293</v>
      </c>
      <c r="X34" s="73">
        <f t="shared" si="3"/>
        <v>80732546</v>
      </c>
      <c r="Y34" s="73">
        <f t="shared" si="3"/>
        <v>223061747</v>
      </c>
      <c r="Z34" s="170">
        <f>+IF(X34&lt;&gt;0,+(Y34/X34)*100,0)</f>
        <v>276.2971788354105</v>
      </c>
      <c r="AA34" s="74">
        <f>SUM(AA29:AA33)</f>
        <v>80732546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9523000</v>
      </c>
      <c r="D38" s="155"/>
      <c r="E38" s="59">
        <v>16094016</v>
      </c>
      <c r="F38" s="60">
        <v>16094016</v>
      </c>
      <c r="G38" s="60">
        <v>6386000</v>
      </c>
      <c r="H38" s="60">
        <v>9523000</v>
      </c>
      <c r="I38" s="60">
        <v>9523000</v>
      </c>
      <c r="J38" s="60">
        <v>9523000</v>
      </c>
      <c r="K38" s="60">
        <v>9523000</v>
      </c>
      <c r="L38" s="60">
        <v>9523000</v>
      </c>
      <c r="M38" s="60">
        <v>9523000</v>
      </c>
      <c r="N38" s="60">
        <v>9523000</v>
      </c>
      <c r="O38" s="60">
        <v>9523000</v>
      </c>
      <c r="P38" s="60">
        <v>9523000</v>
      </c>
      <c r="Q38" s="60">
        <v>9523000</v>
      </c>
      <c r="R38" s="60">
        <v>9523000</v>
      </c>
      <c r="S38" s="60">
        <v>9523000</v>
      </c>
      <c r="T38" s="60">
        <v>9523000</v>
      </c>
      <c r="U38" s="60">
        <v>9523000</v>
      </c>
      <c r="V38" s="60">
        <v>9523000</v>
      </c>
      <c r="W38" s="60">
        <v>9523000</v>
      </c>
      <c r="X38" s="60">
        <v>16094016</v>
      </c>
      <c r="Y38" s="60">
        <v>-6571016</v>
      </c>
      <c r="Z38" s="140">
        <v>-40.83</v>
      </c>
      <c r="AA38" s="62">
        <v>16094016</v>
      </c>
    </row>
    <row r="39" spans="1:27" ht="13.5">
      <c r="A39" s="250" t="s">
        <v>59</v>
      </c>
      <c r="B39" s="253"/>
      <c r="C39" s="168">
        <f aca="true" t="shared" si="4" ref="C39:Y39">SUM(C37:C38)</f>
        <v>9523000</v>
      </c>
      <c r="D39" s="168">
        <f>SUM(D37:D38)</f>
        <v>0</v>
      </c>
      <c r="E39" s="76">
        <f t="shared" si="4"/>
        <v>16094016</v>
      </c>
      <c r="F39" s="77">
        <f t="shared" si="4"/>
        <v>16094016</v>
      </c>
      <c r="G39" s="77">
        <f t="shared" si="4"/>
        <v>6386000</v>
      </c>
      <c r="H39" s="77">
        <f t="shared" si="4"/>
        <v>9523000</v>
      </c>
      <c r="I39" s="77">
        <f t="shared" si="4"/>
        <v>9523000</v>
      </c>
      <c r="J39" s="77">
        <f t="shared" si="4"/>
        <v>9523000</v>
      </c>
      <c r="K39" s="77">
        <f t="shared" si="4"/>
        <v>9523000</v>
      </c>
      <c r="L39" s="77">
        <f t="shared" si="4"/>
        <v>9523000</v>
      </c>
      <c r="M39" s="77">
        <f t="shared" si="4"/>
        <v>9523000</v>
      </c>
      <c r="N39" s="77">
        <f t="shared" si="4"/>
        <v>9523000</v>
      </c>
      <c r="O39" s="77">
        <f t="shared" si="4"/>
        <v>9523000</v>
      </c>
      <c r="P39" s="77">
        <f t="shared" si="4"/>
        <v>9523000</v>
      </c>
      <c r="Q39" s="77">
        <f t="shared" si="4"/>
        <v>9523000</v>
      </c>
      <c r="R39" s="77">
        <f t="shared" si="4"/>
        <v>9523000</v>
      </c>
      <c r="S39" s="77">
        <f t="shared" si="4"/>
        <v>9523000</v>
      </c>
      <c r="T39" s="77">
        <f t="shared" si="4"/>
        <v>9523000</v>
      </c>
      <c r="U39" s="77">
        <f t="shared" si="4"/>
        <v>9523000</v>
      </c>
      <c r="V39" s="77">
        <f t="shared" si="4"/>
        <v>9523000</v>
      </c>
      <c r="W39" s="77">
        <f t="shared" si="4"/>
        <v>9523000</v>
      </c>
      <c r="X39" s="77">
        <f t="shared" si="4"/>
        <v>16094016</v>
      </c>
      <c r="Y39" s="77">
        <f t="shared" si="4"/>
        <v>-6571016</v>
      </c>
      <c r="Z39" s="212">
        <f>+IF(X39&lt;&gt;0,+(Y39/X39)*100,0)</f>
        <v>-40.82893915353383</v>
      </c>
      <c r="AA39" s="79">
        <f>SUM(AA37:AA38)</f>
        <v>16094016</v>
      </c>
    </row>
    <row r="40" spans="1:27" ht="13.5">
      <c r="A40" s="250" t="s">
        <v>167</v>
      </c>
      <c r="B40" s="251"/>
      <c r="C40" s="168">
        <f aca="true" t="shared" si="5" ref="C40:Y40">+C34+C39</f>
        <v>304313726</v>
      </c>
      <c r="D40" s="168">
        <f>+D34+D39</f>
        <v>0</v>
      </c>
      <c r="E40" s="72">
        <f t="shared" si="5"/>
        <v>96826562</v>
      </c>
      <c r="F40" s="73">
        <f t="shared" si="5"/>
        <v>96826562</v>
      </c>
      <c r="G40" s="73">
        <f t="shared" si="5"/>
        <v>403312176</v>
      </c>
      <c r="H40" s="73">
        <f t="shared" si="5"/>
        <v>367752481</v>
      </c>
      <c r="I40" s="73">
        <f t="shared" si="5"/>
        <v>346349135</v>
      </c>
      <c r="J40" s="73">
        <f t="shared" si="5"/>
        <v>346349135</v>
      </c>
      <c r="K40" s="73">
        <f t="shared" si="5"/>
        <v>346349135</v>
      </c>
      <c r="L40" s="73">
        <f t="shared" si="5"/>
        <v>323598319</v>
      </c>
      <c r="M40" s="73">
        <f t="shared" si="5"/>
        <v>395538061</v>
      </c>
      <c r="N40" s="73">
        <f t="shared" si="5"/>
        <v>395538061</v>
      </c>
      <c r="O40" s="73">
        <f t="shared" si="5"/>
        <v>385646675</v>
      </c>
      <c r="P40" s="73">
        <f t="shared" si="5"/>
        <v>374183760</v>
      </c>
      <c r="Q40" s="73">
        <f t="shared" si="5"/>
        <v>405971482</v>
      </c>
      <c r="R40" s="73">
        <f t="shared" si="5"/>
        <v>405971482</v>
      </c>
      <c r="S40" s="73">
        <f t="shared" si="5"/>
        <v>385844238</v>
      </c>
      <c r="T40" s="73">
        <f t="shared" si="5"/>
        <v>355195348</v>
      </c>
      <c r="U40" s="73">
        <f t="shared" si="5"/>
        <v>313317293</v>
      </c>
      <c r="V40" s="73">
        <f t="shared" si="5"/>
        <v>313317293</v>
      </c>
      <c r="W40" s="73">
        <f t="shared" si="5"/>
        <v>313317293</v>
      </c>
      <c r="X40" s="73">
        <f t="shared" si="5"/>
        <v>96826562</v>
      </c>
      <c r="Y40" s="73">
        <f t="shared" si="5"/>
        <v>216490731</v>
      </c>
      <c r="Z40" s="170">
        <f>+IF(X40&lt;&gt;0,+(Y40/X40)*100,0)</f>
        <v>223.58609717031985</v>
      </c>
      <c r="AA40" s="74">
        <f>+AA34+AA39</f>
        <v>96826562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1140571153</v>
      </c>
      <c r="D42" s="257">
        <f>+D25-D40</f>
        <v>0</v>
      </c>
      <c r="E42" s="258">
        <f t="shared" si="6"/>
        <v>1504021050</v>
      </c>
      <c r="F42" s="259">
        <f t="shared" si="6"/>
        <v>1504021050</v>
      </c>
      <c r="G42" s="259">
        <f t="shared" si="6"/>
        <v>1317390948</v>
      </c>
      <c r="H42" s="259">
        <f t="shared" si="6"/>
        <v>1241273432</v>
      </c>
      <c r="I42" s="259">
        <f t="shared" si="6"/>
        <v>1220908490</v>
      </c>
      <c r="J42" s="259">
        <f t="shared" si="6"/>
        <v>1220908490</v>
      </c>
      <c r="K42" s="259">
        <f t="shared" si="6"/>
        <v>1220908490</v>
      </c>
      <c r="L42" s="259">
        <f t="shared" si="6"/>
        <v>1298276754</v>
      </c>
      <c r="M42" s="259">
        <f t="shared" si="6"/>
        <v>1274649765</v>
      </c>
      <c r="N42" s="259">
        <f t="shared" si="6"/>
        <v>1274649765</v>
      </c>
      <c r="O42" s="259">
        <f t="shared" si="6"/>
        <v>1267580970</v>
      </c>
      <c r="P42" s="259">
        <f t="shared" si="6"/>
        <v>1259237122</v>
      </c>
      <c r="Q42" s="259">
        <f t="shared" si="6"/>
        <v>1322729039</v>
      </c>
      <c r="R42" s="259">
        <f t="shared" si="6"/>
        <v>1322729039</v>
      </c>
      <c r="S42" s="259">
        <f t="shared" si="6"/>
        <v>1326956181</v>
      </c>
      <c r="T42" s="259">
        <f t="shared" si="6"/>
        <v>1314734301</v>
      </c>
      <c r="U42" s="259">
        <f t="shared" si="6"/>
        <v>1317748747</v>
      </c>
      <c r="V42" s="259">
        <f t="shared" si="6"/>
        <v>1317748747</v>
      </c>
      <c r="W42" s="259">
        <f t="shared" si="6"/>
        <v>1317748747</v>
      </c>
      <c r="X42" s="259">
        <f t="shared" si="6"/>
        <v>1504021050</v>
      </c>
      <c r="Y42" s="259">
        <f t="shared" si="6"/>
        <v>-186272303</v>
      </c>
      <c r="Z42" s="260">
        <f>+IF(X42&lt;&gt;0,+(Y42/X42)*100,0)</f>
        <v>-12.384953189318727</v>
      </c>
      <c r="AA42" s="261">
        <f>+AA25-AA40</f>
        <v>1504021050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1138583155</v>
      </c>
      <c r="D45" s="155"/>
      <c r="E45" s="59">
        <v>1496033052</v>
      </c>
      <c r="F45" s="60">
        <v>1496033052</v>
      </c>
      <c r="G45" s="60">
        <v>1315402950</v>
      </c>
      <c r="H45" s="60">
        <v>1239285434</v>
      </c>
      <c r="I45" s="60">
        <v>1218920492</v>
      </c>
      <c r="J45" s="60">
        <v>1218920492</v>
      </c>
      <c r="K45" s="60">
        <v>1218920492</v>
      </c>
      <c r="L45" s="60">
        <v>1296288756</v>
      </c>
      <c r="M45" s="60">
        <v>1272661767</v>
      </c>
      <c r="N45" s="60">
        <v>1272661767</v>
      </c>
      <c r="O45" s="60">
        <v>1265592973</v>
      </c>
      <c r="P45" s="60">
        <v>1257249125</v>
      </c>
      <c r="Q45" s="60">
        <v>1320741041</v>
      </c>
      <c r="R45" s="60">
        <v>1320741041</v>
      </c>
      <c r="S45" s="60">
        <v>1324968182</v>
      </c>
      <c r="T45" s="60">
        <v>1312746302</v>
      </c>
      <c r="U45" s="60">
        <v>1315760748</v>
      </c>
      <c r="V45" s="60">
        <v>1315760748</v>
      </c>
      <c r="W45" s="60">
        <v>1315760748</v>
      </c>
      <c r="X45" s="60">
        <v>1496033052</v>
      </c>
      <c r="Y45" s="60">
        <v>-180272304</v>
      </c>
      <c r="Z45" s="139">
        <v>-12.05</v>
      </c>
      <c r="AA45" s="62">
        <v>1496033052</v>
      </c>
    </row>
    <row r="46" spans="1:27" ht="13.5">
      <c r="A46" s="249" t="s">
        <v>171</v>
      </c>
      <c r="B46" s="182"/>
      <c r="C46" s="155">
        <v>1987998</v>
      </c>
      <c r="D46" s="155"/>
      <c r="E46" s="59">
        <v>7987998</v>
      </c>
      <c r="F46" s="60">
        <v>7987998</v>
      </c>
      <c r="G46" s="60">
        <v>1987998</v>
      </c>
      <c r="H46" s="60">
        <v>1987998</v>
      </c>
      <c r="I46" s="60">
        <v>1987998</v>
      </c>
      <c r="J46" s="60">
        <v>1987998</v>
      </c>
      <c r="K46" s="60">
        <v>1987998</v>
      </c>
      <c r="L46" s="60">
        <v>1987998</v>
      </c>
      <c r="M46" s="60">
        <v>1987998</v>
      </c>
      <c r="N46" s="60">
        <v>1987998</v>
      </c>
      <c r="O46" s="60">
        <v>1987998</v>
      </c>
      <c r="P46" s="60">
        <v>1987998</v>
      </c>
      <c r="Q46" s="60">
        <v>1987998</v>
      </c>
      <c r="R46" s="60">
        <v>1987998</v>
      </c>
      <c r="S46" s="60">
        <v>1987998</v>
      </c>
      <c r="T46" s="60">
        <v>1987998</v>
      </c>
      <c r="U46" s="60">
        <v>1987998</v>
      </c>
      <c r="V46" s="60">
        <v>1987998</v>
      </c>
      <c r="W46" s="60">
        <v>1987998</v>
      </c>
      <c r="X46" s="60">
        <v>7987998</v>
      </c>
      <c r="Y46" s="60">
        <v>-6000000</v>
      </c>
      <c r="Z46" s="139">
        <v>-75.11</v>
      </c>
      <c r="AA46" s="62">
        <v>7987998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1140571153</v>
      </c>
      <c r="D48" s="217">
        <f>SUM(D45:D47)</f>
        <v>0</v>
      </c>
      <c r="E48" s="264">
        <f t="shared" si="7"/>
        <v>1504021050</v>
      </c>
      <c r="F48" s="219">
        <f t="shared" si="7"/>
        <v>1504021050</v>
      </c>
      <c r="G48" s="219">
        <f t="shared" si="7"/>
        <v>1317390948</v>
      </c>
      <c r="H48" s="219">
        <f t="shared" si="7"/>
        <v>1241273432</v>
      </c>
      <c r="I48" s="219">
        <f t="shared" si="7"/>
        <v>1220908490</v>
      </c>
      <c r="J48" s="219">
        <f t="shared" si="7"/>
        <v>1220908490</v>
      </c>
      <c r="K48" s="219">
        <f t="shared" si="7"/>
        <v>1220908490</v>
      </c>
      <c r="L48" s="219">
        <f t="shared" si="7"/>
        <v>1298276754</v>
      </c>
      <c r="M48" s="219">
        <f t="shared" si="7"/>
        <v>1274649765</v>
      </c>
      <c r="N48" s="219">
        <f t="shared" si="7"/>
        <v>1274649765</v>
      </c>
      <c r="O48" s="219">
        <f t="shared" si="7"/>
        <v>1267580971</v>
      </c>
      <c r="P48" s="219">
        <f t="shared" si="7"/>
        <v>1259237123</v>
      </c>
      <c r="Q48" s="219">
        <f t="shared" si="7"/>
        <v>1322729039</v>
      </c>
      <c r="R48" s="219">
        <f t="shared" si="7"/>
        <v>1322729039</v>
      </c>
      <c r="S48" s="219">
        <f t="shared" si="7"/>
        <v>1326956180</v>
      </c>
      <c r="T48" s="219">
        <f t="shared" si="7"/>
        <v>1314734300</v>
      </c>
      <c r="U48" s="219">
        <f t="shared" si="7"/>
        <v>1317748746</v>
      </c>
      <c r="V48" s="219">
        <f t="shared" si="7"/>
        <v>1317748746</v>
      </c>
      <c r="W48" s="219">
        <f t="shared" si="7"/>
        <v>1317748746</v>
      </c>
      <c r="X48" s="219">
        <f t="shared" si="7"/>
        <v>1504021050</v>
      </c>
      <c r="Y48" s="219">
        <f t="shared" si="7"/>
        <v>-186272304</v>
      </c>
      <c r="Z48" s="265">
        <f>+IF(X48&lt;&gt;0,+(Y48/X48)*100,0)</f>
        <v>-12.384953255807158</v>
      </c>
      <c r="AA48" s="232">
        <f>SUM(AA45:AA47)</f>
        <v>1504021050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985348</v>
      </c>
      <c r="D6" s="155"/>
      <c r="E6" s="59">
        <v>13984000</v>
      </c>
      <c r="F6" s="60">
        <v>13984000</v>
      </c>
      <c r="G6" s="60">
        <v>499949</v>
      </c>
      <c r="H6" s="60">
        <v>180545</v>
      </c>
      <c r="I6" s="60">
        <v>297580</v>
      </c>
      <c r="J6" s="60">
        <v>978074</v>
      </c>
      <c r="K6" s="60">
        <v>36856</v>
      </c>
      <c r="L6" s="60">
        <v>693105</v>
      </c>
      <c r="M6" s="60">
        <v>8207508</v>
      </c>
      <c r="N6" s="60">
        <v>8937469</v>
      </c>
      <c r="O6" s="60">
        <v>5640429</v>
      </c>
      <c r="P6" s="60">
        <v>3585151</v>
      </c>
      <c r="Q6" s="60">
        <v>1984341</v>
      </c>
      <c r="R6" s="60">
        <v>11209921</v>
      </c>
      <c r="S6" s="60">
        <v>3581067</v>
      </c>
      <c r="T6" s="60">
        <v>4587255</v>
      </c>
      <c r="U6" s="60">
        <v>4263894</v>
      </c>
      <c r="V6" s="60">
        <v>12432216</v>
      </c>
      <c r="W6" s="60">
        <v>33557680</v>
      </c>
      <c r="X6" s="60">
        <v>13984000</v>
      </c>
      <c r="Y6" s="60">
        <v>19573680</v>
      </c>
      <c r="Z6" s="140">
        <v>139.97</v>
      </c>
      <c r="AA6" s="62">
        <v>13984000</v>
      </c>
    </row>
    <row r="7" spans="1:27" ht="13.5">
      <c r="A7" s="249" t="s">
        <v>178</v>
      </c>
      <c r="B7" s="182"/>
      <c r="C7" s="155">
        <v>361058141</v>
      </c>
      <c r="D7" s="155"/>
      <c r="E7" s="59">
        <v>389213284</v>
      </c>
      <c r="F7" s="60">
        <v>389213284</v>
      </c>
      <c r="G7" s="60">
        <v>174478000</v>
      </c>
      <c r="H7" s="60">
        <v>2392802</v>
      </c>
      <c r="I7" s="60"/>
      <c r="J7" s="60">
        <v>176870802</v>
      </c>
      <c r="K7" s="60">
        <v>16593807</v>
      </c>
      <c r="L7" s="60">
        <v>134107422</v>
      </c>
      <c r="M7" s="60">
        <v>-21035594</v>
      </c>
      <c r="N7" s="60">
        <v>129665635</v>
      </c>
      <c r="O7" s="60"/>
      <c r="P7" s="60">
        <v>23465000</v>
      </c>
      <c r="Q7" s="60">
        <v>84736841</v>
      </c>
      <c r="R7" s="60">
        <v>108201841</v>
      </c>
      <c r="S7" s="60">
        <v>65458</v>
      </c>
      <c r="T7" s="60"/>
      <c r="U7" s="60">
        <v>98359</v>
      </c>
      <c r="V7" s="60">
        <v>163817</v>
      </c>
      <c r="W7" s="60">
        <v>414902095</v>
      </c>
      <c r="X7" s="60">
        <v>389213284</v>
      </c>
      <c r="Y7" s="60">
        <v>25688811</v>
      </c>
      <c r="Z7" s="140">
        <v>6.6</v>
      </c>
      <c r="AA7" s="62">
        <v>389213284</v>
      </c>
    </row>
    <row r="8" spans="1:27" ht="13.5">
      <c r="A8" s="249" t="s">
        <v>179</v>
      </c>
      <c r="B8" s="182"/>
      <c r="C8" s="155">
        <v>229607595</v>
      </c>
      <c r="D8" s="155"/>
      <c r="E8" s="59">
        <v>276463716</v>
      </c>
      <c r="F8" s="60">
        <v>276463716</v>
      </c>
      <c r="G8" s="60">
        <v>107594000</v>
      </c>
      <c r="H8" s="60"/>
      <c r="I8" s="60"/>
      <c r="J8" s="60">
        <v>107594000</v>
      </c>
      <c r="K8" s="60">
        <v>925000</v>
      </c>
      <c r="L8" s="60"/>
      <c r="M8" s="60">
        <v>82216594</v>
      </c>
      <c r="N8" s="60">
        <v>83141594</v>
      </c>
      <c r="O8" s="60"/>
      <c r="P8" s="60"/>
      <c r="Q8" s="60">
        <v>58826159</v>
      </c>
      <c r="R8" s="60">
        <v>58826159</v>
      </c>
      <c r="S8" s="60"/>
      <c r="T8" s="60"/>
      <c r="U8" s="60"/>
      <c r="V8" s="60"/>
      <c r="W8" s="60">
        <v>249561753</v>
      </c>
      <c r="X8" s="60">
        <v>276463716</v>
      </c>
      <c r="Y8" s="60">
        <v>-26901963</v>
      </c>
      <c r="Z8" s="140">
        <v>-9.73</v>
      </c>
      <c r="AA8" s="62">
        <v>276463716</v>
      </c>
    </row>
    <row r="9" spans="1:27" ht="13.5">
      <c r="A9" s="249" t="s">
        <v>180</v>
      </c>
      <c r="B9" s="182"/>
      <c r="C9" s="155">
        <v>15030727</v>
      </c>
      <c r="D9" s="155"/>
      <c r="E9" s="59">
        <v>5158000</v>
      </c>
      <c r="F9" s="60">
        <v>5158000</v>
      </c>
      <c r="G9" s="60">
        <v>1583618</v>
      </c>
      <c r="H9" s="60">
        <v>1919390</v>
      </c>
      <c r="I9" s="60">
        <v>1589264</v>
      </c>
      <c r="J9" s="60">
        <v>5092272</v>
      </c>
      <c r="K9" s="60">
        <v>1438420</v>
      </c>
      <c r="L9" s="60">
        <v>1235955</v>
      </c>
      <c r="M9" s="60">
        <v>1572216</v>
      </c>
      <c r="N9" s="60">
        <v>4246591</v>
      </c>
      <c r="O9" s="60">
        <v>1857723</v>
      </c>
      <c r="P9" s="60">
        <v>991447</v>
      </c>
      <c r="Q9" s="60">
        <v>1260875</v>
      </c>
      <c r="R9" s="60">
        <v>4110045</v>
      </c>
      <c r="S9" s="60">
        <v>1754986</v>
      </c>
      <c r="T9" s="60">
        <v>1393812</v>
      </c>
      <c r="U9" s="60">
        <v>1356414</v>
      </c>
      <c r="V9" s="60">
        <v>4505212</v>
      </c>
      <c r="W9" s="60">
        <v>17954120</v>
      </c>
      <c r="X9" s="60">
        <v>5158000</v>
      </c>
      <c r="Y9" s="60">
        <v>12796120</v>
      </c>
      <c r="Z9" s="140">
        <v>248.08</v>
      </c>
      <c r="AA9" s="62">
        <v>5158000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-297348617</v>
      </c>
      <c r="D12" s="155"/>
      <c r="E12" s="59">
        <v>-421667921</v>
      </c>
      <c r="F12" s="60">
        <v>-421667921</v>
      </c>
      <c r="G12" s="60">
        <v>-27716700</v>
      </c>
      <c r="H12" s="60">
        <v>-40142076</v>
      </c>
      <c r="I12" s="60">
        <v>-18386382</v>
      </c>
      <c r="J12" s="60">
        <v>-86245158</v>
      </c>
      <c r="K12" s="60">
        <v>-63504225</v>
      </c>
      <c r="L12" s="60">
        <v>-53747059</v>
      </c>
      <c r="M12" s="60">
        <v>-74452607</v>
      </c>
      <c r="N12" s="60">
        <v>-191703891</v>
      </c>
      <c r="O12" s="60">
        <v>-15051291</v>
      </c>
      <c r="P12" s="60">
        <v>-22258162</v>
      </c>
      <c r="Q12" s="60">
        <v>-37476153</v>
      </c>
      <c r="R12" s="60">
        <v>-74785606</v>
      </c>
      <c r="S12" s="60">
        <v>-31703956</v>
      </c>
      <c r="T12" s="60">
        <v>-41970979</v>
      </c>
      <c r="U12" s="60">
        <v>-36624404</v>
      </c>
      <c r="V12" s="60">
        <v>-110299339</v>
      </c>
      <c r="W12" s="60">
        <v>-463033994</v>
      </c>
      <c r="X12" s="60">
        <v>-421667921</v>
      </c>
      <c r="Y12" s="60">
        <v>-41366073</v>
      </c>
      <c r="Z12" s="140">
        <v>9.81</v>
      </c>
      <c r="AA12" s="62">
        <v>-421667921</v>
      </c>
    </row>
    <row r="13" spans="1:27" ht="13.5">
      <c r="A13" s="249" t="s">
        <v>40</v>
      </c>
      <c r="B13" s="182"/>
      <c r="C13" s="155">
        <v>-440772</v>
      </c>
      <c r="D13" s="155"/>
      <c r="E13" s="59">
        <v>-300000</v>
      </c>
      <c r="F13" s="60">
        <v>-300000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-300000</v>
      </c>
      <c r="Y13" s="60">
        <v>300000</v>
      </c>
      <c r="Z13" s="140">
        <v>-100</v>
      </c>
      <c r="AA13" s="62">
        <v>-300000</v>
      </c>
    </row>
    <row r="14" spans="1:27" ht="13.5">
      <c r="A14" s="249" t="s">
        <v>42</v>
      </c>
      <c r="B14" s="182"/>
      <c r="C14" s="155"/>
      <c r="D14" s="155"/>
      <c r="E14" s="59">
        <v>-1800000</v>
      </c>
      <c r="F14" s="60">
        <v>-1800000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-1800000</v>
      </c>
      <c r="Y14" s="60">
        <v>1800000</v>
      </c>
      <c r="Z14" s="140">
        <v>-100</v>
      </c>
      <c r="AA14" s="62">
        <v>-1800000</v>
      </c>
    </row>
    <row r="15" spans="1:27" ht="13.5">
      <c r="A15" s="250" t="s">
        <v>184</v>
      </c>
      <c r="B15" s="251"/>
      <c r="C15" s="168">
        <f aca="true" t="shared" si="0" ref="C15:Y15">SUM(C6:C14)</f>
        <v>308892422</v>
      </c>
      <c r="D15" s="168">
        <f>SUM(D6:D14)</f>
        <v>0</v>
      </c>
      <c r="E15" s="72">
        <f t="shared" si="0"/>
        <v>261051079</v>
      </c>
      <c r="F15" s="73">
        <f t="shared" si="0"/>
        <v>261051079</v>
      </c>
      <c r="G15" s="73">
        <f t="shared" si="0"/>
        <v>256438867</v>
      </c>
      <c r="H15" s="73">
        <f t="shared" si="0"/>
        <v>-35649339</v>
      </c>
      <c r="I15" s="73">
        <f t="shared" si="0"/>
        <v>-16499538</v>
      </c>
      <c r="J15" s="73">
        <f t="shared" si="0"/>
        <v>204289990</v>
      </c>
      <c r="K15" s="73">
        <f t="shared" si="0"/>
        <v>-44510142</v>
      </c>
      <c r="L15" s="73">
        <f t="shared" si="0"/>
        <v>82289423</v>
      </c>
      <c r="M15" s="73">
        <f t="shared" si="0"/>
        <v>-3491883</v>
      </c>
      <c r="N15" s="73">
        <f t="shared" si="0"/>
        <v>34287398</v>
      </c>
      <c r="O15" s="73">
        <f t="shared" si="0"/>
        <v>-7553139</v>
      </c>
      <c r="P15" s="73">
        <f t="shared" si="0"/>
        <v>5783436</v>
      </c>
      <c r="Q15" s="73">
        <f t="shared" si="0"/>
        <v>109332063</v>
      </c>
      <c r="R15" s="73">
        <f t="shared" si="0"/>
        <v>107562360</v>
      </c>
      <c r="S15" s="73">
        <f t="shared" si="0"/>
        <v>-26302445</v>
      </c>
      <c r="T15" s="73">
        <f t="shared" si="0"/>
        <v>-35989912</v>
      </c>
      <c r="U15" s="73">
        <f t="shared" si="0"/>
        <v>-30905737</v>
      </c>
      <c r="V15" s="73">
        <f t="shared" si="0"/>
        <v>-93198094</v>
      </c>
      <c r="W15" s="73">
        <f t="shared" si="0"/>
        <v>252941654</v>
      </c>
      <c r="X15" s="73">
        <f t="shared" si="0"/>
        <v>261051079</v>
      </c>
      <c r="Y15" s="73">
        <f t="shared" si="0"/>
        <v>-8109425</v>
      </c>
      <c r="Z15" s="170">
        <f>+IF(X15&lt;&gt;0,+(Y15/X15)*100,0)</f>
        <v>-3.10645143895383</v>
      </c>
      <c r="AA15" s="74">
        <f>SUM(AA6:AA14)</f>
        <v>261051079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>
        <v>-5800985</v>
      </c>
      <c r="H20" s="60">
        <v>-4736276</v>
      </c>
      <c r="I20" s="60">
        <v>-3047353</v>
      </c>
      <c r="J20" s="60">
        <v>-13584614</v>
      </c>
      <c r="K20" s="60">
        <v>-8620985</v>
      </c>
      <c r="L20" s="60">
        <v>-15740569</v>
      </c>
      <c r="M20" s="159">
        <v>54001758</v>
      </c>
      <c r="N20" s="60">
        <v>29640204</v>
      </c>
      <c r="O20" s="60"/>
      <c r="P20" s="60">
        <v>-17872312</v>
      </c>
      <c r="Q20" s="60">
        <v>-17931349</v>
      </c>
      <c r="R20" s="60">
        <v>-35803661</v>
      </c>
      <c r="S20" s="60">
        <v>-3552245</v>
      </c>
      <c r="T20" s="159">
        <v>-4037722</v>
      </c>
      <c r="U20" s="60">
        <v>-3926260</v>
      </c>
      <c r="V20" s="60">
        <v>-11516227</v>
      </c>
      <c r="W20" s="60">
        <v>-31264298</v>
      </c>
      <c r="X20" s="60"/>
      <c r="Y20" s="60">
        <v>-31264298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-146487215</v>
      </c>
      <c r="D24" s="155"/>
      <c r="E24" s="59">
        <v>-276463716</v>
      </c>
      <c r="F24" s="60">
        <v>-276463716</v>
      </c>
      <c r="G24" s="60">
        <v>-21809445</v>
      </c>
      <c r="H24" s="60">
        <v>-7758840</v>
      </c>
      <c r="I24" s="60">
        <v>-17818450</v>
      </c>
      <c r="J24" s="60">
        <v>-47386735</v>
      </c>
      <c r="K24" s="60">
        <v>-16966939</v>
      </c>
      <c r="L24" s="60">
        <v>-113126156</v>
      </c>
      <c r="M24" s="60">
        <v>84687005</v>
      </c>
      <c r="N24" s="60">
        <v>-45406090</v>
      </c>
      <c r="O24" s="60">
        <v>-11228377</v>
      </c>
      <c r="P24" s="60">
        <v>-23706188</v>
      </c>
      <c r="Q24" s="60">
        <v>-15633743</v>
      </c>
      <c r="R24" s="60">
        <v>-50568308</v>
      </c>
      <c r="S24" s="60">
        <v>-21398046</v>
      </c>
      <c r="T24" s="60">
        <v>-21398046</v>
      </c>
      <c r="U24" s="60">
        <v>-48531637</v>
      </c>
      <c r="V24" s="60">
        <v>-91327729</v>
      </c>
      <c r="W24" s="60">
        <v>-234688862</v>
      </c>
      <c r="X24" s="60">
        <v>-276463716</v>
      </c>
      <c r="Y24" s="60">
        <v>41774854</v>
      </c>
      <c r="Z24" s="140">
        <v>-15.11</v>
      </c>
      <c r="AA24" s="62">
        <v>-276463716</v>
      </c>
    </row>
    <row r="25" spans="1:27" ht="13.5">
      <c r="A25" s="250" t="s">
        <v>191</v>
      </c>
      <c r="B25" s="251"/>
      <c r="C25" s="168">
        <f aca="true" t="shared" si="1" ref="C25:Y25">SUM(C19:C24)</f>
        <v>-146487215</v>
      </c>
      <c r="D25" s="168">
        <f>SUM(D19:D24)</f>
        <v>0</v>
      </c>
      <c r="E25" s="72">
        <f t="shared" si="1"/>
        <v>-276463716</v>
      </c>
      <c r="F25" s="73">
        <f t="shared" si="1"/>
        <v>-276463716</v>
      </c>
      <c r="G25" s="73">
        <f t="shared" si="1"/>
        <v>-27610430</v>
      </c>
      <c r="H25" s="73">
        <f t="shared" si="1"/>
        <v>-12495116</v>
      </c>
      <c r="I25" s="73">
        <f t="shared" si="1"/>
        <v>-20865803</v>
      </c>
      <c r="J25" s="73">
        <f t="shared" si="1"/>
        <v>-60971349</v>
      </c>
      <c r="K25" s="73">
        <f t="shared" si="1"/>
        <v>-25587924</v>
      </c>
      <c r="L25" s="73">
        <f t="shared" si="1"/>
        <v>-128866725</v>
      </c>
      <c r="M25" s="73">
        <f t="shared" si="1"/>
        <v>138688763</v>
      </c>
      <c r="N25" s="73">
        <f t="shared" si="1"/>
        <v>-15765886</v>
      </c>
      <c r="O25" s="73">
        <f t="shared" si="1"/>
        <v>-11228377</v>
      </c>
      <c r="P25" s="73">
        <f t="shared" si="1"/>
        <v>-41578500</v>
      </c>
      <c r="Q25" s="73">
        <f t="shared" si="1"/>
        <v>-33565092</v>
      </c>
      <c r="R25" s="73">
        <f t="shared" si="1"/>
        <v>-86371969</v>
      </c>
      <c r="S25" s="73">
        <f t="shared" si="1"/>
        <v>-24950291</v>
      </c>
      <c r="T25" s="73">
        <f t="shared" si="1"/>
        <v>-25435768</v>
      </c>
      <c r="U25" s="73">
        <f t="shared" si="1"/>
        <v>-52457897</v>
      </c>
      <c r="V25" s="73">
        <f t="shared" si="1"/>
        <v>-102843956</v>
      </c>
      <c r="W25" s="73">
        <f t="shared" si="1"/>
        <v>-265953160</v>
      </c>
      <c r="X25" s="73">
        <f t="shared" si="1"/>
        <v>-276463716</v>
      </c>
      <c r="Y25" s="73">
        <f t="shared" si="1"/>
        <v>10510556</v>
      </c>
      <c r="Z25" s="170">
        <f>+IF(X25&lt;&gt;0,+(Y25/X25)*100,0)</f>
        <v>-3.801784969134973</v>
      </c>
      <c r="AA25" s="74">
        <f>SUM(AA19:AA24)</f>
        <v>-276463716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>
        <v>-72517</v>
      </c>
      <c r="V33" s="60">
        <v>-72517</v>
      </c>
      <c r="W33" s="60">
        <v>-72517</v>
      </c>
      <c r="X33" s="60"/>
      <c r="Y33" s="60">
        <v>-72517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-72517</v>
      </c>
      <c r="V34" s="73">
        <f t="shared" si="2"/>
        <v>-72517</v>
      </c>
      <c r="W34" s="73">
        <f t="shared" si="2"/>
        <v>-72517</v>
      </c>
      <c r="X34" s="73">
        <f t="shared" si="2"/>
        <v>0</v>
      </c>
      <c r="Y34" s="73">
        <f t="shared" si="2"/>
        <v>-72517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162405207</v>
      </c>
      <c r="D36" s="153">
        <f>+D15+D25+D34</f>
        <v>0</v>
      </c>
      <c r="E36" s="99">
        <f t="shared" si="3"/>
        <v>-15412637</v>
      </c>
      <c r="F36" s="100">
        <f t="shared" si="3"/>
        <v>-15412637</v>
      </c>
      <c r="G36" s="100">
        <f t="shared" si="3"/>
        <v>228828437</v>
      </c>
      <c r="H36" s="100">
        <f t="shared" si="3"/>
        <v>-48144455</v>
      </c>
      <c r="I36" s="100">
        <f t="shared" si="3"/>
        <v>-37365341</v>
      </c>
      <c r="J36" s="100">
        <f t="shared" si="3"/>
        <v>143318641</v>
      </c>
      <c r="K36" s="100">
        <f t="shared" si="3"/>
        <v>-70098066</v>
      </c>
      <c r="L36" s="100">
        <f t="shared" si="3"/>
        <v>-46577302</v>
      </c>
      <c r="M36" s="100">
        <f t="shared" si="3"/>
        <v>135196880</v>
      </c>
      <c r="N36" s="100">
        <f t="shared" si="3"/>
        <v>18521512</v>
      </c>
      <c r="O36" s="100">
        <f t="shared" si="3"/>
        <v>-18781516</v>
      </c>
      <c r="P36" s="100">
        <f t="shared" si="3"/>
        <v>-35795064</v>
      </c>
      <c r="Q36" s="100">
        <f t="shared" si="3"/>
        <v>75766971</v>
      </c>
      <c r="R36" s="100">
        <f t="shared" si="3"/>
        <v>21190391</v>
      </c>
      <c r="S36" s="100">
        <f t="shared" si="3"/>
        <v>-51252736</v>
      </c>
      <c r="T36" s="100">
        <f t="shared" si="3"/>
        <v>-61425680</v>
      </c>
      <c r="U36" s="100">
        <f t="shared" si="3"/>
        <v>-83436151</v>
      </c>
      <c r="V36" s="100">
        <f t="shared" si="3"/>
        <v>-196114567</v>
      </c>
      <c r="W36" s="100">
        <f t="shared" si="3"/>
        <v>-13084023</v>
      </c>
      <c r="X36" s="100">
        <f t="shared" si="3"/>
        <v>-15412637</v>
      </c>
      <c r="Y36" s="100">
        <f t="shared" si="3"/>
        <v>2328614</v>
      </c>
      <c r="Z36" s="137">
        <f>+IF(X36&lt;&gt;0,+(Y36/X36)*100,0)</f>
        <v>-15.10847235291404</v>
      </c>
      <c r="AA36" s="102">
        <f>+AA15+AA25+AA34</f>
        <v>-15412637</v>
      </c>
    </row>
    <row r="37" spans="1:27" ht="13.5">
      <c r="A37" s="249" t="s">
        <v>199</v>
      </c>
      <c r="B37" s="182"/>
      <c r="C37" s="153">
        <v>98887996</v>
      </c>
      <c r="D37" s="153"/>
      <c r="E37" s="99">
        <v>44763000</v>
      </c>
      <c r="F37" s="100">
        <v>44763000</v>
      </c>
      <c r="G37" s="100">
        <v>261293202</v>
      </c>
      <c r="H37" s="100">
        <v>490121639</v>
      </c>
      <c r="I37" s="100">
        <v>441977184</v>
      </c>
      <c r="J37" s="100">
        <v>261293202</v>
      </c>
      <c r="K37" s="100">
        <v>404611843</v>
      </c>
      <c r="L37" s="100">
        <v>334513777</v>
      </c>
      <c r="M37" s="100">
        <v>287936475</v>
      </c>
      <c r="N37" s="100">
        <v>404611843</v>
      </c>
      <c r="O37" s="100">
        <v>423133355</v>
      </c>
      <c r="P37" s="100">
        <v>404351839</v>
      </c>
      <c r="Q37" s="100">
        <v>368556775</v>
      </c>
      <c r="R37" s="100">
        <v>423133355</v>
      </c>
      <c r="S37" s="100">
        <v>444323746</v>
      </c>
      <c r="T37" s="100">
        <v>393071010</v>
      </c>
      <c r="U37" s="100">
        <v>331645330</v>
      </c>
      <c r="V37" s="100">
        <v>444323746</v>
      </c>
      <c r="W37" s="100">
        <v>261293202</v>
      </c>
      <c r="X37" s="100">
        <v>44763000</v>
      </c>
      <c r="Y37" s="100">
        <v>216530202</v>
      </c>
      <c r="Z37" s="137">
        <v>483.73</v>
      </c>
      <c r="AA37" s="102">
        <v>44763000</v>
      </c>
    </row>
    <row r="38" spans="1:27" ht="13.5">
      <c r="A38" s="269" t="s">
        <v>200</v>
      </c>
      <c r="B38" s="256"/>
      <c r="C38" s="257">
        <v>261293203</v>
      </c>
      <c r="D38" s="257"/>
      <c r="E38" s="258">
        <v>29350363</v>
      </c>
      <c r="F38" s="259">
        <v>29350363</v>
      </c>
      <c r="G38" s="259">
        <v>490121639</v>
      </c>
      <c r="H38" s="259">
        <v>441977184</v>
      </c>
      <c r="I38" s="259">
        <v>404611843</v>
      </c>
      <c r="J38" s="259">
        <v>404611843</v>
      </c>
      <c r="K38" s="259">
        <v>334513777</v>
      </c>
      <c r="L38" s="259">
        <v>287936475</v>
      </c>
      <c r="M38" s="259">
        <v>423133355</v>
      </c>
      <c r="N38" s="259">
        <v>423133355</v>
      </c>
      <c r="O38" s="259">
        <v>404351839</v>
      </c>
      <c r="P38" s="259">
        <v>368556775</v>
      </c>
      <c r="Q38" s="259">
        <v>444323746</v>
      </c>
      <c r="R38" s="259">
        <v>404351839</v>
      </c>
      <c r="S38" s="259">
        <v>393071010</v>
      </c>
      <c r="T38" s="259">
        <v>331645330</v>
      </c>
      <c r="U38" s="259">
        <v>248209179</v>
      </c>
      <c r="V38" s="259">
        <v>248209179</v>
      </c>
      <c r="W38" s="259">
        <v>248209179</v>
      </c>
      <c r="X38" s="259">
        <v>29350363</v>
      </c>
      <c r="Y38" s="259">
        <v>218858816</v>
      </c>
      <c r="Z38" s="260">
        <v>745.68</v>
      </c>
      <c r="AA38" s="261">
        <v>29350363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146487216</v>
      </c>
      <c r="D5" s="200">
        <f t="shared" si="0"/>
        <v>0</v>
      </c>
      <c r="E5" s="106">
        <f t="shared" si="0"/>
        <v>241794716</v>
      </c>
      <c r="F5" s="106">
        <f t="shared" si="0"/>
        <v>241794716</v>
      </c>
      <c r="G5" s="106">
        <f t="shared" si="0"/>
        <v>9731214</v>
      </c>
      <c r="H5" s="106">
        <f t="shared" si="0"/>
        <v>698696</v>
      </c>
      <c r="I5" s="106">
        <f t="shared" si="0"/>
        <v>12060184</v>
      </c>
      <c r="J5" s="106">
        <f t="shared" si="0"/>
        <v>22490094</v>
      </c>
      <c r="K5" s="106">
        <f t="shared" si="0"/>
        <v>12152804</v>
      </c>
      <c r="L5" s="106">
        <f t="shared" si="0"/>
        <v>24946232</v>
      </c>
      <c r="M5" s="106">
        <f t="shared" si="0"/>
        <v>33203696</v>
      </c>
      <c r="N5" s="106">
        <f t="shared" si="0"/>
        <v>70302732</v>
      </c>
      <c r="O5" s="106">
        <f t="shared" si="0"/>
        <v>11228376</v>
      </c>
      <c r="P5" s="106">
        <f t="shared" si="0"/>
        <v>23705405</v>
      </c>
      <c r="Q5" s="106">
        <f t="shared" si="0"/>
        <v>15633744</v>
      </c>
      <c r="R5" s="106">
        <f t="shared" si="0"/>
        <v>50567525</v>
      </c>
      <c r="S5" s="106">
        <f t="shared" si="0"/>
        <v>21398046</v>
      </c>
      <c r="T5" s="106">
        <f t="shared" si="0"/>
        <v>25904517</v>
      </c>
      <c r="U5" s="106">
        <f t="shared" si="0"/>
        <v>44025168</v>
      </c>
      <c r="V5" s="106">
        <f t="shared" si="0"/>
        <v>91327731</v>
      </c>
      <c r="W5" s="106">
        <f t="shared" si="0"/>
        <v>234688082</v>
      </c>
      <c r="X5" s="106">
        <f t="shared" si="0"/>
        <v>241794716</v>
      </c>
      <c r="Y5" s="106">
        <f t="shared" si="0"/>
        <v>-7106634</v>
      </c>
      <c r="Z5" s="201">
        <f>+IF(X5&lt;&gt;0,+(Y5/X5)*100,0)</f>
        <v>-2.939118818460863</v>
      </c>
      <c r="AA5" s="199">
        <f>SUM(AA11:AA18)</f>
        <v>241794716</v>
      </c>
    </row>
    <row r="6" spans="1:27" ht="13.5">
      <c r="A6" s="291" t="s">
        <v>204</v>
      </c>
      <c r="B6" s="142"/>
      <c r="C6" s="62">
        <v>5816245</v>
      </c>
      <c r="D6" s="156"/>
      <c r="E6" s="60">
        <v>15000000</v>
      </c>
      <c r="F6" s="60">
        <v>15000000</v>
      </c>
      <c r="G6" s="60">
        <v>1503841</v>
      </c>
      <c r="H6" s="60">
        <v>79150</v>
      </c>
      <c r="I6" s="60"/>
      <c r="J6" s="60">
        <v>1582991</v>
      </c>
      <c r="K6" s="60"/>
      <c r="L6" s="60"/>
      <c r="M6" s="60">
        <v>430887</v>
      </c>
      <c r="N6" s="60">
        <v>430887</v>
      </c>
      <c r="O6" s="60">
        <v>22677</v>
      </c>
      <c r="P6" s="60">
        <v>955852</v>
      </c>
      <c r="Q6" s="60">
        <v>78453</v>
      </c>
      <c r="R6" s="60">
        <v>1056982</v>
      </c>
      <c r="S6" s="60">
        <v>19792412</v>
      </c>
      <c r="T6" s="60">
        <v>2283535</v>
      </c>
      <c r="U6" s="60"/>
      <c r="V6" s="60">
        <v>22075947</v>
      </c>
      <c r="W6" s="60">
        <v>25146807</v>
      </c>
      <c r="X6" s="60">
        <v>15000000</v>
      </c>
      <c r="Y6" s="60">
        <v>10146807</v>
      </c>
      <c r="Z6" s="140">
        <v>67.65</v>
      </c>
      <c r="AA6" s="155">
        <v>15000000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20260083</v>
      </c>
      <c r="D8" s="156"/>
      <c r="E8" s="60">
        <v>183484716</v>
      </c>
      <c r="F8" s="60">
        <v>183484716</v>
      </c>
      <c r="G8" s="60">
        <v>8215888</v>
      </c>
      <c r="H8" s="60">
        <v>619546</v>
      </c>
      <c r="I8" s="60">
        <v>9642853</v>
      </c>
      <c r="J8" s="60">
        <v>18478287</v>
      </c>
      <c r="K8" s="60">
        <v>12066028</v>
      </c>
      <c r="L8" s="60">
        <v>23414995</v>
      </c>
      <c r="M8" s="60">
        <v>23882960</v>
      </c>
      <c r="N8" s="60">
        <v>59363983</v>
      </c>
      <c r="O8" s="60">
        <v>10635536</v>
      </c>
      <c r="P8" s="60">
        <v>20624537</v>
      </c>
      <c r="Q8" s="60">
        <v>14918249</v>
      </c>
      <c r="R8" s="60">
        <v>46178322</v>
      </c>
      <c r="S8" s="60"/>
      <c r="T8" s="60">
        <v>18992067</v>
      </c>
      <c r="U8" s="60">
        <v>42976189</v>
      </c>
      <c r="V8" s="60">
        <v>61968256</v>
      </c>
      <c r="W8" s="60">
        <v>185988848</v>
      </c>
      <c r="X8" s="60">
        <v>183484716</v>
      </c>
      <c r="Y8" s="60">
        <v>2504132</v>
      </c>
      <c r="Z8" s="140">
        <v>1.36</v>
      </c>
      <c r="AA8" s="155">
        <v>183484716</v>
      </c>
    </row>
    <row r="9" spans="1:27" ht="13.5">
      <c r="A9" s="291" t="s">
        <v>207</v>
      </c>
      <c r="B9" s="142"/>
      <c r="C9" s="62">
        <v>9641167</v>
      </c>
      <c r="D9" s="156"/>
      <c r="E9" s="60">
        <v>11300000</v>
      </c>
      <c r="F9" s="60">
        <v>11300000</v>
      </c>
      <c r="G9" s="60"/>
      <c r="H9" s="60"/>
      <c r="I9" s="60"/>
      <c r="J9" s="60"/>
      <c r="K9" s="60"/>
      <c r="L9" s="60"/>
      <c r="M9" s="60">
        <v>1423129</v>
      </c>
      <c r="N9" s="60">
        <v>1423129</v>
      </c>
      <c r="O9" s="60">
        <v>49892</v>
      </c>
      <c r="P9" s="60">
        <v>47091</v>
      </c>
      <c r="Q9" s="60">
        <v>379893</v>
      </c>
      <c r="R9" s="60">
        <v>476876</v>
      </c>
      <c r="S9" s="60">
        <v>1605634</v>
      </c>
      <c r="T9" s="60">
        <v>3909284</v>
      </c>
      <c r="U9" s="60"/>
      <c r="V9" s="60">
        <v>5514918</v>
      </c>
      <c r="W9" s="60">
        <v>7414923</v>
      </c>
      <c r="X9" s="60">
        <v>11300000</v>
      </c>
      <c r="Y9" s="60">
        <v>-3885077</v>
      </c>
      <c r="Z9" s="140">
        <v>-34.38</v>
      </c>
      <c r="AA9" s="155">
        <v>11300000</v>
      </c>
    </row>
    <row r="10" spans="1:27" ht="13.5">
      <c r="A10" s="291" t="s">
        <v>208</v>
      </c>
      <c r="B10" s="142"/>
      <c r="C10" s="62">
        <v>91126596</v>
      </c>
      <c r="D10" s="156"/>
      <c r="E10" s="60"/>
      <c r="F10" s="60"/>
      <c r="G10" s="60"/>
      <c r="H10" s="60"/>
      <c r="I10" s="60"/>
      <c r="J10" s="60"/>
      <c r="K10" s="60"/>
      <c r="L10" s="60"/>
      <c r="M10" s="60">
        <v>3113804</v>
      </c>
      <c r="N10" s="60">
        <v>3113804</v>
      </c>
      <c r="O10" s="60"/>
      <c r="P10" s="60"/>
      <c r="Q10" s="60">
        <v>40800</v>
      </c>
      <c r="R10" s="60">
        <v>40800</v>
      </c>
      <c r="S10" s="60"/>
      <c r="T10" s="60"/>
      <c r="U10" s="60"/>
      <c r="V10" s="60"/>
      <c r="W10" s="60">
        <v>3154604</v>
      </c>
      <c r="X10" s="60"/>
      <c r="Y10" s="60">
        <v>3154604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126844091</v>
      </c>
      <c r="D11" s="294">
        <f t="shared" si="1"/>
        <v>0</v>
      </c>
      <c r="E11" s="295">
        <f t="shared" si="1"/>
        <v>209784716</v>
      </c>
      <c r="F11" s="295">
        <f t="shared" si="1"/>
        <v>209784716</v>
      </c>
      <c r="G11" s="295">
        <f t="shared" si="1"/>
        <v>9719729</v>
      </c>
      <c r="H11" s="295">
        <f t="shared" si="1"/>
        <v>698696</v>
      </c>
      <c r="I11" s="295">
        <f t="shared" si="1"/>
        <v>9642853</v>
      </c>
      <c r="J11" s="295">
        <f t="shared" si="1"/>
        <v>20061278</v>
      </c>
      <c r="K11" s="295">
        <f t="shared" si="1"/>
        <v>12066028</v>
      </c>
      <c r="L11" s="295">
        <f t="shared" si="1"/>
        <v>23414995</v>
      </c>
      <c r="M11" s="295">
        <f t="shared" si="1"/>
        <v>28850780</v>
      </c>
      <c r="N11" s="295">
        <f t="shared" si="1"/>
        <v>64331803</v>
      </c>
      <c r="O11" s="295">
        <f t="shared" si="1"/>
        <v>10708105</v>
      </c>
      <c r="P11" s="295">
        <f t="shared" si="1"/>
        <v>21627480</v>
      </c>
      <c r="Q11" s="295">
        <f t="shared" si="1"/>
        <v>15417395</v>
      </c>
      <c r="R11" s="295">
        <f t="shared" si="1"/>
        <v>47752980</v>
      </c>
      <c r="S11" s="295">
        <f t="shared" si="1"/>
        <v>21398046</v>
      </c>
      <c r="T11" s="295">
        <f t="shared" si="1"/>
        <v>25184886</v>
      </c>
      <c r="U11" s="295">
        <f t="shared" si="1"/>
        <v>42976189</v>
      </c>
      <c r="V11" s="295">
        <f t="shared" si="1"/>
        <v>89559121</v>
      </c>
      <c r="W11" s="295">
        <f t="shared" si="1"/>
        <v>221705182</v>
      </c>
      <c r="X11" s="295">
        <f t="shared" si="1"/>
        <v>209784716</v>
      </c>
      <c r="Y11" s="295">
        <f t="shared" si="1"/>
        <v>11920466</v>
      </c>
      <c r="Z11" s="296">
        <f>+IF(X11&lt;&gt;0,+(Y11/X11)*100,0)</f>
        <v>5.6822375944680354</v>
      </c>
      <c r="AA11" s="297">
        <f>SUM(AA6:AA10)</f>
        <v>209784716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19486840</v>
      </c>
      <c r="D15" s="156"/>
      <c r="E15" s="60">
        <v>31560000</v>
      </c>
      <c r="F15" s="60">
        <v>31560000</v>
      </c>
      <c r="G15" s="60">
        <v>11485</v>
      </c>
      <c r="H15" s="60"/>
      <c r="I15" s="60">
        <v>2417331</v>
      </c>
      <c r="J15" s="60">
        <v>2428816</v>
      </c>
      <c r="K15" s="60">
        <v>86776</v>
      </c>
      <c r="L15" s="60">
        <v>1531237</v>
      </c>
      <c r="M15" s="60">
        <v>4352916</v>
      </c>
      <c r="N15" s="60">
        <v>5970929</v>
      </c>
      <c r="O15" s="60">
        <v>508383</v>
      </c>
      <c r="P15" s="60">
        <v>2077925</v>
      </c>
      <c r="Q15" s="60">
        <v>216349</v>
      </c>
      <c r="R15" s="60">
        <v>2802657</v>
      </c>
      <c r="S15" s="60"/>
      <c r="T15" s="60">
        <v>719631</v>
      </c>
      <c r="U15" s="60">
        <v>958189</v>
      </c>
      <c r="V15" s="60">
        <v>1677820</v>
      </c>
      <c r="W15" s="60">
        <v>12880222</v>
      </c>
      <c r="X15" s="60">
        <v>31560000</v>
      </c>
      <c r="Y15" s="60">
        <v>-18679778</v>
      </c>
      <c r="Z15" s="140">
        <v>-59.19</v>
      </c>
      <c r="AA15" s="155">
        <v>31560000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156285</v>
      </c>
      <c r="D18" s="276"/>
      <c r="E18" s="82">
        <v>450000</v>
      </c>
      <c r="F18" s="82">
        <v>450000</v>
      </c>
      <c r="G18" s="82"/>
      <c r="H18" s="82"/>
      <c r="I18" s="82"/>
      <c r="J18" s="82"/>
      <c r="K18" s="82"/>
      <c r="L18" s="82"/>
      <c r="M18" s="82"/>
      <c r="N18" s="82"/>
      <c r="O18" s="82">
        <v>11888</v>
      </c>
      <c r="P18" s="82"/>
      <c r="Q18" s="82"/>
      <c r="R18" s="82">
        <v>11888</v>
      </c>
      <c r="S18" s="82"/>
      <c r="T18" s="82"/>
      <c r="U18" s="82">
        <v>90790</v>
      </c>
      <c r="V18" s="82">
        <v>90790</v>
      </c>
      <c r="W18" s="82">
        <v>102678</v>
      </c>
      <c r="X18" s="82">
        <v>450000</v>
      </c>
      <c r="Y18" s="82">
        <v>-347322</v>
      </c>
      <c r="Z18" s="270">
        <v>-77.18</v>
      </c>
      <c r="AA18" s="278">
        <v>450000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34669000</v>
      </c>
      <c r="F20" s="100">
        <f t="shared" si="2"/>
        <v>34669000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34669000</v>
      </c>
      <c r="Y20" s="100">
        <f t="shared" si="2"/>
        <v>-34669000</v>
      </c>
      <c r="Z20" s="137">
        <f>+IF(X20&lt;&gt;0,+(Y20/X20)*100,0)</f>
        <v>-100</v>
      </c>
      <c r="AA20" s="153">
        <f>SUM(AA26:AA33)</f>
        <v>34669000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34669000</v>
      </c>
      <c r="F23" s="60">
        <v>34669000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34669000</v>
      </c>
      <c r="Y23" s="60">
        <v>-34669000</v>
      </c>
      <c r="Z23" s="140">
        <v>-100</v>
      </c>
      <c r="AA23" s="155">
        <v>34669000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34669000</v>
      </c>
      <c r="F26" s="295">
        <f t="shared" si="3"/>
        <v>34669000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34669000</v>
      </c>
      <c r="Y26" s="295">
        <f t="shared" si="3"/>
        <v>-34669000</v>
      </c>
      <c r="Z26" s="296">
        <f>+IF(X26&lt;&gt;0,+(Y26/X26)*100,0)</f>
        <v>-100</v>
      </c>
      <c r="AA26" s="297">
        <f>SUM(AA21:AA25)</f>
        <v>34669000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5816245</v>
      </c>
      <c r="D36" s="156">
        <f t="shared" si="4"/>
        <v>0</v>
      </c>
      <c r="E36" s="60">
        <f t="shared" si="4"/>
        <v>15000000</v>
      </c>
      <c r="F36" s="60">
        <f t="shared" si="4"/>
        <v>15000000</v>
      </c>
      <c r="G36" s="60">
        <f t="shared" si="4"/>
        <v>1503841</v>
      </c>
      <c r="H36" s="60">
        <f t="shared" si="4"/>
        <v>79150</v>
      </c>
      <c r="I36" s="60">
        <f t="shared" si="4"/>
        <v>0</v>
      </c>
      <c r="J36" s="60">
        <f t="shared" si="4"/>
        <v>1582991</v>
      </c>
      <c r="K36" s="60">
        <f t="shared" si="4"/>
        <v>0</v>
      </c>
      <c r="L36" s="60">
        <f t="shared" si="4"/>
        <v>0</v>
      </c>
      <c r="M36" s="60">
        <f t="shared" si="4"/>
        <v>430887</v>
      </c>
      <c r="N36" s="60">
        <f t="shared" si="4"/>
        <v>430887</v>
      </c>
      <c r="O36" s="60">
        <f t="shared" si="4"/>
        <v>22677</v>
      </c>
      <c r="P36" s="60">
        <f t="shared" si="4"/>
        <v>955852</v>
      </c>
      <c r="Q36" s="60">
        <f t="shared" si="4"/>
        <v>78453</v>
      </c>
      <c r="R36" s="60">
        <f t="shared" si="4"/>
        <v>1056982</v>
      </c>
      <c r="S36" s="60">
        <f t="shared" si="4"/>
        <v>19792412</v>
      </c>
      <c r="T36" s="60">
        <f t="shared" si="4"/>
        <v>2283535</v>
      </c>
      <c r="U36" s="60">
        <f t="shared" si="4"/>
        <v>0</v>
      </c>
      <c r="V36" s="60">
        <f t="shared" si="4"/>
        <v>22075947</v>
      </c>
      <c r="W36" s="60">
        <f t="shared" si="4"/>
        <v>25146807</v>
      </c>
      <c r="X36" s="60">
        <f t="shared" si="4"/>
        <v>15000000</v>
      </c>
      <c r="Y36" s="60">
        <f t="shared" si="4"/>
        <v>10146807</v>
      </c>
      <c r="Z36" s="140">
        <f aca="true" t="shared" si="5" ref="Z36:Z49">+IF(X36&lt;&gt;0,+(Y36/X36)*100,0)</f>
        <v>67.64538</v>
      </c>
      <c r="AA36" s="155">
        <f>AA6+AA21</f>
        <v>15000000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20260083</v>
      </c>
      <c r="D38" s="156">
        <f t="shared" si="4"/>
        <v>0</v>
      </c>
      <c r="E38" s="60">
        <f t="shared" si="4"/>
        <v>218153716</v>
      </c>
      <c r="F38" s="60">
        <f t="shared" si="4"/>
        <v>218153716</v>
      </c>
      <c r="G38" s="60">
        <f t="shared" si="4"/>
        <v>8215888</v>
      </c>
      <c r="H38" s="60">
        <f t="shared" si="4"/>
        <v>619546</v>
      </c>
      <c r="I38" s="60">
        <f t="shared" si="4"/>
        <v>9642853</v>
      </c>
      <c r="J38" s="60">
        <f t="shared" si="4"/>
        <v>18478287</v>
      </c>
      <c r="K38" s="60">
        <f t="shared" si="4"/>
        <v>12066028</v>
      </c>
      <c r="L38" s="60">
        <f t="shared" si="4"/>
        <v>23414995</v>
      </c>
      <c r="M38" s="60">
        <f t="shared" si="4"/>
        <v>23882960</v>
      </c>
      <c r="N38" s="60">
        <f t="shared" si="4"/>
        <v>59363983</v>
      </c>
      <c r="O38" s="60">
        <f t="shared" si="4"/>
        <v>10635536</v>
      </c>
      <c r="P38" s="60">
        <f t="shared" si="4"/>
        <v>20624537</v>
      </c>
      <c r="Q38" s="60">
        <f t="shared" si="4"/>
        <v>14918249</v>
      </c>
      <c r="R38" s="60">
        <f t="shared" si="4"/>
        <v>46178322</v>
      </c>
      <c r="S38" s="60">
        <f t="shared" si="4"/>
        <v>0</v>
      </c>
      <c r="T38" s="60">
        <f t="shared" si="4"/>
        <v>18992067</v>
      </c>
      <c r="U38" s="60">
        <f t="shared" si="4"/>
        <v>42976189</v>
      </c>
      <c r="V38" s="60">
        <f t="shared" si="4"/>
        <v>61968256</v>
      </c>
      <c r="W38" s="60">
        <f t="shared" si="4"/>
        <v>185988848</v>
      </c>
      <c r="X38" s="60">
        <f t="shared" si="4"/>
        <v>218153716</v>
      </c>
      <c r="Y38" s="60">
        <f t="shared" si="4"/>
        <v>-32164868</v>
      </c>
      <c r="Z38" s="140">
        <f t="shared" si="5"/>
        <v>-14.744130235214511</v>
      </c>
      <c r="AA38" s="155">
        <f>AA8+AA23</f>
        <v>218153716</v>
      </c>
    </row>
    <row r="39" spans="1:27" ht="13.5">
      <c r="A39" s="291" t="s">
        <v>207</v>
      </c>
      <c r="B39" s="142"/>
      <c r="C39" s="62">
        <f t="shared" si="4"/>
        <v>9641167</v>
      </c>
      <c r="D39" s="156">
        <f t="shared" si="4"/>
        <v>0</v>
      </c>
      <c r="E39" s="60">
        <f t="shared" si="4"/>
        <v>11300000</v>
      </c>
      <c r="F39" s="60">
        <f t="shared" si="4"/>
        <v>11300000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1423129</v>
      </c>
      <c r="N39" s="60">
        <f t="shared" si="4"/>
        <v>1423129</v>
      </c>
      <c r="O39" s="60">
        <f t="shared" si="4"/>
        <v>49892</v>
      </c>
      <c r="P39" s="60">
        <f t="shared" si="4"/>
        <v>47091</v>
      </c>
      <c r="Q39" s="60">
        <f t="shared" si="4"/>
        <v>379893</v>
      </c>
      <c r="R39" s="60">
        <f t="shared" si="4"/>
        <v>476876</v>
      </c>
      <c r="S39" s="60">
        <f t="shared" si="4"/>
        <v>1605634</v>
      </c>
      <c r="T39" s="60">
        <f t="shared" si="4"/>
        <v>3909284</v>
      </c>
      <c r="U39" s="60">
        <f t="shared" si="4"/>
        <v>0</v>
      </c>
      <c r="V39" s="60">
        <f t="shared" si="4"/>
        <v>5514918</v>
      </c>
      <c r="W39" s="60">
        <f t="shared" si="4"/>
        <v>7414923</v>
      </c>
      <c r="X39" s="60">
        <f t="shared" si="4"/>
        <v>11300000</v>
      </c>
      <c r="Y39" s="60">
        <f t="shared" si="4"/>
        <v>-3885077</v>
      </c>
      <c r="Z39" s="140">
        <f t="shared" si="5"/>
        <v>-34.381212389380536</v>
      </c>
      <c r="AA39" s="155">
        <f>AA9+AA24</f>
        <v>11300000</v>
      </c>
    </row>
    <row r="40" spans="1:27" ht="13.5">
      <c r="A40" s="291" t="s">
        <v>208</v>
      </c>
      <c r="B40" s="142"/>
      <c r="C40" s="62">
        <f t="shared" si="4"/>
        <v>91126596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3113804</v>
      </c>
      <c r="N40" s="60">
        <f t="shared" si="4"/>
        <v>3113804</v>
      </c>
      <c r="O40" s="60">
        <f t="shared" si="4"/>
        <v>0</v>
      </c>
      <c r="P40" s="60">
        <f t="shared" si="4"/>
        <v>0</v>
      </c>
      <c r="Q40" s="60">
        <f t="shared" si="4"/>
        <v>40800</v>
      </c>
      <c r="R40" s="60">
        <f t="shared" si="4"/>
        <v>40800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3154604</v>
      </c>
      <c r="X40" s="60">
        <f t="shared" si="4"/>
        <v>0</v>
      </c>
      <c r="Y40" s="60">
        <f t="shared" si="4"/>
        <v>3154604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126844091</v>
      </c>
      <c r="D41" s="294">
        <f t="shared" si="6"/>
        <v>0</v>
      </c>
      <c r="E41" s="295">
        <f t="shared" si="6"/>
        <v>244453716</v>
      </c>
      <c r="F41" s="295">
        <f t="shared" si="6"/>
        <v>244453716</v>
      </c>
      <c r="G41" s="295">
        <f t="shared" si="6"/>
        <v>9719729</v>
      </c>
      <c r="H41" s="295">
        <f t="shared" si="6"/>
        <v>698696</v>
      </c>
      <c r="I41" s="295">
        <f t="shared" si="6"/>
        <v>9642853</v>
      </c>
      <c r="J41" s="295">
        <f t="shared" si="6"/>
        <v>20061278</v>
      </c>
      <c r="K41" s="295">
        <f t="shared" si="6"/>
        <v>12066028</v>
      </c>
      <c r="L41" s="295">
        <f t="shared" si="6"/>
        <v>23414995</v>
      </c>
      <c r="M41" s="295">
        <f t="shared" si="6"/>
        <v>28850780</v>
      </c>
      <c r="N41" s="295">
        <f t="shared" si="6"/>
        <v>64331803</v>
      </c>
      <c r="O41" s="295">
        <f t="shared" si="6"/>
        <v>10708105</v>
      </c>
      <c r="P41" s="295">
        <f t="shared" si="6"/>
        <v>21627480</v>
      </c>
      <c r="Q41" s="295">
        <f t="shared" si="6"/>
        <v>15417395</v>
      </c>
      <c r="R41" s="295">
        <f t="shared" si="6"/>
        <v>47752980</v>
      </c>
      <c r="S41" s="295">
        <f t="shared" si="6"/>
        <v>21398046</v>
      </c>
      <c r="T41" s="295">
        <f t="shared" si="6"/>
        <v>25184886</v>
      </c>
      <c r="U41" s="295">
        <f t="shared" si="6"/>
        <v>42976189</v>
      </c>
      <c r="V41" s="295">
        <f t="shared" si="6"/>
        <v>89559121</v>
      </c>
      <c r="W41" s="295">
        <f t="shared" si="6"/>
        <v>221705182</v>
      </c>
      <c r="X41" s="295">
        <f t="shared" si="6"/>
        <v>244453716</v>
      </c>
      <c r="Y41" s="295">
        <f t="shared" si="6"/>
        <v>-22748534</v>
      </c>
      <c r="Z41" s="296">
        <f t="shared" si="5"/>
        <v>-9.30586549152724</v>
      </c>
      <c r="AA41" s="297">
        <f>SUM(AA36:AA40)</f>
        <v>244453716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19486840</v>
      </c>
      <c r="D45" s="129">
        <f t="shared" si="7"/>
        <v>0</v>
      </c>
      <c r="E45" s="54">
        <f t="shared" si="7"/>
        <v>31560000</v>
      </c>
      <c r="F45" s="54">
        <f t="shared" si="7"/>
        <v>31560000</v>
      </c>
      <c r="G45" s="54">
        <f t="shared" si="7"/>
        <v>11485</v>
      </c>
      <c r="H45" s="54">
        <f t="shared" si="7"/>
        <v>0</v>
      </c>
      <c r="I45" s="54">
        <f t="shared" si="7"/>
        <v>2417331</v>
      </c>
      <c r="J45" s="54">
        <f t="shared" si="7"/>
        <v>2428816</v>
      </c>
      <c r="K45" s="54">
        <f t="shared" si="7"/>
        <v>86776</v>
      </c>
      <c r="L45" s="54">
        <f t="shared" si="7"/>
        <v>1531237</v>
      </c>
      <c r="M45" s="54">
        <f t="shared" si="7"/>
        <v>4352916</v>
      </c>
      <c r="N45" s="54">
        <f t="shared" si="7"/>
        <v>5970929</v>
      </c>
      <c r="O45" s="54">
        <f t="shared" si="7"/>
        <v>508383</v>
      </c>
      <c r="P45" s="54">
        <f t="shared" si="7"/>
        <v>2077925</v>
      </c>
      <c r="Q45" s="54">
        <f t="shared" si="7"/>
        <v>216349</v>
      </c>
      <c r="R45" s="54">
        <f t="shared" si="7"/>
        <v>2802657</v>
      </c>
      <c r="S45" s="54">
        <f t="shared" si="7"/>
        <v>0</v>
      </c>
      <c r="T45" s="54">
        <f t="shared" si="7"/>
        <v>719631</v>
      </c>
      <c r="U45" s="54">
        <f t="shared" si="7"/>
        <v>958189</v>
      </c>
      <c r="V45" s="54">
        <f t="shared" si="7"/>
        <v>1677820</v>
      </c>
      <c r="W45" s="54">
        <f t="shared" si="7"/>
        <v>12880222</v>
      </c>
      <c r="X45" s="54">
        <f t="shared" si="7"/>
        <v>31560000</v>
      </c>
      <c r="Y45" s="54">
        <f t="shared" si="7"/>
        <v>-18679778</v>
      </c>
      <c r="Z45" s="184">
        <f t="shared" si="5"/>
        <v>-59.18814321926489</v>
      </c>
      <c r="AA45" s="130">
        <f t="shared" si="8"/>
        <v>31560000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156285</v>
      </c>
      <c r="D48" s="129">
        <f t="shared" si="7"/>
        <v>0</v>
      </c>
      <c r="E48" s="54">
        <f t="shared" si="7"/>
        <v>450000</v>
      </c>
      <c r="F48" s="54">
        <f t="shared" si="7"/>
        <v>450000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11888</v>
      </c>
      <c r="P48" s="54">
        <f t="shared" si="7"/>
        <v>0</v>
      </c>
      <c r="Q48" s="54">
        <f t="shared" si="7"/>
        <v>0</v>
      </c>
      <c r="R48" s="54">
        <f t="shared" si="7"/>
        <v>11888</v>
      </c>
      <c r="S48" s="54">
        <f t="shared" si="7"/>
        <v>0</v>
      </c>
      <c r="T48" s="54">
        <f t="shared" si="7"/>
        <v>0</v>
      </c>
      <c r="U48" s="54">
        <f t="shared" si="7"/>
        <v>90790</v>
      </c>
      <c r="V48" s="54">
        <f t="shared" si="7"/>
        <v>90790</v>
      </c>
      <c r="W48" s="54">
        <f t="shared" si="7"/>
        <v>102678</v>
      </c>
      <c r="X48" s="54">
        <f t="shared" si="7"/>
        <v>450000</v>
      </c>
      <c r="Y48" s="54">
        <f t="shared" si="7"/>
        <v>-347322</v>
      </c>
      <c r="Z48" s="184">
        <f t="shared" si="5"/>
        <v>-77.18266666666666</v>
      </c>
      <c r="AA48" s="130">
        <f t="shared" si="8"/>
        <v>450000</v>
      </c>
    </row>
    <row r="49" spans="1:27" ht="13.5">
      <c r="A49" s="308" t="s">
        <v>219</v>
      </c>
      <c r="B49" s="149"/>
      <c r="C49" s="239">
        <f aca="true" t="shared" si="9" ref="C49:Y49">SUM(C41:C48)</f>
        <v>146487216</v>
      </c>
      <c r="D49" s="218">
        <f t="shared" si="9"/>
        <v>0</v>
      </c>
      <c r="E49" s="220">
        <f t="shared" si="9"/>
        <v>276463716</v>
      </c>
      <c r="F49" s="220">
        <f t="shared" si="9"/>
        <v>276463716</v>
      </c>
      <c r="G49" s="220">
        <f t="shared" si="9"/>
        <v>9731214</v>
      </c>
      <c r="H49" s="220">
        <f t="shared" si="9"/>
        <v>698696</v>
      </c>
      <c r="I49" s="220">
        <f t="shared" si="9"/>
        <v>12060184</v>
      </c>
      <c r="J49" s="220">
        <f t="shared" si="9"/>
        <v>22490094</v>
      </c>
      <c r="K49" s="220">
        <f t="shared" si="9"/>
        <v>12152804</v>
      </c>
      <c r="L49" s="220">
        <f t="shared" si="9"/>
        <v>24946232</v>
      </c>
      <c r="M49" s="220">
        <f t="shared" si="9"/>
        <v>33203696</v>
      </c>
      <c r="N49" s="220">
        <f t="shared" si="9"/>
        <v>70302732</v>
      </c>
      <c r="O49" s="220">
        <f t="shared" si="9"/>
        <v>11228376</v>
      </c>
      <c r="P49" s="220">
        <f t="shared" si="9"/>
        <v>23705405</v>
      </c>
      <c r="Q49" s="220">
        <f t="shared" si="9"/>
        <v>15633744</v>
      </c>
      <c r="R49" s="220">
        <f t="shared" si="9"/>
        <v>50567525</v>
      </c>
      <c r="S49" s="220">
        <f t="shared" si="9"/>
        <v>21398046</v>
      </c>
      <c r="T49" s="220">
        <f t="shared" si="9"/>
        <v>25904517</v>
      </c>
      <c r="U49" s="220">
        <f t="shared" si="9"/>
        <v>44025168</v>
      </c>
      <c r="V49" s="220">
        <f t="shared" si="9"/>
        <v>91327731</v>
      </c>
      <c r="W49" s="220">
        <f t="shared" si="9"/>
        <v>234688082</v>
      </c>
      <c r="X49" s="220">
        <f t="shared" si="9"/>
        <v>276463716</v>
      </c>
      <c r="Y49" s="220">
        <f t="shared" si="9"/>
        <v>-41775634</v>
      </c>
      <c r="Z49" s="221">
        <f t="shared" si="5"/>
        <v>-15.110711309400182</v>
      </c>
      <c r="AA49" s="222">
        <f>SUM(AA41:AA48)</f>
        <v>276463716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>
        <v>15256000</v>
      </c>
      <c r="E67" s="60">
        <v>11256000</v>
      </c>
      <c r="F67" s="60">
        <v>15256000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15256000</v>
      </c>
      <c r="Y67" s="60">
        <v>-15256000</v>
      </c>
      <c r="Z67" s="140">
        <v>-100</v>
      </c>
      <c r="AA67" s="155"/>
    </row>
    <row r="68" spans="1:27" ht="13.5">
      <c r="A68" s="311" t="s">
        <v>43</v>
      </c>
      <c r="B68" s="316"/>
      <c r="C68" s="62">
        <v>1161806</v>
      </c>
      <c r="D68" s="156">
        <v>4642000</v>
      </c>
      <c r="E68" s="60">
        <v>4642000</v>
      </c>
      <c r="F68" s="60">
        <v>4642000</v>
      </c>
      <c r="G68" s="60">
        <v>3040604</v>
      </c>
      <c r="H68" s="60">
        <v>1089990</v>
      </c>
      <c r="I68" s="60">
        <v>4501107</v>
      </c>
      <c r="J68" s="60">
        <v>8631701</v>
      </c>
      <c r="K68" s="60">
        <v>5490904</v>
      </c>
      <c r="L68" s="60">
        <v>2265722</v>
      </c>
      <c r="M68" s="60">
        <v>-5634245</v>
      </c>
      <c r="N68" s="60">
        <v>2122381</v>
      </c>
      <c r="O68" s="60">
        <v>1992819</v>
      </c>
      <c r="P68" s="60">
        <v>636097</v>
      </c>
      <c r="Q68" s="60">
        <v>8201423</v>
      </c>
      <c r="R68" s="60">
        <v>10830339</v>
      </c>
      <c r="S68" s="60">
        <v>3597199</v>
      </c>
      <c r="T68" s="60">
        <v>4285730</v>
      </c>
      <c r="U68" s="60">
        <v>2744436</v>
      </c>
      <c r="V68" s="60">
        <v>10627365</v>
      </c>
      <c r="W68" s="60">
        <v>32211786</v>
      </c>
      <c r="X68" s="60">
        <v>4642000</v>
      </c>
      <c r="Y68" s="60">
        <v>27569786</v>
      </c>
      <c r="Z68" s="140">
        <v>593.92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1161806</v>
      </c>
      <c r="D69" s="218">
        <f t="shared" si="12"/>
        <v>19898000</v>
      </c>
      <c r="E69" s="220">
        <f t="shared" si="12"/>
        <v>15898000</v>
      </c>
      <c r="F69" s="220">
        <f t="shared" si="12"/>
        <v>19898000</v>
      </c>
      <c r="G69" s="220">
        <f t="shared" si="12"/>
        <v>3040604</v>
      </c>
      <c r="H69" s="220">
        <f t="shared" si="12"/>
        <v>1089990</v>
      </c>
      <c r="I69" s="220">
        <f t="shared" si="12"/>
        <v>4501107</v>
      </c>
      <c r="J69" s="220">
        <f t="shared" si="12"/>
        <v>8631701</v>
      </c>
      <c r="K69" s="220">
        <f t="shared" si="12"/>
        <v>5490904</v>
      </c>
      <c r="L69" s="220">
        <f t="shared" si="12"/>
        <v>2265722</v>
      </c>
      <c r="M69" s="220">
        <f t="shared" si="12"/>
        <v>-5634245</v>
      </c>
      <c r="N69" s="220">
        <f t="shared" si="12"/>
        <v>2122381</v>
      </c>
      <c r="O69" s="220">
        <f t="shared" si="12"/>
        <v>1992819</v>
      </c>
      <c r="P69" s="220">
        <f t="shared" si="12"/>
        <v>636097</v>
      </c>
      <c r="Q69" s="220">
        <f t="shared" si="12"/>
        <v>8201423</v>
      </c>
      <c r="R69" s="220">
        <f t="shared" si="12"/>
        <v>10830339</v>
      </c>
      <c r="S69" s="220">
        <f t="shared" si="12"/>
        <v>3597199</v>
      </c>
      <c r="T69" s="220">
        <f t="shared" si="12"/>
        <v>4285730</v>
      </c>
      <c r="U69" s="220">
        <f t="shared" si="12"/>
        <v>2744436</v>
      </c>
      <c r="V69" s="220">
        <f t="shared" si="12"/>
        <v>10627365</v>
      </c>
      <c r="W69" s="220">
        <f t="shared" si="12"/>
        <v>32211786</v>
      </c>
      <c r="X69" s="220">
        <f t="shared" si="12"/>
        <v>19898000</v>
      </c>
      <c r="Y69" s="220">
        <f t="shared" si="12"/>
        <v>12313786</v>
      </c>
      <c r="Z69" s="221">
        <f>+IF(X69&lt;&gt;0,+(Y69/X69)*100,0)</f>
        <v>61.88454115991557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126844091</v>
      </c>
      <c r="D5" s="357">
        <f t="shared" si="0"/>
        <v>0</v>
      </c>
      <c r="E5" s="356">
        <f t="shared" si="0"/>
        <v>209784716</v>
      </c>
      <c r="F5" s="358">
        <f t="shared" si="0"/>
        <v>209784716</v>
      </c>
      <c r="G5" s="358">
        <f t="shared" si="0"/>
        <v>9719729</v>
      </c>
      <c r="H5" s="356">
        <f t="shared" si="0"/>
        <v>698696</v>
      </c>
      <c r="I5" s="356">
        <f t="shared" si="0"/>
        <v>9642853</v>
      </c>
      <c r="J5" s="358">
        <f t="shared" si="0"/>
        <v>18478287</v>
      </c>
      <c r="K5" s="358">
        <f t="shared" si="0"/>
        <v>12066028</v>
      </c>
      <c r="L5" s="356">
        <f t="shared" si="0"/>
        <v>23414995</v>
      </c>
      <c r="M5" s="356">
        <f t="shared" si="0"/>
        <v>28850780</v>
      </c>
      <c r="N5" s="358">
        <f t="shared" si="0"/>
        <v>59363983</v>
      </c>
      <c r="O5" s="358">
        <f t="shared" si="0"/>
        <v>10708105</v>
      </c>
      <c r="P5" s="356">
        <f t="shared" si="0"/>
        <v>21627480</v>
      </c>
      <c r="Q5" s="356">
        <f t="shared" si="0"/>
        <v>15417395</v>
      </c>
      <c r="R5" s="358">
        <f t="shared" si="0"/>
        <v>47712180</v>
      </c>
      <c r="S5" s="358">
        <f t="shared" si="0"/>
        <v>21398046</v>
      </c>
      <c r="T5" s="356">
        <f t="shared" si="0"/>
        <v>25184886</v>
      </c>
      <c r="U5" s="356">
        <f t="shared" si="0"/>
        <v>42976189</v>
      </c>
      <c r="V5" s="358">
        <f t="shared" si="0"/>
        <v>0</v>
      </c>
      <c r="W5" s="358">
        <f t="shared" si="0"/>
        <v>0</v>
      </c>
      <c r="X5" s="356">
        <f t="shared" si="0"/>
        <v>209784716</v>
      </c>
      <c r="Y5" s="358">
        <f t="shared" si="0"/>
        <v>-209784716</v>
      </c>
      <c r="Z5" s="359">
        <f>+IF(X5&lt;&gt;0,+(Y5/X5)*100,0)</f>
        <v>-100</v>
      </c>
      <c r="AA5" s="360">
        <f>+AA6+AA8+AA11+AA13+AA15</f>
        <v>209784716</v>
      </c>
    </row>
    <row r="6" spans="1:27" ht="13.5">
      <c r="A6" s="361" t="s">
        <v>204</v>
      </c>
      <c r="B6" s="142"/>
      <c r="C6" s="60">
        <f>+C7</f>
        <v>5816245</v>
      </c>
      <c r="D6" s="340">
        <f aca="true" t="shared" si="1" ref="D6:AA6">+D7</f>
        <v>0</v>
      </c>
      <c r="E6" s="60">
        <f t="shared" si="1"/>
        <v>15000000</v>
      </c>
      <c r="F6" s="59">
        <f t="shared" si="1"/>
        <v>15000000</v>
      </c>
      <c r="G6" s="59">
        <f t="shared" si="1"/>
        <v>1503841</v>
      </c>
      <c r="H6" s="60">
        <f t="shared" si="1"/>
        <v>79150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430887</v>
      </c>
      <c r="N6" s="59">
        <f t="shared" si="1"/>
        <v>0</v>
      </c>
      <c r="O6" s="59">
        <f t="shared" si="1"/>
        <v>22677</v>
      </c>
      <c r="P6" s="60">
        <f t="shared" si="1"/>
        <v>955852</v>
      </c>
      <c r="Q6" s="60">
        <f t="shared" si="1"/>
        <v>78453</v>
      </c>
      <c r="R6" s="59">
        <f t="shared" si="1"/>
        <v>1056982</v>
      </c>
      <c r="S6" s="59">
        <f t="shared" si="1"/>
        <v>19792412</v>
      </c>
      <c r="T6" s="60">
        <f t="shared" si="1"/>
        <v>2283535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15000000</v>
      </c>
      <c r="Y6" s="59">
        <f t="shared" si="1"/>
        <v>-15000000</v>
      </c>
      <c r="Z6" s="61">
        <f>+IF(X6&lt;&gt;0,+(Y6/X6)*100,0)</f>
        <v>-100</v>
      </c>
      <c r="AA6" s="62">
        <f t="shared" si="1"/>
        <v>15000000</v>
      </c>
    </row>
    <row r="7" spans="1:27" ht="13.5">
      <c r="A7" s="291" t="s">
        <v>228</v>
      </c>
      <c r="B7" s="142"/>
      <c r="C7" s="60">
        <v>5816245</v>
      </c>
      <c r="D7" s="340"/>
      <c r="E7" s="60">
        <v>15000000</v>
      </c>
      <c r="F7" s="59">
        <v>15000000</v>
      </c>
      <c r="G7" s="59">
        <v>1503841</v>
      </c>
      <c r="H7" s="60">
        <v>79150</v>
      </c>
      <c r="I7" s="60"/>
      <c r="J7" s="59"/>
      <c r="K7" s="59"/>
      <c r="L7" s="60"/>
      <c r="M7" s="60">
        <v>430887</v>
      </c>
      <c r="N7" s="59"/>
      <c r="O7" s="59">
        <v>22677</v>
      </c>
      <c r="P7" s="60">
        <v>955852</v>
      </c>
      <c r="Q7" s="60">
        <v>78453</v>
      </c>
      <c r="R7" s="59">
        <v>1056982</v>
      </c>
      <c r="S7" s="59">
        <v>19792412</v>
      </c>
      <c r="T7" s="60">
        <v>2283535</v>
      </c>
      <c r="U7" s="60"/>
      <c r="V7" s="59"/>
      <c r="W7" s="59"/>
      <c r="X7" s="60">
        <v>15000000</v>
      </c>
      <c r="Y7" s="59">
        <v>-15000000</v>
      </c>
      <c r="Z7" s="61">
        <v>-100</v>
      </c>
      <c r="AA7" s="62">
        <v>15000000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20260083</v>
      </c>
      <c r="D11" s="363">
        <f aca="true" t="shared" si="3" ref="D11:AA11">+D12</f>
        <v>0</v>
      </c>
      <c r="E11" s="362">
        <f t="shared" si="3"/>
        <v>183484716</v>
      </c>
      <c r="F11" s="364">
        <f t="shared" si="3"/>
        <v>183484716</v>
      </c>
      <c r="G11" s="364">
        <f t="shared" si="3"/>
        <v>8215888</v>
      </c>
      <c r="H11" s="362">
        <f t="shared" si="3"/>
        <v>619546</v>
      </c>
      <c r="I11" s="362">
        <f t="shared" si="3"/>
        <v>9642853</v>
      </c>
      <c r="J11" s="364">
        <f t="shared" si="3"/>
        <v>18478287</v>
      </c>
      <c r="K11" s="364">
        <f t="shared" si="3"/>
        <v>12066028</v>
      </c>
      <c r="L11" s="362">
        <f t="shared" si="3"/>
        <v>23414995</v>
      </c>
      <c r="M11" s="362">
        <f t="shared" si="3"/>
        <v>23882960</v>
      </c>
      <c r="N11" s="364">
        <f t="shared" si="3"/>
        <v>59363983</v>
      </c>
      <c r="O11" s="364">
        <f t="shared" si="3"/>
        <v>10635536</v>
      </c>
      <c r="P11" s="362">
        <f t="shared" si="3"/>
        <v>20624537</v>
      </c>
      <c r="Q11" s="362">
        <f t="shared" si="3"/>
        <v>14918249</v>
      </c>
      <c r="R11" s="364">
        <f t="shared" si="3"/>
        <v>46178322</v>
      </c>
      <c r="S11" s="364">
        <f t="shared" si="3"/>
        <v>0</v>
      </c>
      <c r="T11" s="362">
        <f t="shared" si="3"/>
        <v>18992067</v>
      </c>
      <c r="U11" s="362">
        <f t="shared" si="3"/>
        <v>42976189</v>
      </c>
      <c r="V11" s="364">
        <f t="shared" si="3"/>
        <v>0</v>
      </c>
      <c r="W11" s="364">
        <f t="shared" si="3"/>
        <v>0</v>
      </c>
      <c r="X11" s="362">
        <f t="shared" si="3"/>
        <v>183484716</v>
      </c>
      <c r="Y11" s="364">
        <f t="shared" si="3"/>
        <v>-183484716</v>
      </c>
      <c r="Z11" s="365">
        <f>+IF(X11&lt;&gt;0,+(Y11/X11)*100,0)</f>
        <v>-100</v>
      </c>
      <c r="AA11" s="366">
        <f t="shared" si="3"/>
        <v>183484716</v>
      </c>
    </row>
    <row r="12" spans="1:27" ht="13.5">
      <c r="A12" s="291" t="s">
        <v>231</v>
      </c>
      <c r="B12" s="136"/>
      <c r="C12" s="60">
        <v>20260083</v>
      </c>
      <c r="D12" s="340"/>
      <c r="E12" s="60">
        <v>183484716</v>
      </c>
      <c r="F12" s="59">
        <v>183484716</v>
      </c>
      <c r="G12" s="59">
        <v>8215888</v>
      </c>
      <c r="H12" s="60">
        <v>619546</v>
      </c>
      <c r="I12" s="60">
        <v>9642853</v>
      </c>
      <c r="J12" s="59">
        <v>18478287</v>
      </c>
      <c r="K12" s="59">
        <v>12066028</v>
      </c>
      <c r="L12" s="60">
        <v>23414995</v>
      </c>
      <c r="M12" s="60">
        <v>23882960</v>
      </c>
      <c r="N12" s="59">
        <v>59363983</v>
      </c>
      <c r="O12" s="59">
        <v>10635536</v>
      </c>
      <c r="P12" s="60">
        <v>20624537</v>
      </c>
      <c r="Q12" s="60">
        <v>14918249</v>
      </c>
      <c r="R12" s="59">
        <v>46178322</v>
      </c>
      <c r="S12" s="59"/>
      <c r="T12" s="60">
        <v>18992067</v>
      </c>
      <c r="U12" s="60">
        <v>42976189</v>
      </c>
      <c r="V12" s="59"/>
      <c r="W12" s="59"/>
      <c r="X12" s="60">
        <v>183484716</v>
      </c>
      <c r="Y12" s="59">
        <v>-183484716</v>
      </c>
      <c r="Z12" s="61">
        <v>-100</v>
      </c>
      <c r="AA12" s="62">
        <v>183484716</v>
      </c>
    </row>
    <row r="13" spans="1:27" ht="13.5">
      <c r="A13" s="361" t="s">
        <v>207</v>
      </c>
      <c r="B13" s="136"/>
      <c r="C13" s="275">
        <f>+C14</f>
        <v>9641167</v>
      </c>
      <c r="D13" s="341">
        <f aca="true" t="shared" si="4" ref="D13:AA13">+D14</f>
        <v>0</v>
      </c>
      <c r="E13" s="275">
        <f t="shared" si="4"/>
        <v>11300000</v>
      </c>
      <c r="F13" s="342">
        <f t="shared" si="4"/>
        <v>11300000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1423129</v>
      </c>
      <c r="N13" s="342">
        <f t="shared" si="4"/>
        <v>0</v>
      </c>
      <c r="O13" s="342">
        <f t="shared" si="4"/>
        <v>49892</v>
      </c>
      <c r="P13" s="275">
        <f t="shared" si="4"/>
        <v>47091</v>
      </c>
      <c r="Q13" s="275">
        <f t="shared" si="4"/>
        <v>379893</v>
      </c>
      <c r="R13" s="342">
        <f t="shared" si="4"/>
        <v>476876</v>
      </c>
      <c r="S13" s="342">
        <f t="shared" si="4"/>
        <v>1605634</v>
      </c>
      <c r="T13" s="275">
        <f t="shared" si="4"/>
        <v>3909284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11300000</v>
      </c>
      <c r="Y13" s="342">
        <f t="shared" si="4"/>
        <v>-11300000</v>
      </c>
      <c r="Z13" s="335">
        <f>+IF(X13&lt;&gt;0,+(Y13/X13)*100,0)</f>
        <v>-100</v>
      </c>
      <c r="AA13" s="273">
        <f t="shared" si="4"/>
        <v>11300000</v>
      </c>
    </row>
    <row r="14" spans="1:27" ht="13.5">
      <c r="A14" s="291" t="s">
        <v>232</v>
      </c>
      <c r="B14" s="136"/>
      <c r="C14" s="60">
        <v>9641167</v>
      </c>
      <c r="D14" s="340"/>
      <c r="E14" s="60">
        <v>11300000</v>
      </c>
      <c r="F14" s="59">
        <v>11300000</v>
      </c>
      <c r="G14" s="59"/>
      <c r="H14" s="60"/>
      <c r="I14" s="60"/>
      <c r="J14" s="59"/>
      <c r="K14" s="59"/>
      <c r="L14" s="60"/>
      <c r="M14" s="60">
        <v>1423129</v>
      </c>
      <c r="N14" s="59"/>
      <c r="O14" s="59">
        <v>49892</v>
      </c>
      <c r="P14" s="60">
        <v>47091</v>
      </c>
      <c r="Q14" s="60">
        <v>379893</v>
      </c>
      <c r="R14" s="59">
        <v>476876</v>
      </c>
      <c r="S14" s="59">
        <v>1605634</v>
      </c>
      <c r="T14" s="60">
        <v>3909284</v>
      </c>
      <c r="U14" s="60"/>
      <c r="V14" s="59"/>
      <c r="W14" s="59"/>
      <c r="X14" s="60">
        <v>11300000</v>
      </c>
      <c r="Y14" s="59">
        <v>-11300000</v>
      </c>
      <c r="Z14" s="61">
        <v>-100</v>
      </c>
      <c r="AA14" s="62">
        <v>11300000</v>
      </c>
    </row>
    <row r="15" spans="1:27" ht="13.5">
      <c r="A15" s="361" t="s">
        <v>208</v>
      </c>
      <c r="B15" s="136"/>
      <c r="C15" s="60">
        <f aca="true" t="shared" si="5" ref="C15:Y15">SUM(C16:C20)</f>
        <v>91126596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3113804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40800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>
        <v>3113804</v>
      </c>
      <c r="N16" s="59"/>
      <c r="O16" s="59"/>
      <c r="P16" s="60"/>
      <c r="Q16" s="60">
        <v>40800</v>
      </c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91126596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19486840</v>
      </c>
      <c r="D40" s="344">
        <f t="shared" si="9"/>
        <v>0</v>
      </c>
      <c r="E40" s="343">
        <f t="shared" si="9"/>
        <v>31560000</v>
      </c>
      <c r="F40" s="345">
        <f t="shared" si="9"/>
        <v>31560000</v>
      </c>
      <c r="G40" s="345">
        <f t="shared" si="9"/>
        <v>11485</v>
      </c>
      <c r="H40" s="343">
        <f t="shared" si="9"/>
        <v>0</v>
      </c>
      <c r="I40" s="343">
        <f t="shared" si="9"/>
        <v>2417331</v>
      </c>
      <c r="J40" s="345">
        <f t="shared" si="9"/>
        <v>0</v>
      </c>
      <c r="K40" s="345">
        <f t="shared" si="9"/>
        <v>86776</v>
      </c>
      <c r="L40" s="343">
        <f t="shared" si="9"/>
        <v>1531237</v>
      </c>
      <c r="M40" s="343">
        <f t="shared" si="9"/>
        <v>4352916</v>
      </c>
      <c r="N40" s="345">
        <f t="shared" si="9"/>
        <v>2780271</v>
      </c>
      <c r="O40" s="345">
        <f t="shared" si="9"/>
        <v>508383</v>
      </c>
      <c r="P40" s="343">
        <f t="shared" si="9"/>
        <v>2077925</v>
      </c>
      <c r="Q40" s="343">
        <f t="shared" si="9"/>
        <v>216349</v>
      </c>
      <c r="R40" s="345">
        <f t="shared" si="9"/>
        <v>2021469</v>
      </c>
      <c r="S40" s="345">
        <f t="shared" si="9"/>
        <v>0</v>
      </c>
      <c r="T40" s="343">
        <f t="shared" si="9"/>
        <v>719631</v>
      </c>
      <c r="U40" s="343">
        <f t="shared" si="9"/>
        <v>958189</v>
      </c>
      <c r="V40" s="345">
        <f t="shared" si="9"/>
        <v>0</v>
      </c>
      <c r="W40" s="345">
        <f t="shared" si="9"/>
        <v>0</v>
      </c>
      <c r="X40" s="343">
        <f t="shared" si="9"/>
        <v>31560000</v>
      </c>
      <c r="Y40" s="345">
        <f t="shared" si="9"/>
        <v>-31560000</v>
      </c>
      <c r="Z40" s="336">
        <f>+IF(X40&lt;&gt;0,+(Y40/X40)*100,0)</f>
        <v>-100</v>
      </c>
      <c r="AA40" s="350">
        <f>SUM(AA41:AA49)</f>
        <v>31560000</v>
      </c>
    </row>
    <row r="41" spans="1:27" ht="13.5">
      <c r="A41" s="361" t="s">
        <v>247</v>
      </c>
      <c r="B41" s="142"/>
      <c r="C41" s="362">
        <v>10968074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3800000</v>
      </c>
      <c r="F43" s="370">
        <v>3800000</v>
      </c>
      <c r="G43" s="370"/>
      <c r="H43" s="305"/>
      <c r="I43" s="305"/>
      <c r="J43" s="370"/>
      <c r="K43" s="370"/>
      <c r="L43" s="305"/>
      <c r="M43" s="305">
        <v>3190658</v>
      </c>
      <c r="N43" s="370"/>
      <c r="O43" s="370">
        <v>358327</v>
      </c>
      <c r="P43" s="305"/>
      <c r="Q43" s="305"/>
      <c r="R43" s="370"/>
      <c r="S43" s="370"/>
      <c r="T43" s="305">
        <v>346978</v>
      </c>
      <c r="U43" s="305"/>
      <c r="V43" s="370"/>
      <c r="W43" s="370"/>
      <c r="X43" s="305">
        <v>3800000</v>
      </c>
      <c r="Y43" s="370">
        <v>-3800000</v>
      </c>
      <c r="Z43" s="371">
        <v>-100</v>
      </c>
      <c r="AA43" s="303">
        <v>3800000</v>
      </c>
    </row>
    <row r="44" spans="1:27" ht="13.5">
      <c r="A44" s="361" t="s">
        <v>250</v>
      </c>
      <c r="B44" s="136"/>
      <c r="C44" s="60">
        <v>2678363</v>
      </c>
      <c r="D44" s="368"/>
      <c r="E44" s="54">
        <v>3080000</v>
      </c>
      <c r="F44" s="53">
        <v>3080000</v>
      </c>
      <c r="G44" s="53">
        <v>11485</v>
      </c>
      <c r="H44" s="54"/>
      <c r="I44" s="54">
        <v>361600</v>
      </c>
      <c r="J44" s="53"/>
      <c r="K44" s="53">
        <v>-47857</v>
      </c>
      <c r="L44" s="54">
        <v>102186</v>
      </c>
      <c r="M44" s="54">
        <v>505074</v>
      </c>
      <c r="N44" s="53">
        <v>559403</v>
      </c>
      <c r="O44" s="53">
        <v>150056</v>
      </c>
      <c r="P44" s="54">
        <v>1655064</v>
      </c>
      <c r="Q44" s="54">
        <v>216349</v>
      </c>
      <c r="R44" s="53">
        <v>2021469</v>
      </c>
      <c r="S44" s="53"/>
      <c r="T44" s="54">
        <v>372653</v>
      </c>
      <c r="U44" s="54">
        <v>8819</v>
      </c>
      <c r="V44" s="53"/>
      <c r="W44" s="53"/>
      <c r="X44" s="54">
        <v>3080000</v>
      </c>
      <c r="Y44" s="53">
        <v>-3080000</v>
      </c>
      <c r="Z44" s="94">
        <v>-100</v>
      </c>
      <c r="AA44" s="95">
        <v>3080000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>
        <v>160000</v>
      </c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2982614</v>
      </c>
      <c r="D48" s="368"/>
      <c r="E48" s="54">
        <v>24460000</v>
      </c>
      <c r="F48" s="53">
        <v>24460000</v>
      </c>
      <c r="G48" s="53"/>
      <c r="H48" s="54"/>
      <c r="I48" s="54">
        <v>2055731</v>
      </c>
      <c r="J48" s="53"/>
      <c r="K48" s="53">
        <v>134633</v>
      </c>
      <c r="L48" s="54">
        <v>1429051</v>
      </c>
      <c r="M48" s="54">
        <v>657184</v>
      </c>
      <c r="N48" s="53">
        <v>2220868</v>
      </c>
      <c r="O48" s="53"/>
      <c r="P48" s="54">
        <v>422861</v>
      </c>
      <c r="Q48" s="54"/>
      <c r="R48" s="53"/>
      <c r="S48" s="53"/>
      <c r="T48" s="54"/>
      <c r="U48" s="54">
        <v>789370</v>
      </c>
      <c r="V48" s="53"/>
      <c r="W48" s="53"/>
      <c r="X48" s="54">
        <v>24460000</v>
      </c>
      <c r="Y48" s="53">
        <v>-24460000</v>
      </c>
      <c r="Z48" s="94">
        <v>-100</v>
      </c>
      <c r="AA48" s="95">
        <v>24460000</v>
      </c>
    </row>
    <row r="49" spans="1:27" ht="13.5">
      <c r="A49" s="361" t="s">
        <v>93</v>
      </c>
      <c r="B49" s="136"/>
      <c r="C49" s="54">
        <v>2857789</v>
      </c>
      <c r="D49" s="368"/>
      <c r="E49" s="54">
        <v>220000</v>
      </c>
      <c r="F49" s="53">
        <v>220000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220000</v>
      </c>
      <c r="Y49" s="53">
        <v>-220000</v>
      </c>
      <c r="Z49" s="94">
        <v>-100</v>
      </c>
      <c r="AA49" s="95">
        <v>220000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156285</v>
      </c>
      <c r="D57" s="344">
        <f aca="true" t="shared" si="13" ref="D57:AA57">+D58</f>
        <v>0</v>
      </c>
      <c r="E57" s="343">
        <f t="shared" si="13"/>
        <v>450000</v>
      </c>
      <c r="F57" s="345">
        <f t="shared" si="13"/>
        <v>450000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11888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90790</v>
      </c>
      <c r="V57" s="345">
        <f t="shared" si="13"/>
        <v>0</v>
      </c>
      <c r="W57" s="345">
        <f t="shared" si="13"/>
        <v>0</v>
      </c>
      <c r="X57" s="343">
        <f t="shared" si="13"/>
        <v>450000</v>
      </c>
      <c r="Y57" s="345">
        <f t="shared" si="13"/>
        <v>-450000</v>
      </c>
      <c r="Z57" s="336">
        <f>+IF(X57&lt;&gt;0,+(Y57/X57)*100,0)</f>
        <v>-100</v>
      </c>
      <c r="AA57" s="350">
        <f t="shared" si="13"/>
        <v>450000</v>
      </c>
    </row>
    <row r="58" spans="1:27" ht="13.5">
      <c r="A58" s="361" t="s">
        <v>216</v>
      </c>
      <c r="B58" s="136"/>
      <c r="C58" s="60">
        <v>156285</v>
      </c>
      <c r="D58" s="340"/>
      <c r="E58" s="60">
        <v>450000</v>
      </c>
      <c r="F58" s="59">
        <v>450000</v>
      </c>
      <c r="G58" s="59"/>
      <c r="H58" s="60"/>
      <c r="I58" s="60"/>
      <c r="J58" s="59"/>
      <c r="K58" s="59"/>
      <c r="L58" s="60"/>
      <c r="M58" s="60"/>
      <c r="N58" s="59"/>
      <c r="O58" s="59">
        <v>11888</v>
      </c>
      <c r="P58" s="60"/>
      <c r="Q58" s="60"/>
      <c r="R58" s="59"/>
      <c r="S58" s="59"/>
      <c r="T58" s="60"/>
      <c r="U58" s="60">
        <v>90790</v>
      </c>
      <c r="V58" s="59"/>
      <c r="W58" s="59"/>
      <c r="X58" s="60">
        <v>450000</v>
      </c>
      <c r="Y58" s="59">
        <v>-450000</v>
      </c>
      <c r="Z58" s="61">
        <v>-100</v>
      </c>
      <c r="AA58" s="62">
        <v>450000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146487216</v>
      </c>
      <c r="D60" s="346">
        <f t="shared" si="14"/>
        <v>0</v>
      </c>
      <c r="E60" s="219">
        <f t="shared" si="14"/>
        <v>241794716</v>
      </c>
      <c r="F60" s="264">
        <f t="shared" si="14"/>
        <v>241794716</v>
      </c>
      <c r="G60" s="264">
        <f t="shared" si="14"/>
        <v>9731214</v>
      </c>
      <c r="H60" s="219">
        <f t="shared" si="14"/>
        <v>698696</v>
      </c>
      <c r="I60" s="219">
        <f t="shared" si="14"/>
        <v>12060184</v>
      </c>
      <c r="J60" s="264">
        <f t="shared" si="14"/>
        <v>18478287</v>
      </c>
      <c r="K60" s="264">
        <f t="shared" si="14"/>
        <v>12152804</v>
      </c>
      <c r="L60" s="219">
        <f t="shared" si="14"/>
        <v>24946232</v>
      </c>
      <c r="M60" s="219">
        <f t="shared" si="14"/>
        <v>33203696</v>
      </c>
      <c r="N60" s="264">
        <f t="shared" si="14"/>
        <v>62144254</v>
      </c>
      <c r="O60" s="264">
        <f t="shared" si="14"/>
        <v>11228376</v>
      </c>
      <c r="P60" s="219">
        <f t="shared" si="14"/>
        <v>23705405</v>
      </c>
      <c r="Q60" s="219">
        <f t="shared" si="14"/>
        <v>15633744</v>
      </c>
      <c r="R60" s="264">
        <f t="shared" si="14"/>
        <v>49733649</v>
      </c>
      <c r="S60" s="264">
        <f t="shared" si="14"/>
        <v>21398046</v>
      </c>
      <c r="T60" s="219">
        <f t="shared" si="14"/>
        <v>25904517</v>
      </c>
      <c r="U60" s="219">
        <f t="shared" si="14"/>
        <v>44025168</v>
      </c>
      <c r="V60" s="264">
        <f t="shared" si="14"/>
        <v>0</v>
      </c>
      <c r="W60" s="264">
        <f t="shared" si="14"/>
        <v>0</v>
      </c>
      <c r="X60" s="219">
        <f t="shared" si="14"/>
        <v>241794716</v>
      </c>
      <c r="Y60" s="264">
        <f t="shared" si="14"/>
        <v>-241794716</v>
      </c>
      <c r="Z60" s="337">
        <f>+IF(X60&lt;&gt;0,+(Y60/X60)*100,0)</f>
        <v>-100</v>
      </c>
      <c r="AA60" s="232">
        <f>+AA57+AA54+AA51+AA40+AA37+AA34+AA22+AA5</f>
        <v>241794716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34669000</v>
      </c>
      <c r="F5" s="358">
        <f t="shared" si="0"/>
        <v>34669000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34669000</v>
      </c>
      <c r="Y5" s="358">
        <f t="shared" si="0"/>
        <v>-34669000</v>
      </c>
      <c r="Z5" s="359">
        <f>+IF(X5&lt;&gt;0,+(Y5/X5)*100,0)</f>
        <v>-100</v>
      </c>
      <c r="AA5" s="360">
        <f>+AA6+AA8+AA11+AA13+AA15</f>
        <v>34669000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34669000</v>
      </c>
      <c r="F11" s="364">
        <f t="shared" si="3"/>
        <v>34669000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34669000</v>
      </c>
      <c r="Y11" s="364">
        <f t="shared" si="3"/>
        <v>-34669000</v>
      </c>
      <c r="Z11" s="365">
        <f>+IF(X11&lt;&gt;0,+(Y11/X11)*100,0)</f>
        <v>-100</v>
      </c>
      <c r="AA11" s="366">
        <f t="shared" si="3"/>
        <v>34669000</v>
      </c>
    </row>
    <row r="12" spans="1:27" ht="13.5">
      <c r="A12" s="291" t="s">
        <v>231</v>
      </c>
      <c r="B12" s="136"/>
      <c r="C12" s="60"/>
      <c r="D12" s="340"/>
      <c r="E12" s="60">
        <v>34669000</v>
      </c>
      <c r="F12" s="59">
        <v>34669000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34669000</v>
      </c>
      <c r="Y12" s="59">
        <v>-34669000</v>
      </c>
      <c r="Z12" s="61">
        <v>-100</v>
      </c>
      <c r="AA12" s="62">
        <v>34669000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34669000</v>
      </c>
      <c r="F60" s="264">
        <f t="shared" si="14"/>
        <v>34669000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34669000</v>
      </c>
      <c r="Y60" s="264">
        <f t="shared" si="14"/>
        <v>-34669000</v>
      </c>
      <c r="Z60" s="337">
        <f>+IF(X60&lt;&gt;0,+(Y60/X60)*100,0)</f>
        <v>-100</v>
      </c>
      <c r="AA60" s="232">
        <f>+AA57+AA54+AA51+AA40+AA37+AA34+AA22+AA5</f>
        <v>34669000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2013-08-02T12:00:30Z</dcterms:created>
  <dcterms:modified xsi:type="dcterms:W3CDTF">2013-08-02T12:00:33Z</dcterms:modified>
  <cp:category/>
  <cp:version/>
  <cp:contentType/>
  <cp:contentStatus/>
</cp:coreProperties>
</file>