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<sst xmlns="http://schemas.openxmlformats.org/spreadsheetml/2006/main" count="855" uniqueCount="302">
  <si>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North West: Ngaka Modiri Molema(DC38) - Table C1 Schedule Quarterly Budget Statement Summary for 4th Quarter ended 30 June 2013 (Figures Finalised as at 2013/07/31)</t>
  </si>
  <si>
    <t>Description</t>
  </si>
  <si>
    <t>2011/12</t>
  </si>
  <si>
    <t>2012/13</t>
  </si>
  <si>
    <t>Budget year 2012/13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</si>
  <si>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</si>
  <si>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</si>
  <si>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</si>
  <si>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</si>
  <si>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</si>
  <si>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</si>
  <si>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</si>
  <si>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</si>
  <si>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</si>
  <si>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</si>
  <si>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</si>
  <si>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</si>
  <si>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</si>
  <si>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</si>
  <si>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</si>
  <si>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</si>
  <si>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</si>
  <si>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</si>
  <si>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</si>
  <si>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</si>
  <si>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</si>
  <si>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</si>
  <si>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</si>
  <si>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</si>
  <si>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</si>
  <si>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</si>
  <si>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</si>
  <si>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</si>
  <si>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</si>
  <si>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</si>
  <si>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</si>
  <si>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</si>
  <si>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</si>
  <si>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</si>
  <si>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</si>
  <si>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</si>
  <si>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</si>
  <si>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</si>
  <si>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</si>
  <si>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</si>
  <si>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</si>
  <si>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</si>
  <si>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</si>
  <si>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</si>
  <si>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</si>
  <si>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</si>
  <si>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</si>
  <si>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</si>
  <si>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</si>
  <si>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</si>
  <si>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</si>
  <si>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</si>
  <si>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</si>
  <si>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</si>
  <si>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</si>
  <si>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</si>
  <si>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</si>
  <si>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</si>
  <si>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</si>
  <si>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</si>
  <si>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</si>
  <si>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</si>
  <si>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</si>
  <si>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</si>
  <si>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</si>
  <si>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Ngaka Modiri Molema(DC38) - Table C2 Quarterly Budget Statement - Financial Performance (standard classification) for 4th Quarter ended 30 June 2013 (Figures Finalised as at 2013/07/31)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</si>
  <si>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</si>
  <si>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</si>
  <si>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</si>
  <si>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</si>
  <si>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</si>
  <si>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</si>
  <si>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</si>
  <si>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</si>
  <si>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</si>
  <si>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</si>
  <si>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</si>
  <si>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</si>
  <si>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</si>
  <si>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</si>
  <si>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</si>
  <si>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</si>
  <si>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</si>
  <si>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</si>
  <si>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</si>
  <si>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</si>
  <si>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</si>
  <si>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</si>
  <si>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</si>
  <si>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</si>
  <si>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</si>
  <si>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</si>
  <si>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</si>
  <si>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</si>
  <si>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</si>
  <si>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Ngaka Modiri Molema(DC38) - Table C4 Quarterly Budget Statement - Financial Performance (revenue and expenditure) for 4th Quarter ended 30 June 2013 (Figures Finalised as at 2013/07/31)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</si>
  <si>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</si>
  <si>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</si>
  <si>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</si>
  <si>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</si>
  <si>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</si>
  <si>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</si>
  <si>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</si>
  <si>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</si>
  <si>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</si>
  <si>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</si>
  <si>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</si>
  <si>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</si>
  <si>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</si>
  <si>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</si>
  <si>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</si>
  <si>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</si>
  <si>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</si>
  <si>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</si>
  <si>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</si>
  <si>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</si>
  <si>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</si>
  <si>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</si>
  <si>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</si>
  <si>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</si>
  <si>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</si>
  <si>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</si>
  <si>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</si>
  <si>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</si>
  <si>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 West: Ngaka Modiri Molema(DC38) - Table C5 Quarterly Budget Statement - Capital Expenditure by Standard Classification and Funding for 4th Quarter ended 30 June 2013 (Figures Finalised as at 2013/07/31)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</si>
  <si>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</si>
  <si>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</si>
  <si>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</si>
  <si>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</si>
  <si>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</si>
  <si>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</si>
  <si>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</si>
  <si>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</si>
  <si>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</si>
  <si>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</si>
  <si>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 West: Ngaka Modiri Molema(DC38) - Table C6 Quarterly Budget Statement - Financial Position for 4th Quarter ended 30 June 2013 (Figures Finalised as at 2013/07/31)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</si>
  <si>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</si>
  <si>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</si>
  <si>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</si>
  <si>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</si>
  <si>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</si>
  <si>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</si>
  <si>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</si>
  <si>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</si>
  <si>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</si>
  <si>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</si>
  <si>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</si>
  <si>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</si>
  <si>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</si>
  <si>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</si>
  <si>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</si>
  <si>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</si>
  <si>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</si>
  <si>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</si>
  <si>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</si>
  <si>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</si>
  <si>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</si>
  <si>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</si>
  <si>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</si>
  <si>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</si>
  <si>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</si>
  <si>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</si>
  <si>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</si>
  <si>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</si>
  <si>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</si>
  <si>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</si>
  <si>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</si>
  <si>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</si>
  <si>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</si>
  <si>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Ngaka Modiri Molema(DC38) - Table C7 Quarterly Budget Statement - Cash Flows for 4th Quarter ended 30 June 2013 (Figures Finalised as at 2013/07/31)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</si>
  <si>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</si>
  <si>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</si>
  <si>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</si>
  <si>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</si>
  <si>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</si>
  <si>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</si>
  <si>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</si>
  <si>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</si>
  <si>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</si>
  <si>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</si>
  <si>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</si>
  <si>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</si>
  <si>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</si>
  <si>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</si>
  <si>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</si>
  <si>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</si>
  <si>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</si>
  <si>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</si>
  <si>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</si>
  <si>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</si>
  <si>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</si>
  <si>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</si>
  <si>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</si>
  <si>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</si>
  <si>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</si>
  <si>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</si>
  <si>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Ngaka Modiri Molema(DC38) - Table C9 Quarterly Budget Statement - Capital Expenditure by Asset Clas for 4th Quarter ended 30 June 2013 (Figures Finalised as at 2013/07/31)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</si>
  <si>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</si>
  <si>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</si>
  <si>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</si>
  <si>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</si>
  <si>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</si>
  <si>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</si>
  <si>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</si>
  <si>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</si>
  <si>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</si>
  <si>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</si>
  <si>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</si>
  <si>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</si>
  <si>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</si>
  <si>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</si>
  <si>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</si>
  <si>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</si>
  <si>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</si>
  <si>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</si>
  <si>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</si>
  <si>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</si>
  <si>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</si>
  <si>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</si>
  <si>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</si>
  <si>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</si>
  <si>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 West: Ngaka Modiri Molema(DC38) - Table SC13a Quarterly Budget Statement - Capital Expenditure on New Assets by Asset Class for 4th Quarter ended 30 June 2013 (Figures Finalised as at 2013/07/31)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</si>
  <si>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</si>
  <si>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</si>
  <si>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</si>
  <si>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</si>
  <si>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</si>
  <si>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</si>
  <si>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</si>
  <si>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</si>
  <si>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</si>
  <si>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</si>
  <si>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</si>
  <si>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</si>
  <si>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</si>
  <si>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</si>
  <si>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</si>
  <si>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</si>
  <si>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</si>
  <si>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</si>
  <si>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</si>
  <si>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</si>
  <si>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</si>
  <si>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</si>
  <si>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</si>
  <si>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</si>
  <si>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</si>
  <si>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</si>
  <si>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</si>
  <si>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</si>
  <si>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</si>
  <si>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</si>
  <si>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</si>
  <si>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</si>
  <si>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</si>
  <si>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</si>
  <si>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</si>
  <si>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 West: Ngaka Modiri Molema(DC38) - Table SC13B Quarterly Budget Statement - Capital Expenditure on Renewal of existing assets by Asset Class for 4th Quarter ended 30 June 2013 (Figures Finalised as at 2013/07/31)</t>
  </si>
  <si>
    <t>Capital Expenditure on Renewal of Existing Assets by Asset Class/Sub-class</t>
  </si>
  <si>
    <t>Total Capital Expenditure on Renewal of Existing Assets</t>
  </si>
  <si>
    <t>North West: Ngaka Modiri Molema(DC38) - Table SC13C Quarterly Budget Statement - Repairs and Maintenance Expenditure by Asset Class for 4th Quarter ended 30 June 2013 (Figures Finalised as at 2013/07/31)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</si>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</sst>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/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/>
      <c r="D6" s="59">
        <v>4000000</v>
      </c>
      <c r="E6" s="60">
        <v>4000000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357660</v>
      </c>
      <c r="O6" s="60">
        <v>269915</v>
      </c>
      <c r="P6" s="60">
        <v>0</v>
      </c>
      <c r="Q6" s="60">
        <v>627575</v>
      </c>
      <c r="R6" s="60">
        <v>0</v>
      </c>
      <c r="S6" s="60">
        <v>0</v>
      </c>
      <c r="T6" s="60">
        <v>0</v>
      </c>
      <c r="U6" s="60">
        <v>0</v>
      </c>
      <c r="V6" s="60">
        <v>627575</v>
      </c>
      <c r="W6" s="60">
        <v>4000000</v>
      </c>
      <c r="X6" s="60">
        <v>-3372425</v>
      </c>
      <c r="Y6" s="61">
        <v>-84.31</v>
      </c>
      <c r="Z6" s="62">
        <v>4000000</v>
      </c>
    </row>
    <row r="7" spans="1:26" ht="13.5">
      <c r="A7" s="58" t="s">
        <v>33</v>
      </c>
      <c r="B7" s="19">
        <v>14019201</v>
      </c>
      <c r="C7" s="19"/>
      <c r="D7" s="59">
        <v>12000000</v>
      </c>
      <c r="E7" s="60">
        <v>12000000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12000000</v>
      </c>
      <c r="X7" s="60">
        <v>-12000000</v>
      </c>
      <c r="Y7" s="61">
        <v>-100</v>
      </c>
      <c r="Z7" s="62">
        <v>12000000</v>
      </c>
    </row>
    <row r="8" spans="1:26" ht="13.5">
      <c r="A8" s="58" t="s">
        <v>34</v>
      </c>
      <c r="B8" s="19">
        <v>395263414</v>
      </c>
      <c r="C8" s="19"/>
      <c r="D8" s="59">
        <v>416670000</v>
      </c>
      <c r="E8" s="60">
        <v>416670000</v>
      </c>
      <c r="F8" s="60">
        <v>164963854</v>
      </c>
      <c r="G8" s="60">
        <v>2676545</v>
      </c>
      <c r="H8" s="60">
        <v>4025000</v>
      </c>
      <c r="I8" s="60">
        <v>171665399</v>
      </c>
      <c r="J8" s="60">
        <v>18124000</v>
      </c>
      <c r="K8" s="60">
        <v>94499500</v>
      </c>
      <c r="L8" s="60">
        <v>0</v>
      </c>
      <c r="M8" s="60">
        <v>112623500</v>
      </c>
      <c r="N8" s="60">
        <v>165755</v>
      </c>
      <c r="O8" s="60">
        <v>1199714</v>
      </c>
      <c r="P8" s="60">
        <v>107853391</v>
      </c>
      <c r="Q8" s="60">
        <v>109218860</v>
      </c>
      <c r="R8" s="60">
        <v>0</v>
      </c>
      <c r="S8" s="60">
        <v>0</v>
      </c>
      <c r="T8" s="60">
        <v>0</v>
      </c>
      <c r="U8" s="60">
        <v>0</v>
      </c>
      <c r="V8" s="60">
        <v>393507759</v>
      </c>
      <c r="W8" s="60">
        <v>416670000</v>
      </c>
      <c r="X8" s="60">
        <v>-23162241</v>
      </c>
      <c r="Y8" s="61">
        <v>-5.56</v>
      </c>
      <c r="Z8" s="62">
        <v>416670000</v>
      </c>
    </row>
    <row r="9" spans="1:26" ht="13.5">
      <c r="A9" s="58" t="s">
        <v>35</v>
      </c>
      <c r="B9" s="19">
        <v>4347066</v>
      </c>
      <c r="C9" s="19"/>
      <c r="D9" s="59">
        <v>5000000</v>
      </c>
      <c r="E9" s="60">
        <v>5000000</v>
      </c>
      <c r="F9" s="60">
        <v>372112</v>
      </c>
      <c r="G9" s="60">
        <v>569859</v>
      </c>
      <c r="H9" s="60">
        <v>589719</v>
      </c>
      <c r="I9" s="60">
        <v>1531690</v>
      </c>
      <c r="J9" s="60">
        <v>1139359</v>
      </c>
      <c r="K9" s="60">
        <v>1556498</v>
      </c>
      <c r="L9" s="60">
        <v>374907</v>
      </c>
      <c r="M9" s="60">
        <v>3070764</v>
      </c>
      <c r="N9" s="60">
        <v>20087</v>
      </c>
      <c r="O9" s="60">
        <v>449236</v>
      </c>
      <c r="P9" s="60">
        <v>100316</v>
      </c>
      <c r="Q9" s="60">
        <v>569639</v>
      </c>
      <c r="R9" s="60">
        <v>88376</v>
      </c>
      <c r="S9" s="60">
        <v>328835</v>
      </c>
      <c r="T9" s="60">
        <v>1838368</v>
      </c>
      <c r="U9" s="60">
        <v>2255579</v>
      </c>
      <c r="V9" s="60">
        <v>7427672</v>
      </c>
      <c r="W9" s="60">
        <v>5000000</v>
      </c>
      <c r="X9" s="60">
        <v>2427672</v>
      </c>
      <c r="Y9" s="61">
        <v>48.55</v>
      </c>
      <c r="Z9" s="62">
        <v>5000000</v>
      </c>
    </row>
    <row r="10" spans="1:26" ht="25.5">
      <c r="A10" s="63" t="s">
        <v>277</v>
      </c>
      <c r="B10" s="64">
        <f>SUM(B5:B9)</f>
        <v>413629681</v>
      </c>
      <c r="C10" s="64">
        <f>SUM(C5:C9)</f>
        <v>0</v>
      </c>
      <c r="D10" s="65">
        <f aca="true" t="shared" si="0" ref="D10:Z10">SUM(D5:D9)</f>
        <v>437670000</v>
      </c>
      <c r="E10" s="66">
        <f t="shared" si="0"/>
        <v>437670000</v>
      </c>
      <c r="F10" s="66">
        <f t="shared" si="0"/>
        <v>165335966</v>
      </c>
      <c r="G10" s="66">
        <f t="shared" si="0"/>
        <v>3246404</v>
      </c>
      <c r="H10" s="66">
        <f t="shared" si="0"/>
        <v>4614719</v>
      </c>
      <c r="I10" s="66">
        <f t="shared" si="0"/>
        <v>173197089</v>
      </c>
      <c r="J10" s="66">
        <f t="shared" si="0"/>
        <v>19263359</v>
      </c>
      <c r="K10" s="66">
        <f t="shared" si="0"/>
        <v>96055998</v>
      </c>
      <c r="L10" s="66">
        <f t="shared" si="0"/>
        <v>374907</v>
      </c>
      <c r="M10" s="66">
        <f t="shared" si="0"/>
        <v>115694264</v>
      </c>
      <c r="N10" s="66">
        <f t="shared" si="0"/>
        <v>543502</v>
      </c>
      <c r="O10" s="66">
        <f t="shared" si="0"/>
        <v>1918865</v>
      </c>
      <c r="P10" s="66">
        <f t="shared" si="0"/>
        <v>107953707</v>
      </c>
      <c r="Q10" s="66">
        <f t="shared" si="0"/>
        <v>110416074</v>
      </c>
      <c r="R10" s="66">
        <f t="shared" si="0"/>
        <v>88376</v>
      </c>
      <c r="S10" s="66">
        <f t="shared" si="0"/>
        <v>328835</v>
      </c>
      <c r="T10" s="66">
        <f t="shared" si="0"/>
        <v>1838368</v>
      </c>
      <c r="U10" s="66">
        <f t="shared" si="0"/>
        <v>2255579</v>
      </c>
      <c r="V10" s="66">
        <f t="shared" si="0"/>
        <v>401563006</v>
      </c>
      <c r="W10" s="66">
        <f t="shared" si="0"/>
        <v>437670000</v>
      </c>
      <c r="X10" s="66">
        <f t="shared" si="0"/>
        <v>-36106994</v>
      </c>
      <c r="Y10" s="67">
        <f>+IF(W10&lt;&gt;0,(X10/W10)*100,0)</f>
        <v>-8.249821555052893</v>
      </c>
      <c r="Z10" s="68">
        <f t="shared" si="0"/>
        <v>437670000</v>
      </c>
    </row>
    <row r="11" spans="1:26" ht="13.5">
      <c r="A11" s="58" t="s">
        <v>37</v>
      </c>
      <c r="B11" s="19">
        <v>117981595</v>
      </c>
      <c r="C11" s="19"/>
      <c r="D11" s="59">
        <v>130000000</v>
      </c>
      <c r="E11" s="60">
        <v>130000000</v>
      </c>
      <c r="F11" s="60">
        <v>11195316</v>
      </c>
      <c r="G11" s="60">
        <v>13029033</v>
      </c>
      <c r="H11" s="60">
        <v>8139379</v>
      </c>
      <c r="I11" s="60">
        <v>32363728</v>
      </c>
      <c r="J11" s="60">
        <v>11043654</v>
      </c>
      <c r="K11" s="60">
        <v>23121815</v>
      </c>
      <c r="L11" s="60">
        <v>14156634</v>
      </c>
      <c r="M11" s="60">
        <v>48322103</v>
      </c>
      <c r="N11" s="60">
        <v>13350375</v>
      </c>
      <c r="O11" s="60">
        <v>14626573</v>
      </c>
      <c r="P11" s="60">
        <v>14519703</v>
      </c>
      <c r="Q11" s="60">
        <v>42496651</v>
      </c>
      <c r="R11" s="60">
        <v>15886956</v>
      </c>
      <c r="S11" s="60">
        <v>15830505</v>
      </c>
      <c r="T11" s="60">
        <v>14774259</v>
      </c>
      <c r="U11" s="60">
        <v>46491720</v>
      </c>
      <c r="V11" s="60">
        <v>169674202</v>
      </c>
      <c r="W11" s="60">
        <v>130000000</v>
      </c>
      <c r="X11" s="60">
        <v>39674202</v>
      </c>
      <c r="Y11" s="61">
        <v>30.52</v>
      </c>
      <c r="Z11" s="62">
        <v>130000000</v>
      </c>
    </row>
    <row r="12" spans="1:26" ht="13.5">
      <c r="A12" s="58" t="s">
        <v>38</v>
      </c>
      <c r="B12" s="19">
        <v>9865023</v>
      </c>
      <c r="C12" s="19"/>
      <c r="D12" s="59">
        <v>9000000</v>
      </c>
      <c r="E12" s="60">
        <v>9000000</v>
      </c>
      <c r="F12" s="60">
        <v>881000</v>
      </c>
      <c r="G12" s="60">
        <v>771944</v>
      </c>
      <c r="H12" s="60">
        <v>659234</v>
      </c>
      <c r="I12" s="60">
        <v>2312178</v>
      </c>
      <c r="J12" s="60">
        <v>1243814</v>
      </c>
      <c r="K12" s="60">
        <v>700115</v>
      </c>
      <c r="L12" s="60">
        <v>770844</v>
      </c>
      <c r="M12" s="60">
        <v>2714773</v>
      </c>
      <c r="N12" s="60">
        <v>962298</v>
      </c>
      <c r="O12" s="60">
        <v>847073</v>
      </c>
      <c r="P12" s="60">
        <v>480997</v>
      </c>
      <c r="Q12" s="60">
        <v>2290368</v>
      </c>
      <c r="R12" s="60">
        <v>770185</v>
      </c>
      <c r="S12" s="60">
        <v>819825</v>
      </c>
      <c r="T12" s="60">
        <v>832925</v>
      </c>
      <c r="U12" s="60">
        <v>2422935</v>
      </c>
      <c r="V12" s="60">
        <v>9740254</v>
      </c>
      <c r="W12" s="60">
        <v>9000000</v>
      </c>
      <c r="X12" s="60">
        <v>740254</v>
      </c>
      <c r="Y12" s="61">
        <v>8.23</v>
      </c>
      <c r="Z12" s="62">
        <v>9000000</v>
      </c>
    </row>
    <row r="13" spans="1:26" ht="13.5">
      <c r="A13" s="58" t="s">
        <v>278</v>
      </c>
      <c r="B13" s="19">
        <v>6445888</v>
      </c>
      <c r="C13" s="19"/>
      <c r="D13" s="59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1">
        <v>0</v>
      </c>
      <c r="Z13" s="62">
        <v>0</v>
      </c>
    </row>
    <row r="14" spans="1:26" ht="13.5">
      <c r="A14" s="58" t="s">
        <v>40</v>
      </c>
      <c r="B14" s="19">
        <v>0</v>
      </c>
      <c r="C14" s="19"/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52550431</v>
      </c>
      <c r="C15" s="19"/>
      <c r="D15" s="59">
        <v>30255000</v>
      </c>
      <c r="E15" s="60">
        <v>30255000</v>
      </c>
      <c r="F15" s="60">
        <v>2240871</v>
      </c>
      <c r="G15" s="60">
        <v>1629909</v>
      </c>
      <c r="H15" s="60">
        <v>3784120</v>
      </c>
      <c r="I15" s="60">
        <v>7654900</v>
      </c>
      <c r="J15" s="60">
        <v>5182513</v>
      </c>
      <c r="K15" s="60">
        <v>4693599</v>
      </c>
      <c r="L15" s="60">
        <v>4852163</v>
      </c>
      <c r="M15" s="60">
        <v>14728275</v>
      </c>
      <c r="N15" s="60">
        <v>2996674</v>
      </c>
      <c r="O15" s="60">
        <v>1166068</v>
      </c>
      <c r="P15" s="60">
        <v>4966699</v>
      </c>
      <c r="Q15" s="60">
        <v>9129441</v>
      </c>
      <c r="R15" s="60">
        <v>1155646</v>
      </c>
      <c r="S15" s="60">
        <v>13613511</v>
      </c>
      <c r="T15" s="60">
        <v>12752440</v>
      </c>
      <c r="U15" s="60">
        <v>27521597</v>
      </c>
      <c r="V15" s="60">
        <v>59034213</v>
      </c>
      <c r="W15" s="60">
        <v>30255000</v>
      </c>
      <c r="X15" s="60">
        <v>28779213</v>
      </c>
      <c r="Y15" s="61">
        <v>95.12</v>
      </c>
      <c r="Z15" s="62">
        <v>30255000</v>
      </c>
    </row>
    <row r="16" spans="1:26" ht="13.5">
      <c r="A16" s="69" t="s">
        <v>42</v>
      </c>
      <c r="B16" s="19">
        <v>55441819</v>
      </c>
      <c r="C16" s="19"/>
      <c r="D16" s="59">
        <v>26642000</v>
      </c>
      <c r="E16" s="60">
        <v>26642000</v>
      </c>
      <c r="F16" s="60">
        <v>0</v>
      </c>
      <c r="G16" s="60">
        <v>3324184</v>
      </c>
      <c r="H16" s="60">
        <v>10102636</v>
      </c>
      <c r="I16" s="60">
        <v>13426820</v>
      </c>
      <c r="J16" s="60">
        <v>7172111</v>
      </c>
      <c r="K16" s="60">
        <v>195229</v>
      </c>
      <c r="L16" s="60">
        <v>1321708</v>
      </c>
      <c r="M16" s="60">
        <v>8689048</v>
      </c>
      <c r="N16" s="60">
        <v>214775</v>
      </c>
      <c r="O16" s="60">
        <v>4101112</v>
      </c>
      <c r="P16" s="60">
        <v>4945163</v>
      </c>
      <c r="Q16" s="60">
        <v>9261050</v>
      </c>
      <c r="R16" s="60">
        <v>312314</v>
      </c>
      <c r="S16" s="60">
        <v>610061</v>
      </c>
      <c r="T16" s="60">
        <v>1672827</v>
      </c>
      <c r="U16" s="60">
        <v>2595202</v>
      </c>
      <c r="V16" s="60">
        <v>33972120</v>
      </c>
      <c r="W16" s="60">
        <v>26642000</v>
      </c>
      <c r="X16" s="60">
        <v>7330120</v>
      </c>
      <c r="Y16" s="61">
        <v>27.51</v>
      </c>
      <c r="Z16" s="62">
        <v>26642000</v>
      </c>
    </row>
    <row r="17" spans="1:26" ht="13.5">
      <c r="A17" s="58" t="s">
        <v>43</v>
      </c>
      <c r="B17" s="19">
        <v>186109248</v>
      </c>
      <c r="C17" s="19"/>
      <c r="D17" s="59">
        <v>160808000</v>
      </c>
      <c r="E17" s="60">
        <v>160808000</v>
      </c>
      <c r="F17" s="60">
        <v>2990007</v>
      </c>
      <c r="G17" s="60">
        <v>24512788</v>
      </c>
      <c r="H17" s="60">
        <v>8727096</v>
      </c>
      <c r="I17" s="60">
        <v>36229891</v>
      </c>
      <c r="J17" s="60">
        <v>7041524</v>
      </c>
      <c r="K17" s="60">
        <v>15580571</v>
      </c>
      <c r="L17" s="60">
        <v>11799952</v>
      </c>
      <c r="M17" s="60">
        <v>34422047</v>
      </c>
      <c r="N17" s="60">
        <v>11476440</v>
      </c>
      <c r="O17" s="60">
        <v>7111207</v>
      </c>
      <c r="P17" s="60">
        <v>7842302</v>
      </c>
      <c r="Q17" s="60">
        <v>26429949</v>
      </c>
      <c r="R17" s="60">
        <v>4124282</v>
      </c>
      <c r="S17" s="60">
        <v>22250573</v>
      </c>
      <c r="T17" s="60">
        <v>32690586</v>
      </c>
      <c r="U17" s="60">
        <v>59065441</v>
      </c>
      <c r="V17" s="60">
        <v>156147328</v>
      </c>
      <c r="W17" s="60">
        <v>160808000</v>
      </c>
      <c r="X17" s="60">
        <v>-4660672</v>
      </c>
      <c r="Y17" s="61">
        <v>-2.9</v>
      </c>
      <c r="Z17" s="62">
        <v>160808000</v>
      </c>
    </row>
    <row r="18" spans="1:26" ht="13.5">
      <c r="A18" s="70" t="s">
        <v>44</v>
      </c>
      <c r="B18" s="71">
        <f>SUM(B11:B17)</f>
        <v>428394004</v>
      </c>
      <c r="C18" s="71">
        <f>SUM(C11:C17)</f>
        <v>0</v>
      </c>
      <c r="D18" s="72">
        <f aca="true" t="shared" si="1" ref="D18:Z18">SUM(D11:D17)</f>
        <v>356705000</v>
      </c>
      <c r="E18" s="73">
        <f t="shared" si="1"/>
        <v>356705000</v>
      </c>
      <c r="F18" s="73">
        <f t="shared" si="1"/>
        <v>17307194</v>
      </c>
      <c r="G18" s="73">
        <f t="shared" si="1"/>
        <v>43267858</v>
      </c>
      <c r="H18" s="73">
        <f t="shared" si="1"/>
        <v>31412465</v>
      </c>
      <c r="I18" s="73">
        <f t="shared" si="1"/>
        <v>91987517</v>
      </c>
      <c r="J18" s="73">
        <f t="shared" si="1"/>
        <v>31683616</v>
      </c>
      <c r="K18" s="73">
        <f t="shared" si="1"/>
        <v>44291329</v>
      </c>
      <c r="L18" s="73">
        <f t="shared" si="1"/>
        <v>32901301</v>
      </c>
      <c r="M18" s="73">
        <f t="shared" si="1"/>
        <v>108876246</v>
      </c>
      <c r="N18" s="73">
        <f t="shared" si="1"/>
        <v>29000562</v>
      </c>
      <c r="O18" s="73">
        <f t="shared" si="1"/>
        <v>27852033</v>
      </c>
      <c r="P18" s="73">
        <f t="shared" si="1"/>
        <v>32754864</v>
      </c>
      <c r="Q18" s="73">
        <f t="shared" si="1"/>
        <v>89607459</v>
      </c>
      <c r="R18" s="73">
        <f t="shared" si="1"/>
        <v>22249383</v>
      </c>
      <c r="S18" s="73">
        <f t="shared" si="1"/>
        <v>53124475</v>
      </c>
      <c r="T18" s="73">
        <f t="shared" si="1"/>
        <v>62723037</v>
      </c>
      <c r="U18" s="73">
        <f t="shared" si="1"/>
        <v>138096895</v>
      </c>
      <c r="V18" s="73">
        <f t="shared" si="1"/>
        <v>428568117</v>
      </c>
      <c r="W18" s="73">
        <f t="shared" si="1"/>
        <v>356705000</v>
      </c>
      <c r="X18" s="73">
        <f t="shared" si="1"/>
        <v>71863117</v>
      </c>
      <c r="Y18" s="67">
        <f>+IF(W18&lt;&gt;0,(X18/W18)*100,0)</f>
        <v>20.14637221233232</v>
      </c>
      <c r="Z18" s="74">
        <f t="shared" si="1"/>
        <v>356705000</v>
      </c>
    </row>
    <row r="19" spans="1:26" ht="13.5">
      <c r="A19" s="70" t="s">
        <v>45</v>
      </c>
      <c r="B19" s="75">
        <f>+B10-B18</f>
        <v>-14764323</v>
      </c>
      <c r="C19" s="75">
        <f>+C10-C18</f>
        <v>0</v>
      </c>
      <c r="D19" s="76">
        <f aca="true" t="shared" si="2" ref="D19:Z19">+D10-D18</f>
        <v>80965000</v>
      </c>
      <c r="E19" s="77">
        <f t="shared" si="2"/>
        <v>80965000</v>
      </c>
      <c r="F19" s="77">
        <f t="shared" si="2"/>
        <v>148028772</v>
      </c>
      <c r="G19" s="77">
        <f t="shared" si="2"/>
        <v>-40021454</v>
      </c>
      <c r="H19" s="77">
        <f t="shared" si="2"/>
        <v>-26797746</v>
      </c>
      <c r="I19" s="77">
        <f t="shared" si="2"/>
        <v>81209572</v>
      </c>
      <c r="J19" s="77">
        <f t="shared" si="2"/>
        <v>-12420257</v>
      </c>
      <c r="K19" s="77">
        <f t="shared" si="2"/>
        <v>51764669</v>
      </c>
      <c r="L19" s="77">
        <f t="shared" si="2"/>
        <v>-32526394</v>
      </c>
      <c r="M19" s="77">
        <f t="shared" si="2"/>
        <v>6818018</v>
      </c>
      <c r="N19" s="77">
        <f t="shared" si="2"/>
        <v>-28457060</v>
      </c>
      <c r="O19" s="77">
        <f t="shared" si="2"/>
        <v>-25933168</v>
      </c>
      <c r="P19" s="77">
        <f t="shared" si="2"/>
        <v>75198843</v>
      </c>
      <c r="Q19" s="77">
        <f t="shared" si="2"/>
        <v>20808615</v>
      </c>
      <c r="R19" s="77">
        <f t="shared" si="2"/>
        <v>-22161007</v>
      </c>
      <c r="S19" s="77">
        <f t="shared" si="2"/>
        <v>-52795640</v>
      </c>
      <c r="T19" s="77">
        <f t="shared" si="2"/>
        <v>-60884669</v>
      </c>
      <c r="U19" s="77">
        <f t="shared" si="2"/>
        <v>-135841316</v>
      </c>
      <c r="V19" s="77">
        <f t="shared" si="2"/>
        <v>-27005111</v>
      </c>
      <c r="W19" s="77">
        <f>IF(E10=E18,0,W10-W18)</f>
        <v>80965000</v>
      </c>
      <c r="X19" s="77">
        <f t="shared" si="2"/>
        <v>-107970111</v>
      </c>
      <c r="Y19" s="78">
        <f>+IF(W19&lt;&gt;0,(X19/W19)*100,0)</f>
        <v>-133.35405545606127</v>
      </c>
      <c r="Z19" s="79">
        <f t="shared" si="2"/>
        <v>80965000</v>
      </c>
    </row>
    <row r="20" spans="1:26" ht="13.5">
      <c r="A20" s="58" t="s">
        <v>46</v>
      </c>
      <c r="B20" s="19">
        <v>167463000</v>
      </c>
      <c r="C20" s="19"/>
      <c r="D20" s="59">
        <v>303184000</v>
      </c>
      <c r="E20" s="60">
        <v>303184000</v>
      </c>
      <c r="F20" s="60">
        <v>1776000</v>
      </c>
      <c r="G20" s="60">
        <v>0</v>
      </c>
      <c r="H20" s="60">
        <v>0</v>
      </c>
      <c r="I20" s="60">
        <v>1776000</v>
      </c>
      <c r="J20" s="60">
        <v>0</v>
      </c>
      <c r="K20" s="60">
        <v>0</v>
      </c>
      <c r="L20" s="60">
        <v>46603000</v>
      </c>
      <c r="M20" s="60">
        <v>46603000</v>
      </c>
      <c r="N20" s="60">
        <v>1884383</v>
      </c>
      <c r="O20" s="60">
        <v>419714</v>
      </c>
      <c r="P20" s="60">
        <v>0</v>
      </c>
      <c r="Q20" s="60">
        <v>2304097</v>
      </c>
      <c r="R20" s="60">
        <v>3226227</v>
      </c>
      <c r="S20" s="60">
        <v>0</v>
      </c>
      <c r="T20" s="60">
        <v>0</v>
      </c>
      <c r="U20" s="60">
        <v>3226227</v>
      </c>
      <c r="V20" s="60">
        <v>53909324</v>
      </c>
      <c r="W20" s="60">
        <v>303184000</v>
      </c>
      <c r="X20" s="60">
        <v>-249274676</v>
      </c>
      <c r="Y20" s="61">
        <v>-82.22</v>
      </c>
      <c r="Z20" s="62">
        <v>303184000</v>
      </c>
    </row>
    <row r="21" spans="1:26" ht="13.5">
      <c r="A21" s="58" t="s">
        <v>279</v>
      </c>
      <c r="B21" s="80">
        <v>0</v>
      </c>
      <c r="C21" s="80"/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152698677</v>
      </c>
      <c r="C22" s="86">
        <f>SUM(C19:C21)</f>
        <v>0</v>
      </c>
      <c r="D22" s="87">
        <f aca="true" t="shared" si="3" ref="D22:Z22">SUM(D19:D21)</f>
        <v>384149000</v>
      </c>
      <c r="E22" s="88">
        <f t="shared" si="3"/>
        <v>384149000</v>
      </c>
      <c r="F22" s="88">
        <f t="shared" si="3"/>
        <v>149804772</v>
      </c>
      <c r="G22" s="88">
        <f t="shared" si="3"/>
        <v>-40021454</v>
      </c>
      <c r="H22" s="88">
        <f t="shared" si="3"/>
        <v>-26797746</v>
      </c>
      <c r="I22" s="88">
        <f t="shared" si="3"/>
        <v>82985572</v>
      </c>
      <c r="J22" s="88">
        <f t="shared" si="3"/>
        <v>-12420257</v>
      </c>
      <c r="K22" s="88">
        <f t="shared" si="3"/>
        <v>51764669</v>
      </c>
      <c r="L22" s="88">
        <f t="shared" si="3"/>
        <v>14076606</v>
      </c>
      <c r="M22" s="88">
        <f t="shared" si="3"/>
        <v>53421018</v>
      </c>
      <c r="N22" s="88">
        <f t="shared" si="3"/>
        <v>-26572677</v>
      </c>
      <c r="O22" s="88">
        <f t="shared" si="3"/>
        <v>-25513454</v>
      </c>
      <c r="P22" s="88">
        <f t="shared" si="3"/>
        <v>75198843</v>
      </c>
      <c r="Q22" s="88">
        <f t="shared" si="3"/>
        <v>23112712</v>
      </c>
      <c r="R22" s="88">
        <f t="shared" si="3"/>
        <v>-18934780</v>
      </c>
      <c r="S22" s="88">
        <f t="shared" si="3"/>
        <v>-52795640</v>
      </c>
      <c r="T22" s="88">
        <f t="shared" si="3"/>
        <v>-60884669</v>
      </c>
      <c r="U22" s="88">
        <f t="shared" si="3"/>
        <v>-132615089</v>
      </c>
      <c r="V22" s="88">
        <f t="shared" si="3"/>
        <v>26904213</v>
      </c>
      <c r="W22" s="88">
        <f t="shared" si="3"/>
        <v>384149000</v>
      </c>
      <c r="X22" s="88">
        <f t="shared" si="3"/>
        <v>-357244787</v>
      </c>
      <c r="Y22" s="89">
        <f>+IF(W22&lt;&gt;0,(X22/W22)*100,0)</f>
        <v>-92.99641206927521</v>
      </c>
      <c r="Z22" s="90">
        <f t="shared" si="3"/>
        <v>384149000</v>
      </c>
    </row>
    <row r="23" spans="1:26" ht="13.5">
      <c r="A23" s="91" t="s">
        <v>48</v>
      </c>
      <c r="B23" s="19">
        <v>0</v>
      </c>
      <c r="C23" s="19"/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152698677</v>
      </c>
      <c r="C24" s="75">
        <f>SUM(C22:C23)</f>
        <v>0</v>
      </c>
      <c r="D24" s="76">
        <f aca="true" t="shared" si="4" ref="D24:Z24">SUM(D22:D23)</f>
        <v>384149000</v>
      </c>
      <c r="E24" s="77">
        <f t="shared" si="4"/>
        <v>384149000</v>
      </c>
      <c r="F24" s="77">
        <f t="shared" si="4"/>
        <v>149804772</v>
      </c>
      <c r="G24" s="77">
        <f t="shared" si="4"/>
        <v>-40021454</v>
      </c>
      <c r="H24" s="77">
        <f t="shared" si="4"/>
        <v>-26797746</v>
      </c>
      <c r="I24" s="77">
        <f t="shared" si="4"/>
        <v>82985572</v>
      </c>
      <c r="J24" s="77">
        <f t="shared" si="4"/>
        <v>-12420257</v>
      </c>
      <c r="K24" s="77">
        <f t="shared" si="4"/>
        <v>51764669</v>
      </c>
      <c r="L24" s="77">
        <f t="shared" si="4"/>
        <v>14076606</v>
      </c>
      <c r="M24" s="77">
        <f t="shared" si="4"/>
        <v>53421018</v>
      </c>
      <c r="N24" s="77">
        <f t="shared" si="4"/>
        <v>-26572677</v>
      </c>
      <c r="O24" s="77">
        <f t="shared" si="4"/>
        <v>-25513454</v>
      </c>
      <c r="P24" s="77">
        <f t="shared" si="4"/>
        <v>75198843</v>
      </c>
      <c r="Q24" s="77">
        <f t="shared" si="4"/>
        <v>23112712</v>
      </c>
      <c r="R24" s="77">
        <f t="shared" si="4"/>
        <v>-18934780</v>
      </c>
      <c r="S24" s="77">
        <f t="shared" si="4"/>
        <v>-52795640</v>
      </c>
      <c r="T24" s="77">
        <f t="shared" si="4"/>
        <v>-60884669</v>
      </c>
      <c r="U24" s="77">
        <f t="shared" si="4"/>
        <v>-132615089</v>
      </c>
      <c r="V24" s="77">
        <f t="shared" si="4"/>
        <v>26904213</v>
      </c>
      <c r="W24" s="77">
        <f t="shared" si="4"/>
        <v>384149000</v>
      </c>
      <c r="X24" s="77">
        <f t="shared" si="4"/>
        <v>-357244787</v>
      </c>
      <c r="Y24" s="78">
        <f>+IF(W24&lt;&gt;0,(X24/W24)*100,0)</f>
        <v>-92.99641206927521</v>
      </c>
      <c r="Z24" s="79">
        <f t="shared" si="4"/>
        <v>384149000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291358079</v>
      </c>
      <c r="C27" s="22"/>
      <c r="D27" s="99">
        <v>384149000</v>
      </c>
      <c r="E27" s="100">
        <v>384149000</v>
      </c>
      <c r="F27" s="100">
        <v>193120</v>
      </c>
      <c r="G27" s="100">
        <v>30714707</v>
      </c>
      <c r="H27" s="100">
        <v>48278560</v>
      </c>
      <c r="I27" s="100">
        <v>79186387</v>
      </c>
      <c r="J27" s="100">
        <v>23511090</v>
      </c>
      <c r="K27" s="100">
        <v>50130583</v>
      </c>
      <c r="L27" s="100">
        <v>59920311</v>
      </c>
      <c r="M27" s="100">
        <v>133561984</v>
      </c>
      <c r="N27" s="100">
        <v>13235275</v>
      </c>
      <c r="O27" s="100">
        <v>4431791</v>
      </c>
      <c r="P27" s="100">
        <v>27430359</v>
      </c>
      <c r="Q27" s="100">
        <v>45097425</v>
      </c>
      <c r="R27" s="100">
        <v>13227172</v>
      </c>
      <c r="S27" s="100">
        <v>40497101</v>
      </c>
      <c r="T27" s="100">
        <v>81025811</v>
      </c>
      <c r="U27" s="100">
        <v>134750084</v>
      </c>
      <c r="V27" s="100">
        <v>392595880</v>
      </c>
      <c r="W27" s="100">
        <v>384149000</v>
      </c>
      <c r="X27" s="100">
        <v>8446880</v>
      </c>
      <c r="Y27" s="101">
        <v>2.2</v>
      </c>
      <c r="Z27" s="102">
        <v>384149000</v>
      </c>
    </row>
    <row r="28" spans="1:26" ht="13.5">
      <c r="A28" s="103" t="s">
        <v>46</v>
      </c>
      <c r="B28" s="19">
        <v>167463000</v>
      </c>
      <c r="C28" s="19"/>
      <c r="D28" s="59">
        <v>283184000</v>
      </c>
      <c r="E28" s="60">
        <v>283184000</v>
      </c>
      <c r="F28" s="60">
        <v>193120</v>
      </c>
      <c r="G28" s="60">
        <v>29864708</v>
      </c>
      <c r="H28" s="60">
        <v>28980745</v>
      </c>
      <c r="I28" s="60">
        <v>59038573</v>
      </c>
      <c r="J28" s="60">
        <v>22645066</v>
      </c>
      <c r="K28" s="60">
        <v>50130583</v>
      </c>
      <c r="L28" s="60">
        <v>39933068</v>
      </c>
      <c r="M28" s="60">
        <v>112708717</v>
      </c>
      <c r="N28" s="60">
        <v>13031399</v>
      </c>
      <c r="O28" s="60">
        <v>266162</v>
      </c>
      <c r="P28" s="60">
        <v>18311306</v>
      </c>
      <c r="Q28" s="60">
        <v>31608867</v>
      </c>
      <c r="R28" s="60">
        <v>6348553</v>
      </c>
      <c r="S28" s="60">
        <v>31806715</v>
      </c>
      <c r="T28" s="60">
        <v>50084885</v>
      </c>
      <c r="U28" s="60">
        <v>88240153</v>
      </c>
      <c r="V28" s="60">
        <v>291596310</v>
      </c>
      <c r="W28" s="60">
        <v>283184000</v>
      </c>
      <c r="X28" s="60">
        <v>8412310</v>
      </c>
      <c r="Y28" s="61">
        <v>2.97</v>
      </c>
      <c r="Z28" s="62">
        <v>283184000</v>
      </c>
    </row>
    <row r="29" spans="1:26" ht="13.5">
      <c r="A29" s="58" t="s">
        <v>282</v>
      </c>
      <c r="B29" s="19">
        <v>0</v>
      </c>
      <c r="C29" s="19"/>
      <c r="D29" s="59">
        <v>20000000</v>
      </c>
      <c r="E29" s="60">
        <v>20000000</v>
      </c>
      <c r="F29" s="60">
        <v>0</v>
      </c>
      <c r="G29" s="60">
        <v>849999</v>
      </c>
      <c r="H29" s="60">
        <v>19297815</v>
      </c>
      <c r="I29" s="60">
        <v>20147814</v>
      </c>
      <c r="J29" s="60">
        <v>866024</v>
      </c>
      <c r="K29" s="60">
        <v>0</v>
      </c>
      <c r="L29" s="60">
        <v>19987243</v>
      </c>
      <c r="M29" s="60">
        <v>20853267</v>
      </c>
      <c r="N29" s="60">
        <v>203876</v>
      </c>
      <c r="O29" s="60">
        <v>0</v>
      </c>
      <c r="P29" s="60">
        <v>4473988</v>
      </c>
      <c r="Q29" s="60">
        <v>4677864</v>
      </c>
      <c r="R29" s="60">
        <v>0</v>
      </c>
      <c r="S29" s="60">
        <v>0</v>
      </c>
      <c r="T29" s="60">
        <v>16484659</v>
      </c>
      <c r="U29" s="60">
        <v>16484659</v>
      </c>
      <c r="V29" s="60">
        <v>62163604</v>
      </c>
      <c r="W29" s="60">
        <v>20000000</v>
      </c>
      <c r="X29" s="60">
        <v>42163604</v>
      </c>
      <c r="Y29" s="61">
        <v>210.82</v>
      </c>
      <c r="Z29" s="62">
        <v>20000000</v>
      </c>
    </row>
    <row r="30" spans="1:26" ht="13.5">
      <c r="A30" s="58" t="s">
        <v>52</v>
      </c>
      <c r="B30" s="19">
        <v>0</v>
      </c>
      <c r="C30" s="19"/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1610541</v>
      </c>
      <c r="Q30" s="60">
        <v>1610541</v>
      </c>
      <c r="R30" s="60">
        <v>572311</v>
      </c>
      <c r="S30" s="60">
        <v>0</v>
      </c>
      <c r="T30" s="60">
        <v>14456267</v>
      </c>
      <c r="U30" s="60">
        <v>15028578</v>
      </c>
      <c r="V30" s="60">
        <v>16639119</v>
      </c>
      <c r="W30" s="60">
        <v>0</v>
      </c>
      <c r="X30" s="60">
        <v>16639119</v>
      </c>
      <c r="Y30" s="61">
        <v>0</v>
      </c>
      <c r="Z30" s="62">
        <v>0</v>
      </c>
    </row>
    <row r="31" spans="1:26" ht="13.5">
      <c r="A31" s="58" t="s">
        <v>53</v>
      </c>
      <c r="B31" s="19">
        <v>123895079</v>
      </c>
      <c r="C31" s="19"/>
      <c r="D31" s="59">
        <v>80965000</v>
      </c>
      <c r="E31" s="60">
        <v>80965000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4165629</v>
      </c>
      <c r="P31" s="60">
        <v>3034524</v>
      </c>
      <c r="Q31" s="60">
        <v>7200153</v>
      </c>
      <c r="R31" s="60">
        <v>6306308</v>
      </c>
      <c r="S31" s="60">
        <v>8690386</v>
      </c>
      <c r="T31" s="60">
        <v>0</v>
      </c>
      <c r="U31" s="60">
        <v>14996694</v>
      </c>
      <c r="V31" s="60">
        <v>22196847</v>
      </c>
      <c r="W31" s="60">
        <v>80965000</v>
      </c>
      <c r="X31" s="60">
        <v>-58768153</v>
      </c>
      <c r="Y31" s="61">
        <v>-72.58</v>
      </c>
      <c r="Z31" s="62">
        <v>80965000</v>
      </c>
    </row>
    <row r="32" spans="1:26" ht="13.5">
      <c r="A32" s="70" t="s">
        <v>54</v>
      </c>
      <c r="B32" s="22">
        <f>SUM(B28:B31)</f>
        <v>291358079</v>
      </c>
      <c r="C32" s="22">
        <f>SUM(C28:C31)</f>
        <v>0</v>
      </c>
      <c r="D32" s="99">
        <f aca="true" t="shared" si="5" ref="D32:Z32">SUM(D28:D31)</f>
        <v>384149000</v>
      </c>
      <c r="E32" s="100">
        <f t="shared" si="5"/>
        <v>384149000</v>
      </c>
      <c r="F32" s="100">
        <f t="shared" si="5"/>
        <v>193120</v>
      </c>
      <c r="G32" s="100">
        <f t="shared" si="5"/>
        <v>30714707</v>
      </c>
      <c r="H32" s="100">
        <f t="shared" si="5"/>
        <v>48278560</v>
      </c>
      <c r="I32" s="100">
        <f t="shared" si="5"/>
        <v>79186387</v>
      </c>
      <c r="J32" s="100">
        <f t="shared" si="5"/>
        <v>23511090</v>
      </c>
      <c r="K32" s="100">
        <f t="shared" si="5"/>
        <v>50130583</v>
      </c>
      <c r="L32" s="100">
        <f t="shared" si="5"/>
        <v>59920311</v>
      </c>
      <c r="M32" s="100">
        <f t="shared" si="5"/>
        <v>133561984</v>
      </c>
      <c r="N32" s="100">
        <f t="shared" si="5"/>
        <v>13235275</v>
      </c>
      <c r="O32" s="100">
        <f t="shared" si="5"/>
        <v>4431791</v>
      </c>
      <c r="P32" s="100">
        <f t="shared" si="5"/>
        <v>27430359</v>
      </c>
      <c r="Q32" s="100">
        <f t="shared" si="5"/>
        <v>45097425</v>
      </c>
      <c r="R32" s="100">
        <f t="shared" si="5"/>
        <v>13227172</v>
      </c>
      <c r="S32" s="100">
        <f t="shared" si="5"/>
        <v>40497101</v>
      </c>
      <c r="T32" s="100">
        <f t="shared" si="5"/>
        <v>81025811</v>
      </c>
      <c r="U32" s="100">
        <f t="shared" si="5"/>
        <v>134750084</v>
      </c>
      <c r="V32" s="100">
        <f t="shared" si="5"/>
        <v>392595880</v>
      </c>
      <c r="W32" s="100">
        <f t="shared" si="5"/>
        <v>384149000</v>
      </c>
      <c r="X32" s="100">
        <f t="shared" si="5"/>
        <v>8446880</v>
      </c>
      <c r="Y32" s="101">
        <f>+IF(W32&lt;&gt;0,(X32/W32)*100,0)</f>
        <v>2.1988551317327394</v>
      </c>
      <c r="Z32" s="102">
        <f t="shared" si="5"/>
        <v>384149000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186243683</v>
      </c>
      <c r="C35" s="19"/>
      <c r="D35" s="59">
        <v>269450946</v>
      </c>
      <c r="E35" s="60">
        <v>269450946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269450946</v>
      </c>
      <c r="X35" s="60">
        <v>-269450946</v>
      </c>
      <c r="Y35" s="61">
        <v>-100</v>
      </c>
      <c r="Z35" s="62">
        <v>269450946</v>
      </c>
    </row>
    <row r="36" spans="1:26" ht="13.5">
      <c r="A36" s="58" t="s">
        <v>57</v>
      </c>
      <c r="B36" s="19">
        <v>618009898</v>
      </c>
      <c r="C36" s="19"/>
      <c r="D36" s="59">
        <v>451358277</v>
      </c>
      <c r="E36" s="60">
        <v>451358277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451358277</v>
      </c>
      <c r="X36" s="60">
        <v>-451358277</v>
      </c>
      <c r="Y36" s="61">
        <v>-100</v>
      </c>
      <c r="Z36" s="62">
        <v>451358277</v>
      </c>
    </row>
    <row r="37" spans="1:26" ht="13.5">
      <c r="A37" s="58" t="s">
        <v>58</v>
      </c>
      <c r="B37" s="19">
        <v>261247152</v>
      </c>
      <c r="C37" s="19"/>
      <c r="D37" s="59">
        <v>227092243</v>
      </c>
      <c r="E37" s="60">
        <v>227092243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227092243</v>
      </c>
      <c r="X37" s="60">
        <v>-227092243</v>
      </c>
      <c r="Y37" s="61">
        <v>-100</v>
      </c>
      <c r="Z37" s="62">
        <v>227092243</v>
      </c>
    </row>
    <row r="38" spans="1:26" ht="13.5">
      <c r="A38" s="58" t="s">
        <v>59</v>
      </c>
      <c r="B38" s="19">
        <v>0</v>
      </c>
      <c r="C38" s="19"/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543006429</v>
      </c>
      <c r="C39" s="19"/>
      <c r="D39" s="59">
        <v>493716980</v>
      </c>
      <c r="E39" s="60">
        <v>493716980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493716980</v>
      </c>
      <c r="X39" s="60">
        <v>-493716980</v>
      </c>
      <c r="Y39" s="61">
        <v>-100</v>
      </c>
      <c r="Z39" s="62">
        <v>493716980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178068252</v>
      </c>
      <c r="C42" s="19"/>
      <c r="D42" s="59">
        <v>384149000</v>
      </c>
      <c r="E42" s="60">
        <v>384149000</v>
      </c>
      <c r="F42" s="60">
        <v>136534021</v>
      </c>
      <c r="G42" s="60">
        <v>-86178143</v>
      </c>
      <c r="H42" s="60">
        <v>-3933657</v>
      </c>
      <c r="I42" s="60">
        <v>46422221</v>
      </c>
      <c r="J42" s="60">
        <v>36996458</v>
      </c>
      <c r="K42" s="60">
        <v>41335985</v>
      </c>
      <c r="L42" s="60">
        <v>64626493</v>
      </c>
      <c r="M42" s="60">
        <v>142958936</v>
      </c>
      <c r="N42" s="60">
        <v>7915929</v>
      </c>
      <c r="O42" s="60">
        <v>-12092019</v>
      </c>
      <c r="P42" s="60">
        <v>149642143</v>
      </c>
      <c r="Q42" s="60">
        <v>145466053</v>
      </c>
      <c r="R42" s="60">
        <v>-16076396</v>
      </c>
      <c r="S42" s="60">
        <v>-31730886</v>
      </c>
      <c r="T42" s="60">
        <v>17820054</v>
      </c>
      <c r="U42" s="60">
        <v>-29987228</v>
      </c>
      <c r="V42" s="60">
        <v>304859982</v>
      </c>
      <c r="W42" s="60">
        <v>384149000</v>
      </c>
      <c r="X42" s="60">
        <v>-79289018</v>
      </c>
      <c r="Y42" s="61">
        <v>-20.64</v>
      </c>
      <c r="Z42" s="62">
        <v>384149000</v>
      </c>
    </row>
    <row r="43" spans="1:26" ht="13.5">
      <c r="A43" s="58" t="s">
        <v>63</v>
      </c>
      <c r="B43" s="19">
        <v>-290285820</v>
      </c>
      <c r="C43" s="19"/>
      <c r="D43" s="59">
        <v>-384149000</v>
      </c>
      <c r="E43" s="60">
        <v>-384149000</v>
      </c>
      <c r="F43" s="60">
        <v>-24553887</v>
      </c>
      <c r="G43" s="60">
        <v>-31030007</v>
      </c>
      <c r="H43" s="60">
        <v>0</v>
      </c>
      <c r="I43" s="60">
        <v>-55583894</v>
      </c>
      <c r="J43" s="60">
        <v>-26622578</v>
      </c>
      <c r="K43" s="60">
        <v>-58208988</v>
      </c>
      <c r="L43" s="60">
        <v>-70328054</v>
      </c>
      <c r="M43" s="60">
        <v>-155159620</v>
      </c>
      <c r="N43" s="60">
        <v>-1899540</v>
      </c>
      <c r="O43" s="60">
        <v>-4656179</v>
      </c>
      <c r="P43" s="60">
        <v>-114564878</v>
      </c>
      <c r="Q43" s="60">
        <v>-121120597</v>
      </c>
      <c r="R43" s="60">
        <v>-15420671</v>
      </c>
      <c r="S43" s="60">
        <v>-14028721</v>
      </c>
      <c r="T43" s="60">
        <v>-17867255</v>
      </c>
      <c r="U43" s="60">
        <v>-47316647</v>
      </c>
      <c r="V43" s="60">
        <v>-379180758</v>
      </c>
      <c r="W43" s="60">
        <v>-384149000</v>
      </c>
      <c r="X43" s="60">
        <v>4968242</v>
      </c>
      <c r="Y43" s="61">
        <v>-1.29</v>
      </c>
      <c r="Z43" s="62">
        <v>-384149000</v>
      </c>
    </row>
    <row r="44" spans="1:26" ht="13.5">
      <c r="A44" s="58" t="s">
        <v>64</v>
      </c>
      <c r="B44" s="19">
        <v>0</v>
      </c>
      <c r="C44" s="19"/>
      <c r="D44" s="59">
        <v>0</v>
      </c>
      <c r="E44" s="60">
        <v>0</v>
      </c>
      <c r="F44" s="60">
        <v>0</v>
      </c>
      <c r="G44" s="60">
        <v>0</v>
      </c>
      <c r="H44" s="60">
        <v>19955827</v>
      </c>
      <c r="I44" s="60">
        <v>19955827</v>
      </c>
      <c r="J44" s="60">
        <v>0</v>
      </c>
      <c r="K44" s="60">
        <v>-97456</v>
      </c>
      <c r="L44" s="60">
        <v>0</v>
      </c>
      <c r="M44" s="60">
        <v>-97456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35153342</v>
      </c>
      <c r="T44" s="60">
        <v>0</v>
      </c>
      <c r="U44" s="60">
        <v>35153342</v>
      </c>
      <c r="V44" s="60">
        <v>55011713</v>
      </c>
      <c r="W44" s="60">
        <v>0</v>
      </c>
      <c r="X44" s="60">
        <v>55011713</v>
      </c>
      <c r="Y44" s="61">
        <v>0</v>
      </c>
      <c r="Z44" s="62">
        <v>0</v>
      </c>
    </row>
    <row r="45" spans="1:26" ht="13.5">
      <c r="A45" s="70" t="s">
        <v>65</v>
      </c>
      <c r="B45" s="22">
        <v>90639589</v>
      </c>
      <c r="C45" s="22"/>
      <c r="D45" s="99">
        <v>37314401</v>
      </c>
      <c r="E45" s="100">
        <v>37314401</v>
      </c>
      <c r="F45" s="100">
        <v>120275211</v>
      </c>
      <c r="G45" s="100">
        <v>3067061</v>
      </c>
      <c r="H45" s="100">
        <v>19089231</v>
      </c>
      <c r="I45" s="100">
        <v>19089231</v>
      </c>
      <c r="J45" s="100">
        <v>29463111</v>
      </c>
      <c r="K45" s="100">
        <v>12492652</v>
      </c>
      <c r="L45" s="100">
        <v>6791091</v>
      </c>
      <c r="M45" s="100">
        <v>6791091</v>
      </c>
      <c r="N45" s="100">
        <v>12807480</v>
      </c>
      <c r="O45" s="100">
        <v>-3940718</v>
      </c>
      <c r="P45" s="100">
        <v>31136547</v>
      </c>
      <c r="Q45" s="100">
        <v>12807480</v>
      </c>
      <c r="R45" s="100">
        <v>-360520</v>
      </c>
      <c r="S45" s="100">
        <v>-10966785</v>
      </c>
      <c r="T45" s="100">
        <v>-11013986</v>
      </c>
      <c r="U45" s="100">
        <v>-11013986</v>
      </c>
      <c r="V45" s="100">
        <v>-11013986</v>
      </c>
      <c r="W45" s="100">
        <v>37314401</v>
      </c>
      <c r="X45" s="100">
        <v>-48328387</v>
      </c>
      <c r="Y45" s="101">
        <v>-129.52</v>
      </c>
      <c r="Z45" s="102">
        <v>37314401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/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136076994</v>
      </c>
      <c r="C51" s="52"/>
      <c r="D51" s="129">
        <v>19003482</v>
      </c>
      <c r="E51" s="54">
        <v>3390714</v>
      </c>
      <c r="F51" s="54">
        <v>0</v>
      </c>
      <c r="G51" s="54">
        <v>0</v>
      </c>
      <c r="H51" s="54">
        <v>0</v>
      </c>
      <c r="I51" s="54">
        <v>-20011868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874914</v>
      </c>
      <c r="R51" s="54">
        <v>0</v>
      </c>
      <c r="S51" s="54">
        <v>0</v>
      </c>
      <c r="T51" s="54">
        <v>0</v>
      </c>
      <c r="U51" s="54">
        <v>-508295</v>
      </c>
      <c r="V51" s="54">
        <v>0</v>
      </c>
      <c r="W51" s="54">
        <v>138825941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>
        <v>4000000</v>
      </c>
      <c r="E67" s="26">
        <v>4000000</v>
      </c>
      <c r="F67" s="26"/>
      <c r="G67" s="26"/>
      <c r="H67" s="26"/>
      <c r="I67" s="26"/>
      <c r="J67" s="26"/>
      <c r="K67" s="26"/>
      <c r="L67" s="26"/>
      <c r="M67" s="26"/>
      <c r="N67" s="26">
        <v>357660</v>
      </c>
      <c r="O67" s="26">
        <v>269915</v>
      </c>
      <c r="P67" s="26"/>
      <c r="Q67" s="26">
        <v>627575</v>
      </c>
      <c r="R67" s="26"/>
      <c r="S67" s="26"/>
      <c r="T67" s="26"/>
      <c r="U67" s="26"/>
      <c r="V67" s="26">
        <v>627575</v>
      </c>
      <c r="W67" s="26">
        <v>4000000</v>
      </c>
      <c r="X67" s="26"/>
      <c r="Y67" s="25"/>
      <c r="Z67" s="27">
        <v>4000000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>
        <v>4000000</v>
      </c>
      <c r="E69" s="21">
        <v>4000000</v>
      </c>
      <c r="F69" s="21"/>
      <c r="G69" s="21"/>
      <c r="H69" s="21"/>
      <c r="I69" s="21"/>
      <c r="J69" s="21"/>
      <c r="K69" s="21"/>
      <c r="L69" s="21"/>
      <c r="M69" s="21"/>
      <c r="N69" s="21">
        <v>357660</v>
      </c>
      <c r="O69" s="21">
        <v>269915</v>
      </c>
      <c r="P69" s="21"/>
      <c r="Q69" s="21">
        <v>627575</v>
      </c>
      <c r="R69" s="21"/>
      <c r="S69" s="21"/>
      <c r="T69" s="21"/>
      <c r="U69" s="21"/>
      <c r="V69" s="21">
        <v>627575</v>
      </c>
      <c r="W69" s="21">
        <v>4000000</v>
      </c>
      <c r="X69" s="21"/>
      <c r="Y69" s="20"/>
      <c r="Z69" s="23">
        <v>4000000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>
        <v>3000000</v>
      </c>
      <c r="E71" s="21">
        <v>3000000</v>
      </c>
      <c r="F71" s="21"/>
      <c r="G71" s="21"/>
      <c r="H71" s="21"/>
      <c r="I71" s="21"/>
      <c r="J71" s="21"/>
      <c r="K71" s="21"/>
      <c r="L71" s="21"/>
      <c r="M71" s="21"/>
      <c r="N71" s="21"/>
      <c r="O71" s="21">
        <v>269915</v>
      </c>
      <c r="P71" s="21"/>
      <c r="Q71" s="21">
        <v>269915</v>
      </c>
      <c r="R71" s="21"/>
      <c r="S71" s="21"/>
      <c r="T71" s="21"/>
      <c r="U71" s="21"/>
      <c r="V71" s="21">
        <v>269915</v>
      </c>
      <c r="W71" s="21">
        <v>3000000</v>
      </c>
      <c r="X71" s="21"/>
      <c r="Y71" s="20"/>
      <c r="Z71" s="23">
        <v>3000000</v>
      </c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>
        <v>1000000</v>
      </c>
      <c r="E74" s="21">
        <v>1000000</v>
      </c>
      <c r="F74" s="21"/>
      <c r="G74" s="21"/>
      <c r="H74" s="21"/>
      <c r="I74" s="21"/>
      <c r="J74" s="21"/>
      <c r="K74" s="21"/>
      <c r="L74" s="21"/>
      <c r="M74" s="21"/>
      <c r="N74" s="21">
        <v>357660</v>
      </c>
      <c r="O74" s="21"/>
      <c r="P74" s="21"/>
      <c r="Q74" s="21">
        <v>357660</v>
      </c>
      <c r="R74" s="21"/>
      <c r="S74" s="21"/>
      <c r="T74" s="21"/>
      <c r="U74" s="21"/>
      <c r="V74" s="21">
        <v>357660</v>
      </c>
      <c r="W74" s="21">
        <v>1000000</v>
      </c>
      <c r="X74" s="21"/>
      <c r="Y74" s="20"/>
      <c r="Z74" s="23">
        <v>1000000</v>
      </c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>
        <v>4000000</v>
      </c>
      <c r="E76" s="34">
        <v>4000000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>
        <v>4000000</v>
      </c>
      <c r="X76" s="34"/>
      <c r="Y76" s="33"/>
      <c r="Z76" s="35">
        <v>4000000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>
        <v>4000000</v>
      </c>
      <c r="E78" s="21">
        <v>4000000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>
        <v>4000000</v>
      </c>
      <c r="X78" s="21"/>
      <c r="Y78" s="20"/>
      <c r="Z78" s="23">
        <v>4000000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>
        <v>3000000</v>
      </c>
      <c r="E80" s="21">
        <v>3000000</v>
      </c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>
        <v>3000000</v>
      </c>
      <c r="X80" s="21"/>
      <c r="Y80" s="20"/>
      <c r="Z80" s="23">
        <v>3000000</v>
      </c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>
        <v>1000000</v>
      </c>
      <c r="E83" s="21">
        <v>1000000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1000000</v>
      </c>
      <c r="X83" s="21"/>
      <c r="Y83" s="20"/>
      <c r="Z83" s="23">
        <v>1000000</v>
      </c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2242902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5264607</v>
      </c>
      <c r="T5" s="356">
        <f t="shared" si="0"/>
        <v>1150716</v>
      </c>
      <c r="U5" s="356">
        <f t="shared" si="0"/>
        <v>1494811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1992275</v>
      </c>
      <c r="T6" s="60">
        <f t="shared" si="1"/>
        <v>0</v>
      </c>
      <c r="U6" s="60">
        <f t="shared" si="1"/>
        <v>1494811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>
        <v>1992275</v>
      </c>
      <c r="T7" s="60"/>
      <c r="U7" s="60">
        <v>1494811</v>
      </c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2242902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3272332</v>
      </c>
      <c r="T11" s="362">
        <f t="shared" si="3"/>
        <v>1150716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>
        <v>2242902</v>
      </c>
      <c r="P12" s="60"/>
      <c r="Q12" s="60"/>
      <c r="R12" s="59"/>
      <c r="S12" s="59">
        <v>3272332</v>
      </c>
      <c r="T12" s="60">
        <v>1150716</v>
      </c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771799</v>
      </c>
      <c r="T40" s="343">
        <f t="shared" si="9"/>
        <v>0</v>
      </c>
      <c r="U40" s="343">
        <f t="shared" si="9"/>
        <v>507000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>
        <v>415188</v>
      </c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>
        <v>703300</v>
      </c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>
        <v>68499</v>
      </c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>
        <v>91812</v>
      </c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2242902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6036406</v>
      </c>
      <c r="T60" s="219">
        <f t="shared" si="14"/>
        <v>1150716</v>
      </c>
      <c r="U60" s="219">
        <f t="shared" si="14"/>
        <v>2001811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581092681</v>
      </c>
      <c r="D5" s="153">
        <f>SUM(D6:D8)</f>
        <v>0</v>
      </c>
      <c r="E5" s="154">
        <f t="shared" si="0"/>
        <v>716436000</v>
      </c>
      <c r="F5" s="100">
        <f t="shared" si="0"/>
        <v>716436000</v>
      </c>
      <c r="G5" s="100">
        <f t="shared" si="0"/>
        <v>165335966</v>
      </c>
      <c r="H5" s="100">
        <f t="shared" si="0"/>
        <v>3246404</v>
      </c>
      <c r="I5" s="100">
        <f t="shared" si="0"/>
        <v>4614719</v>
      </c>
      <c r="J5" s="100">
        <f t="shared" si="0"/>
        <v>173197089</v>
      </c>
      <c r="K5" s="100">
        <f t="shared" si="0"/>
        <v>19263359</v>
      </c>
      <c r="L5" s="100">
        <f t="shared" si="0"/>
        <v>96055998</v>
      </c>
      <c r="M5" s="100">
        <f t="shared" si="0"/>
        <v>44964032</v>
      </c>
      <c r="N5" s="100">
        <f t="shared" si="0"/>
        <v>160283389</v>
      </c>
      <c r="O5" s="100">
        <f t="shared" si="0"/>
        <v>2427885</v>
      </c>
      <c r="P5" s="100">
        <f t="shared" si="0"/>
        <v>868950</v>
      </c>
      <c r="Q5" s="100">
        <f t="shared" si="0"/>
        <v>98600316</v>
      </c>
      <c r="R5" s="100">
        <f t="shared" si="0"/>
        <v>101897151</v>
      </c>
      <c r="S5" s="100">
        <f t="shared" si="0"/>
        <v>3314603</v>
      </c>
      <c r="T5" s="100">
        <f t="shared" si="0"/>
        <v>328835</v>
      </c>
      <c r="U5" s="100">
        <f t="shared" si="0"/>
        <v>1838368</v>
      </c>
      <c r="V5" s="100">
        <f t="shared" si="0"/>
        <v>5481806</v>
      </c>
      <c r="W5" s="100">
        <f t="shared" si="0"/>
        <v>440859435</v>
      </c>
      <c r="X5" s="100">
        <f t="shared" si="0"/>
        <v>716436000</v>
      </c>
      <c r="Y5" s="100">
        <f t="shared" si="0"/>
        <v>-275576565</v>
      </c>
      <c r="Z5" s="137">
        <f>+IF(X5&lt;&gt;0,+(Y5/X5)*100,0)</f>
        <v>-38.46492429191163</v>
      </c>
      <c r="AA5" s="153">
        <f>SUM(AA6:AA8)</f>
        <v>716436000</v>
      </c>
    </row>
    <row r="6" spans="1:27" ht="13.5">
      <c r="A6" s="138" t="s">
        <v>75</v>
      </c>
      <c r="B6" s="136"/>
      <c r="C6" s="155"/>
      <c r="D6" s="155"/>
      <c r="E6" s="156">
        <v>303184000</v>
      </c>
      <c r="F6" s="60">
        <v>303184000</v>
      </c>
      <c r="G6" s="60"/>
      <c r="H6" s="60"/>
      <c r="I6" s="60"/>
      <c r="J6" s="60"/>
      <c r="K6" s="60"/>
      <c r="L6" s="60"/>
      <c r="M6" s="60">
        <v>44603000</v>
      </c>
      <c r="N6" s="60">
        <v>44603000</v>
      </c>
      <c r="O6" s="60"/>
      <c r="P6" s="60">
        <v>419714</v>
      </c>
      <c r="Q6" s="60"/>
      <c r="R6" s="60">
        <v>419714</v>
      </c>
      <c r="S6" s="60">
        <v>3226227</v>
      </c>
      <c r="T6" s="60"/>
      <c r="U6" s="60"/>
      <c r="V6" s="60">
        <v>3226227</v>
      </c>
      <c r="W6" s="60">
        <v>48248941</v>
      </c>
      <c r="X6" s="60">
        <v>303184000</v>
      </c>
      <c r="Y6" s="60">
        <v>-254935059</v>
      </c>
      <c r="Z6" s="140">
        <v>-84.09</v>
      </c>
      <c r="AA6" s="155">
        <v>303184000</v>
      </c>
    </row>
    <row r="7" spans="1:27" ht="13.5">
      <c r="A7" s="138" t="s">
        <v>76</v>
      </c>
      <c r="B7" s="136"/>
      <c r="C7" s="157">
        <v>581092681</v>
      </c>
      <c r="D7" s="157"/>
      <c r="E7" s="158">
        <v>413252000</v>
      </c>
      <c r="F7" s="159">
        <v>413252000</v>
      </c>
      <c r="G7" s="159">
        <v>165335966</v>
      </c>
      <c r="H7" s="159">
        <v>3246404</v>
      </c>
      <c r="I7" s="159">
        <v>4614719</v>
      </c>
      <c r="J7" s="159">
        <v>173197089</v>
      </c>
      <c r="K7" s="159">
        <v>19263359</v>
      </c>
      <c r="L7" s="159">
        <v>96055998</v>
      </c>
      <c r="M7" s="159">
        <v>361032</v>
      </c>
      <c r="N7" s="159">
        <v>115680389</v>
      </c>
      <c r="O7" s="159">
        <v>2427885</v>
      </c>
      <c r="P7" s="159">
        <v>449236</v>
      </c>
      <c r="Q7" s="159">
        <v>98600316</v>
      </c>
      <c r="R7" s="159">
        <v>101477437</v>
      </c>
      <c r="S7" s="159">
        <v>88376</v>
      </c>
      <c r="T7" s="159">
        <v>328835</v>
      </c>
      <c r="U7" s="159">
        <v>1838368</v>
      </c>
      <c r="V7" s="159">
        <v>2255579</v>
      </c>
      <c r="W7" s="159">
        <v>392610494</v>
      </c>
      <c r="X7" s="159">
        <v>413252000</v>
      </c>
      <c r="Y7" s="159">
        <v>-20641506</v>
      </c>
      <c r="Z7" s="141">
        <v>-4.99</v>
      </c>
      <c r="AA7" s="157">
        <v>413252000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3776000</v>
      </c>
      <c r="F15" s="100">
        <f t="shared" si="2"/>
        <v>3776000</v>
      </c>
      <c r="G15" s="100">
        <f t="shared" si="2"/>
        <v>1776000</v>
      </c>
      <c r="H15" s="100">
        <f t="shared" si="2"/>
        <v>0</v>
      </c>
      <c r="I15" s="100">
        <f t="shared" si="2"/>
        <v>0</v>
      </c>
      <c r="J15" s="100">
        <f t="shared" si="2"/>
        <v>1776000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21000</v>
      </c>
      <c r="Q15" s="100">
        <f t="shared" si="2"/>
        <v>0</v>
      </c>
      <c r="R15" s="100">
        <f t="shared" si="2"/>
        <v>21000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1797000</v>
      </c>
      <c r="X15" s="100">
        <f t="shared" si="2"/>
        <v>3776000</v>
      </c>
      <c r="Y15" s="100">
        <f t="shared" si="2"/>
        <v>-1979000</v>
      </c>
      <c r="Z15" s="137">
        <f>+IF(X15&lt;&gt;0,+(Y15/X15)*100,0)</f>
        <v>-52.409957627118644</v>
      </c>
      <c r="AA15" s="153">
        <f>SUM(AA16:AA18)</f>
        <v>3776000</v>
      </c>
    </row>
    <row r="16" spans="1:27" ht="13.5">
      <c r="A16" s="138" t="s">
        <v>85</v>
      </c>
      <c r="B16" s="136"/>
      <c r="C16" s="155"/>
      <c r="D16" s="155"/>
      <c r="E16" s="156">
        <v>3776000</v>
      </c>
      <c r="F16" s="60">
        <v>3776000</v>
      </c>
      <c r="G16" s="60"/>
      <c r="H16" s="60"/>
      <c r="I16" s="60"/>
      <c r="J16" s="60"/>
      <c r="K16" s="60"/>
      <c r="L16" s="60"/>
      <c r="M16" s="60"/>
      <c r="N16" s="60"/>
      <c r="O16" s="60"/>
      <c r="P16" s="60">
        <v>21000</v>
      </c>
      <c r="Q16" s="60"/>
      <c r="R16" s="60">
        <v>21000</v>
      </c>
      <c r="S16" s="60"/>
      <c r="T16" s="60"/>
      <c r="U16" s="60"/>
      <c r="V16" s="60"/>
      <c r="W16" s="60">
        <v>21000</v>
      </c>
      <c r="X16" s="60">
        <v>3776000</v>
      </c>
      <c r="Y16" s="60">
        <v>-3755000</v>
      </c>
      <c r="Z16" s="140">
        <v>-99.44</v>
      </c>
      <c r="AA16" s="155">
        <v>3776000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>
        <v>1776000</v>
      </c>
      <c r="H17" s="60"/>
      <c r="I17" s="60"/>
      <c r="J17" s="60">
        <v>1776000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1776000</v>
      </c>
      <c r="X17" s="60"/>
      <c r="Y17" s="60">
        <v>1776000</v>
      </c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20642000</v>
      </c>
      <c r="F19" s="100">
        <f t="shared" si="3"/>
        <v>20642000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2013875</v>
      </c>
      <c r="N19" s="100">
        <f t="shared" si="3"/>
        <v>2013875</v>
      </c>
      <c r="O19" s="100">
        <f t="shared" si="3"/>
        <v>0</v>
      </c>
      <c r="P19" s="100">
        <f t="shared" si="3"/>
        <v>1448629</v>
      </c>
      <c r="Q19" s="100">
        <f t="shared" si="3"/>
        <v>9353391</v>
      </c>
      <c r="R19" s="100">
        <f t="shared" si="3"/>
        <v>10802020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12815895</v>
      </c>
      <c r="X19" s="100">
        <f t="shared" si="3"/>
        <v>20642000</v>
      </c>
      <c r="Y19" s="100">
        <f t="shared" si="3"/>
        <v>-7826105</v>
      </c>
      <c r="Z19" s="137">
        <f>+IF(X19&lt;&gt;0,+(Y19/X19)*100,0)</f>
        <v>-37.913501598682295</v>
      </c>
      <c r="AA19" s="153">
        <f>SUM(AA20:AA23)</f>
        <v>20642000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>
        <v>20642000</v>
      </c>
      <c r="F21" s="60">
        <v>20642000</v>
      </c>
      <c r="G21" s="60"/>
      <c r="H21" s="60"/>
      <c r="I21" s="60"/>
      <c r="J21" s="60"/>
      <c r="K21" s="60"/>
      <c r="L21" s="60"/>
      <c r="M21" s="60">
        <v>2013875</v>
      </c>
      <c r="N21" s="60">
        <v>2013875</v>
      </c>
      <c r="O21" s="60"/>
      <c r="P21" s="60">
        <v>1448629</v>
      </c>
      <c r="Q21" s="60">
        <v>9353391</v>
      </c>
      <c r="R21" s="60">
        <v>10802020</v>
      </c>
      <c r="S21" s="60"/>
      <c r="T21" s="60"/>
      <c r="U21" s="60"/>
      <c r="V21" s="60"/>
      <c r="W21" s="60">
        <v>12815895</v>
      </c>
      <c r="X21" s="60">
        <v>20642000</v>
      </c>
      <c r="Y21" s="60">
        <v>-7826105</v>
      </c>
      <c r="Z21" s="140">
        <v>-37.91</v>
      </c>
      <c r="AA21" s="155">
        <v>20642000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581092681</v>
      </c>
      <c r="D25" s="168">
        <f>+D5+D9+D15+D19+D24</f>
        <v>0</v>
      </c>
      <c r="E25" s="169">
        <f t="shared" si="4"/>
        <v>740854000</v>
      </c>
      <c r="F25" s="73">
        <f t="shared" si="4"/>
        <v>740854000</v>
      </c>
      <c r="G25" s="73">
        <f t="shared" si="4"/>
        <v>167111966</v>
      </c>
      <c r="H25" s="73">
        <f t="shared" si="4"/>
        <v>3246404</v>
      </c>
      <c r="I25" s="73">
        <f t="shared" si="4"/>
        <v>4614719</v>
      </c>
      <c r="J25" s="73">
        <f t="shared" si="4"/>
        <v>174973089</v>
      </c>
      <c r="K25" s="73">
        <f t="shared" si="4"/>
        <v>19263359</v>
      </c>
      <c r="L25" s="73">
        <f t="shared" si="4"/>
        <v>96055998</v>
      </c>
      <c r="M25" s="73">
        <f t="shared" si="4"/>
        <v>46977907</v>
      </c>
      <c r="N25" s="73">
        <f t="shared" si="4"/>
        <v>162297264</v>
      </c>
      <c r="O25" s="73">
        <f t="shared" si="4"/>
        <v>2427885</v>
      </c>
      <c r="P25" s="73">
        <f t="shared" si="4"/>
        <v>2338579</v>
      </c>
      <c r="Q25" s="73">
        <f t="shared" si="4"/>
        <v>107953707</v>
      </c>
      <c r="R25" s="73">
        <f t="shared" si="4"/>
        <v>112720171</v>
      </c>
      <c r="S25" s="73">
        <f t="shared" si="4"/>
        <v>3314603</v>
      </c>
      <c r="T25" s="73">
        <f t="shared" si="4"/>
        <v>328835</v>
      </c>
      <c r="U25" s="73">
        <f t="shared" si="4"/>
        <v>1838368</v>
      </c>
      <c r="V25" s="73">
        <f t="shared" si="4"/>
        <v>5481806</v>
      </c>
      <c r="W25" s="73">
        <f t="shared" si="4"/>
        <v>455472330</v>
      </c>
      <c r="X25" s="73">
        <f t="shared" si="4"/>
        <v>740854000</v>
      </c>
      <c r="Y25" s="73">
        <f t="shared" si="4"/>
        <v>-285381670</v>
      </c>
      <c r="Z25" s="170">
        <f>+IF(X25&lt;&gt;0,+(Y25/X25)*100,0)</f>
        <v>-38.52063564480991</v>
      </c>
      <c r="AA25" s="168">
        <f>+AA5+AA9+AA15+AA19+AA24</f>
        <v>740854000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298846775</v>
      </c>
      <c r="D28" s="153">
        <f>SUM(D29:D31)</f>
        <v>0</v>
      </c>
      <c r="E28" s="154">
        <f t="shared" si="5"/>
        <v>214794500</v>
      </c>
      <c r="F28" s="100">
        <f t="shared" si="5"/>
        <v>214794500</v>
      </c>
      <c r="G28" s="100">
        <f t="shared" si="5"/>
        <v>8931736</v>
      </c>
      <c r="H28" s="100">
        <f t="shared" si="5"/>
        <v>15764615</v>
      </c>
      <c r="I28" s="100">
        <f t="shared" si="5"/>
        <v>12679736</v>
      </c>
      <c r="J28" s="100">
        <f t="shared" si="5"/>
        <v>37376087</v>
      </c>
      <c r="K28" s="100">
        <f t="shared" si="5"/>
        <v>13355533</v>
      </c>
      <c r="L28" s="100">
        <f t="shared" si="5"/>
        <v>23427471</v>
      </c>
      <c r="M28" s="100">
        <f t="shared" si="5"/>
        <v>13376394</v>
      </c>
      <c r="N28" s="100">
        <f t="shared" si="5"/>
        <v>50159398</v>
      </c>
      <c r="O28" s="100">
        <f t="shared" si="5"/>
        <v>19374932</v>
      </c>
      <c r="P28" s="100">
        <f t="shared" si="5"/>
        <v>20669067</v>
      </c>
      <c r="Q28" s="100">
        <f t="shared" si="5"/>
        <v>23726277</v>
      </c>
      <c r="R28" s="100">
        <f t="shared" si="5"/>
        <v>63770276</v>
      </c>
      <c r="S28" s="100">
        <f t="shared" si="5"/>
        <v>19832292</v>
      </c>
      <c r="T28" s="100">
        <f t="shared" si="5"/>
        <v>22521679</v>
      </c>
      <c r="U28" s="100">
        <f t="shared" si="5"/>
        <v>30872407</v>
      </c>
      <c r="V28" s="100">
        <f t="shared" si="5"/>
        <v>73226378</v>
      </c>
      <c r="W28" s="100">
        <f t="shared" si="5"/>
        <v>224532139</v>
      </c>
      <c r="X28" s="100">
        <f t="shared" si="5"/>
        <v>214794500</v>
      </c>
      <c r="Y28" s="100">
        <f t="shared" si="5"/>
        <v>9737639</v>
      </c>
      <c r="Z28" s="137">
        <f>+IF(X28&lt;&gt;0,+(Y28/X28)*100,0)</f>
        <v>4.533467570165903</v>
      </c>
      <c r="AA28" s="153">
        <f>SUM(AA29:AA31)</f>
        <v>214794500</v>
      </c>
    </row>
    <row r="29" spans="1:27" ht="13.5">
      <c r="A29" s="138" t="s">
        <v>75</v>
      </c>
      <c r="B29" s="136"/>
      <c r="C29" s="155">
        <v>9865023</v>
      </c>
      <c r="D29" s="155"/>
      <c r="E29" s="156">
        <v>52904500</v>
      </c>
      <c r="F29" s="60">
        <v>52904500</v>
      </c>
      <c r="G29" s="60">
        <v>5215937</v>
      </c>
      <c r="H29" s="60">
        <v>7587953</v>
      </c>
      <c r="I29" s="60">
        <v>5215010</v>
      </c>
      <c r="J29" s="60">
        <v>18018900</v>
      </c>
      <c r="K29" s="60">
        <v>5126818</v>
      </c>
      <c r="L29" s="60">
        <v>888794</v>
      </c>
      <c r="M29" s="60">
        <v>6191262</v>
      </c>
      <c r="N29" s="60">
        <v>12206874</v>
      </c>
      <c r="O29" s="60">
        <v>3381711</v>
      </c>
      <c r="P29" s="60">
        <v>2602022</v>
      </c>
      <c r="Q29" s="60">
        <v>2434923</v>
      </c>
      <c r="R29" s="60">
        <v>8418656</v>
      </c>
      <c r="S29" s="60">
        <v>2209524</v>
      </c>
      <c r="T29" s="60">
        <v>4182253</v>
      </c>
      <c r="U29" s="60">
        <v>6014016</v>
      </c>
      <c r="V29" s="60">
        <v>12405793</v>
      </c>
      <c r="W29" s="60">
        <v>51050223</v>
      </c>
      <c r="X29" s="60">
        <v>52904500</v>
      </c>
      <c r="Y29" s="60">
        <v>-1854277</v>
      </c>
      <c r="Z29" s="140">
        <v>-3.5</v>
      </c>
      <c r="AA29" s="155">
        <v>52904500</v>
      </c>
    </row>
    <row r="30" spans="1:27" ht="13.5">
      <c r="A30" s="138" t="s">
        <v>76</v>
      </c>
      <c r="B30" s="136"/>
      <c r="C30" s="157">
        <v>285011671</v>
      </c>
      <c r="D30" s="157"/>
      <c r="E30" s="158">
        <v>140740000</v>
      </c>
      <c r="F30" s="159">
        <v>140740000</v>
      </c>
      <c r="G30" s="159">
        <v>1078221</v>
      </c>
      <c r="H30" s="159">
        <v>3339973</v>
      </c>
      <c r="I30" s="159">
        <v>4786784</v>
      </c>
      <c r="J30" s="159">
        <v>9204978</v>
      </c>
      <c r="K30" s="159">
        <v>2885143</v>
      </c>
      <c r="L30" s="159">
        <v>2573522</v>
      </c>
      <c r="M30" s="159">
        <v>4428295</v>
      </c>
      <c r="N30" s="159">
        <v>9886960</v>
      </c>
      <c r="O30" s="159">
        <v>13350375</v>
      </c>
      <c r="P30" s="159">
        <v>15556152</v>
      </c>
      <c r="Q30" s="159">
        <v>15429088</v>
      </c>
      <c r="R30" s="159">
        <v>44335615</v>
      </c>
      <c r="S30" s="159">
        <v>16100415</v>
      </c>
      <c r="T30" s="159">
        <v>15915575</v>
      </c>
      <c r="U30" s="159">
        <v>15581630</v>
      </c>
      <c r="V30" s="159">
        <v>47597620</v>
      </c>
      <c r="W30" s="159">
        <v>111025173</v>
      </c>
      <c r="X30" s="159">
        <v>140740000</v>
      </c>
      <c r="Y30" s="159">
        <v>-29714827</v>
      </c>
      <c r="Z30" s="141">
        <v>-21.11</v>
      </c>
      <c r="AA30" s="157">
        <v>140740000</v>
      </c>
    </row>
    <row r="31" spans="1:27" ht="13.5">
      <c r="A31" s="138" t="s">
        <v>77</v>
      </c>
      <c r="B31" s="136"/>
      <c r="C31" s="155">
        <v>3970081</v>
      </c>
      <c r="D31" s="155"/>
      <c r="E31" s="156">
        <v>21150000</v>
      </c>
      <c r="F31" s="60">
        <v>21150000</v>
      </c>
      <c r="G31" s="60">
        <v>2637578</v>
      </c>
      <c r="H31" s="60">
        <v>4836689</v>
      </c>
      <c r="I31" s="60">
        <v>2677942</v>
      </c>
      <c r="J31" s="60">
        <v>10152209</v>
      </c>
      <c r="K31" s="60">
        <v>5343572</v>
      </c>
      <c r="L31" s="60">
        <v>19965155</v>
      </c>
      <c r="M31" s="60">
        <v>2756837</v>
      </c>
      <c r="N31" s="60">
        <v>28065564</v>
      </c>
      <c r="O31" s="60">
        <v>2642846</v>
      </c>
      <c r="P31" s="60">
        <v>2510893</v>
      </c>
      <c r="Q31" s="60">
        <v>5862266</v>
      </c>
      <c r="R31" s="60">
        <v>11016005</v>
      </c>
      <c r="S31" s="60">
        <v>1522353</v>
      </c>
      <c r="T31" s="60">
        <v>2423851</v>
      </c>
      <c r="U31" s="60">
        <v>9276761</v>
      </c>
      <c r="V31" s="60">
        <v>13222965</v>
      </c>
      <c r="W31" s="60">
        <v>62456743</v>
      </c>
      <c r="X31" s="60">
        <v>21150000</v>
      </c>
      <c r="Y31" s="60">
        <v>41306743</v>
      </c>
      <c r="Z31" s="140">
        <v>195.3</v>
      </c>
      <c r="AA31" s="155">
        <v>21150000</v>
      </c>
    </row>
    <row r="32" spans="1:27" ht="13.5">
      <c r="A32" s="135" t="s">
        <v>78</v>
      </c>
      <c r="B32" s="136"/>
      <c r="C32" s="153">
        <f aca="true" t="shared" si="6" ref="C32:Y32">SUM(C33:C37)</f>
        <v>5183228</v>
      </c>
      <c r="D32" s="153">
        <f>SUM(D33:D37)</f>
        <v>0</v>
      </c>
      <c r="E32" s="154">
        <f t="shared" si="6"/>
        <v>11455000</v>
      </c>
      <c r="F32" s="100">
        <f t="shared" si="6"/>
        <v>11455000</v>
      </c>
      <c r="G32" s="100">
        <f t="shared" si="6"/>
        <v>4454639</v>
      </c>
      <c r="H32" s="100">
        <f t="shared" si="6"/>
        <v>5051869</v>
      </c>
      <c r="I32" s="100">
        <f t="shared" si="6"/>
        <v>3364848</v>
      </c>
      <c r="J32" s="100">
        <f t="shared" si="6"/>
        <v>12871356</v>
      </c>
      <c r="K32" s="100">
        <f t="shared" si="6"/>
        <v>4826219</v>
      </c>
      <c r="L32" s="100">
        <f t="shared" si="6"/>
        <v>4631957</v>
      </c>
      <c r="M32" s="100">
        <f t="shared" si="6"/>
        <v>5249754</v>
      </c>
      <c r="N32" s="100">
        <f t="shared" si="6"/>
        <v>14707930</v>
      </c>
      <c r="O32" s="100">
        <f t="shared" si="6"/>
        <v>182513</v>
      </c>
      <c r="P32" s="100">
        <f t="shared" si="6"/>
        <v>146083</v>
      </c>
      <c r="Q32" s="100">
        <f t="shared" si="6"/>
        <v>307696</v>
      </c>
      <c r="R32" s="100">
        <f t="shared" si="6"/>
        <v>636292</v>
      </c>
      <c r="S32" s="100">
        <f t="shared" si="6"/>
        <v>606958</v>
      </c>
      <c r="T32" s="100">
        <f t="shared" si="6"/>
        <v>59322</v>
      </c>
      <c r="U32" s="100">
        <f t="shared" si="6"/>
        <v>879389</v>
      </c>
      <c r="V32" s="100">
        <f t="shared" si="6"/>
        <v>1545669</v>
      </c>
      <c r="W32" s="100">
        <f t="shared" si="6"/>
        <v>29761247</v>
      </c>
      <c r="X32" s="100">
        <f t="shared" si="6"/>
        <v>11455000</v>
      </c>
      <c r="Y32" s="100">
        <f t="shared" si="6"/>
        <v>18306247</v>
      </c>
      <c r="Z32" s="137">
        <f>+IF(X32&lt;&gt;0,+(Y32/X32)*100,0)</f>
        <v>159.81010039284155</v>
      </c>
      <c r="AA32" s="153">
        <f>SUM(AA33:AA37)</f>
        <v>11455000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5183228</v>
      </c>
      <c r="D35" s="155"/>
      <c r="E35" s="156">
        <v>11455000</v>
      </c>
      <c r="F35" s="60">
        <v>11455000</v>
      </c>
      <c r="G35" s="60">
        <v>4454639</v>
      </c>
      <c r="H35" s="60">
        <v>5051869</v>
      </c>
      <c r="I35" s="60">
        <v>3364848</v>
      </c>
      <c r="J35" s="60">
        <v>12871356</v>
      </c>
      <c r="K35" s="60">
        <v>4596074</v>
      </c>
      <c r="L35" s="60">
        <v>4631957</v>
      </c>
      <c r="M35" s="60">
        <v>5249754</v>
      </c>
      <c r="N35" s="60">
        <v>14477785</v>
      </c>
      <c r="O35" s="60">
        <v>182513</v>
      </c>
      <c r="P35" s="60">
        <v>146083</v>
      </c>
      <c r="Q35" s="60">
        <v>307696</v>
      </c>
      <c r="R35" s="60">
        <v>636292</v>
      </c>
      <c r="S35" s="60">
        <v>606958</v>
      </c>
      <c r="T35" s="60">
        <v>59322</v>
      </c>
      <c r="U35" s="60">
        <v>879389</v>
      </c>
      <c r="V35" s="60">
        <v>1545669</v>
      </c>
      <c r="W35" s="60">
        <v>29531102</v>
      </c>
      <c r="X35" s="60">
        <v>11455000</v>
      </c>
      <c r="Y35" s="60">
        <v>18076102</v>
      </c>
      <c r="Z35" s="140">
        <v>157.8</v>
      </c>
      <c r="AA35" s="155">
        <v>11455000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>
        <v>230145</v>
      </c>
      <c r="L37" s="159"/>
      <c r="M37" s="159"/>
      <c r="N37" s="159">
        <v>230145</v>
      </c>
      <c r="O37" s="159"/>
      <c r="P37" s="159"/>
      <c r="Q37" s="159"/>
      <c r="R37" s="159"/>
      <c r="S37" s="159"/>
      <c r="T37" s="159"/>
      <c r="U37" s="159"/>
      <c r="V37" s="159"/>
      <c r="W37" s="159">
        <v>230145</v>
      </c>
      <c r="X37" s="159"/>
      <c r="Y37" s="159">
        <v>230145</v>
      </c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37568500</v>
      </c>
      <c r="F38" s="100">
        <f t="shared" si="7"/>
        <v>37568500</v>
      </c>
      <c r="G38" s="100">
        <f t="shared" si="7"/>
        <v>2324161</v>
      </c>
      <c r="H38" s="100">
        <f t="shared" si="7"/>
        <v>2711374</v>
      </c>
      <c r="I38" s="100">
        <f t="shared" si="7"/>
        <v>1278115</v>
      </c>
      <c r="J38" s="100">
        <f t="shared" si="7"/>
        <v>6313650</v>
      </c>
      <c r="K38" s="100">
        <f t="shared" si="7"/>
        <v>2402274</v>
      </c>
      <c r="L38" s="100">
        <f t="shared" si="7"/>
        <v>1026622</v>
      </c>
      <c r="M38" s="100">
        <f t="shared" si="7"/>
        <v>3002892</v>
      </c>
      <c r="N38" s="100">
        <f t="shared" si="7"/>
        <v>6431788</v>
      </c>
      <c r="O38" s="100">
        <f t="shared" si="7"/>
        <v>4191183</v>
      </c>
      <c r="P38" s="100">
        <f t="shared" si="7"/>
        <v>437048</v>
      </c>
      <c r="Q38" s="100">
        <f t="shared" si="7"/>
        <v>3438573</v>
      </c>
      <c r="R38" s="100">
        <f t="shared" si="7"/>
        <v>8066804</v>
      </c>
      <c r="S38" s="100">
        <f t="shared" si="7"/>
        <v>784016</v>
      </c>
      <c r="T38" s="100">
        <f t="shared" si="7"/>
        <v>5490795</v>
      </c>
      <c r="U38" s="100">
        <f t="shared" si="7"/>
        <v>5918562</v>
      </c>
      <c r="V38" s="100">
        <f t="shared" si="7"/>
        <v>12193373</v>
      </c>
      <c r="W38" s="100">
        <f t="shared" si="7"/>
        <v>33005615</v>
      </c>
      <c r="X38" s="100">
        <f t="shared" si="7"/>
        <v>37568500</v>
      </c>
      <c r="Y38" s="100">
        <f t="shared" si="7"/>
        <v>-4562885</v>
      </c>
      <c r="Z38" s="137">
        <f>+IF(X38&lt;&gt;0,+(Y38/X38)*100,0)</f>
        <v>-12.145507539561068</v>
      </c>
      <c r="AA38" s="153">
        <f>SUM(AA39:AA41)</f>
        <v>37568500</v>
      </c>
    </row>
    <row r="39" spans="1:27" ht="13.5">
      <c r="A39" s="138" t="s">
        <v>85</v>
      </c>
      <c r="B39" s="136"/>
      <c r="C39" s="155"/>
      <c r="D39" s="155"/>
      <c r="E39" s="156">
        <v>26493500</v>
      </c>
      <c r="F39" s="60">
        <v>26493500</v>
      </c>
      <c r="G39" s="60">
        <v>678770</v>
      </c>
      <c r="H39" s="60">
        <v>1815540</v>
      </c>
      <c r="I39" s="60">
        <v>570871</v>
      </c>
      <c r="J39" s="60">
        <v>3065181</v>
      </c>
      <c r="K39" s="60">
        <v>1069810</v>
      </c>
      <c r="L39" s="60">
        <v>1002260</v>
      </c>
      <c r="M39" s="60">
        <v>2050836</v>
      </c>
      <c r="N39" s="60">
        <v>4122906</v>
      </c>
      <c r="O39" s="60">
        <v>4016974</v>
      </c>
      <c r="P39" s="60">
        <v>432740</v>
      </c>
      <c r="Q39" s="60">
        <v>1347968</v>
      </c>
      <c r="R39" s="60">
        <v>5797682</v>
      </c>
      <c r="S39" s="60">
        <v>757787</v>
      </c>
      <c r="T39" s="60">
        <v>1309410</v>
      </c>
      <c r="U39" s="60">
        <v>5230176</v>
      </c>
      <c r="V39" s="60">
        <v>7297373</v>
      </c>
      <c r="W39" s="60">
        <v>20283142</v>
      </c>
      <c r="X39" s="60">
        <v>26493500</v>
      </c>
      <c r="Y39" s="60">
        <v>-6210358</v>
      </c>
      <c r="Z39" s="140">
        <v>-23.44</v>
      </c>
      <c r="AA39" s="155">
        <v>26493500</v>
      </c>
    </row>
    <row r="40" spans="1:27" ht="13.5">
      <c r="A40" s="138" t="s">
        <v>86</v>
      </c>
      <c r="B40" s="136"/>
      <c r="C40" s="155"/>
      <c r="D40" s="155"/>
      <c r="E40" s="156">
        <v>11075000</v>
      </c>
      <c r="F40" s="60">
        <v>11075000</v>
      </c>
      <c r="G40" s="60">
        <v>1645391</v>
      </c>
      <c r="H40" s="60">
        <v>895834</v>
      </c>
      <c r="I40" s="60">
        <v>707244</v>
      </c>
      <c r="J40" s="60">
        <v>3248469</v>
      </c>
      <c r="K40" s="60">
        <v>1332464</v>
      </c>
      <c r="L40" s="60">
        <v>24362</v>
      </c>
      <c r="M40" s="60">
        <v>952056</v>
      </c>
      <c r="N40" s="60">
        <v>2308882</v>
      </c>
      <c r="O40" s="60">
        <v>174209</v>
      </c>
      <c r="P40" s="60">
        <v>4308</v>
      </c>
      <c r="Q40" s="60">
        <v>2090605</v>
      </c>
      <c r="R40" s="60">
        <v>2269122</v>
      </c>
      <c r="S40" s="60">
        <v>26229</v>
      </c>
      <c r="T40" s="60">
        <v>4181385</v>
      </c>
      <c r="U40" s="60">
        <v>688386</v>
      </c>
      <c r="V40" s="60">
        <v>4896000</v>
      </c>
      <c r="W40" s="60">
        <v>12722473</v>
      </c>
      <c r="X40" s="60">
        <v>11075000</v>
      </c>
      <c r="Y40" s="60">
        <v>1647473</v>
      </c>
      <c r="Z40" s="140">
        <v>14.88</v>
      </c>
      <c r="AA40" s="155">
        <v>11075000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124364001</v>
      </c>
      <c r="D42" s="153">
        <f>SUM(D43:D46)</f>
        <v>0</v>
      </c>
      <c r="E42" s="154">
        <f t="shared" si="8"/>
        <v>92887000</v>
      </c>
      <c r="F42" s="100">
        <f t="shared" si="8"/>
        <v>92887000</v>
      </c>
      <c r="G42" s="100">
        <f t="shared" si="8"/>
        <v>1596658</v>
      </c>
      <c r="H42" s="100">
        <f t="shared" si="8"/>
        <v>19740000</v>
      </c>
      <c r="I42" s="100">
        <f t="shared" si="8"/>
        <v>14089766</v>
      </c>
      <c r="J42" s="100">
        <f t="shared" si="8"/>
        <v>35426424</v>
      </c>
      <c r="K42" s="100">
        <f t="shared" si="8"/>
        <v>11099590</v>
      </c>
      <c r="L42" s="100">
        <f t="shared" si="8"/>
        <v>15205279</v>
      </c>
      <c r="M42" s="100">
        <f t="shared" si="8"/>
        <v>11272261</v>
      </c>
      <c r="N42" s="100">
        <f t="shared" si="8"/>
        <v>37577130</v>
      </c>
      <c r="O42" s="100">
        <f t="shared" si="8"/>
        <v>5251934</v>
      </c>
      <c r="P42" s="100">
        <f t="shared" si="8"/>
        <v>6599835</v>
      </c>
      <c r="Q42" s="100">
        <f t="shared" si="8"/>
        <v>5282318</v>
      </c>
      <c r="R42" s="100">
        <f t="shared" si="8"/>
        <v>17134087</v>
      </c>
      <c r="S42" s="100">
        <f t="shared" si="8"/>
        <v>1026117</v>
      </c>
      <c r="T42" s="100">
        <f t="shared" si="8"/>
        <v>25052679</v>
      </c>
      <c r="U42" s="100">
        <f t="shared" si="8"/>
        <v>25052679</v>
      </c>
      <c r="V42" s="100">
        <f t="shared" si="8"/>
        <v>51131475</v>
      </c>
      <c r="W42" s="100">
        <f t="shared" si="8"/>
        <v>141269116</v>
      </c>
      <c r="X42" s="100">
        <f t="shared" si="8"/>
        <v>92887000</v>
      </c>
      <c r="Y42" s="100">
        <f t="shared" si="8"/>
        <v>48382116</v>
      </c>
      <c r="Z42" s="137">
        <f>+IF(X42&lt;&gt;0,+(Y42/X42)*100,0)</f>
        <v>52.08706923466146</v>
      </c>
      <c r="AA42" s="153">
        <f>SUM(AA43:AA46)</f>
        <v>92887000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124364001</v>
      </c>
      <c r="D44" s="155"/>
      <c r="E44" s="156">
        <v>92887000</v>
      </c>
      <c r="F44" s="60">
        <v>92887000</v>
      </c>
      <c r="G44" s="60">
        <v>1596658</v>
      </c>
      <c r="H44" s="60">
        <v>19740000</v>
      </c>
      <c r="I44" s="60">
        <v>14089766</v>
      </c>
      <c r="J44" s="60">
        <v>35426424</v>
      </c>
      <c r="K44" s="60">
        <v>11099590</v>
      </c>
      <c r="L44" s="60">
        <v>15205279</v>
      </c>
      <c r="M44" s="60">
        <v>11272261</v>
      </c>
      <c r="N44" s="60">
        <v>37577130</v>
      </c>
      <c r="O44" s="60">
        <v>5251934</v>
      </c>
      <c r="P44" s="60">
        <v>6599835</v>
      </c>
      <c r="Q44" s="60">
        <v>5282318</v>
      </c>
      <c r="R44" s="60">
        <v>17134087</v>
      </c>
      <c r="S44" s="60">
        <v>1026117</v>
      </c>
      <c r="T44" s="60">
        <v>25052679</v>
      </c>
      <c r="U44" s="60">
        <v>25052679</v>
      </c>
      <c r="V44" s="60">
        <v>51131475</v>
      </c>
      <c r="W44" s="60">
        <v>141269116</v>
      </c>
      <c r="X44" s="60">
        <v>92887000</v>
      </c>
      <c r="Y44" s="60">
        <v>48382116</v>
      </c>
      <c r="Z44" s="140">
        <v>52.09</v>
      </c>
      <c r="AA44" s="155">
        <v>92887000</v>
      </c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428394004</v>
      </c>
      <c r="D48" s="168">
        <f>+D28+D32+D38+D42+D47</f>
        <v>0</v>
      </c>
      <c r="E48" s="169">
        <f t="shared" si="9"/>
        <v>356705000</v>
      </c>
      <c r="F48" s="73">
        <f t="shared" si="9"/>
        <v>356705000</v>
      </c>
      <c r="G48" s="73">
        <f t="shared" si="9"/>
        <v>17307194</v>
      </c>
      <c r="H48" s="73">
        <f t="shared" si="9"/>
        <v>43267858</v>
      </c>
      <c r="I48" s="73">
        <f t="shared" si="9"/>
        <v>31412465</v>
      </c>
      <c r="J48" s="73">
        <f t="shared" si="9"/>
        <v>91987517</v>
      </c>
      <c r="K48" s="73">
        <f t="shared" si="9"/>
        <v>31683616</v>
      </c>
      <c r="L48" s="73">
        <f t="shared" si="9"/>
        <v>44291329</v>
      </c>
      <c r="M48" s="73">
        <f t="shared" si="9"/>
        <v>32901301</v>
      </c>
      <c r="N48" s="73">
        <f t="shared" si="9"/>
        <v>108876246</v>
      </c>
      <c r="O48" s="73">
        <f t="shared" si="9"/>
        <v>29000562</v>
      </c>
      <c r="P48" s="73">
        <f t="shared" si="9"/>
        <v>27852033</v>
      </c>
      <c r="Q48" s="73">
        <f t="shared" si="9"/>
        <v>32754864</v>
      </c>
      <c r="R48" s="73">
        <f t="shared" si="9"/>
        <v>89607459</v>
      </c>
      <c r="S48" s="73">
        <f t="shared" si="9"/>
        <v>22249383</v>
      </c>
      <c r="T48" s="73">
        <f t="shared" si="9"/>
        <v>53124475</v>
      </c>
      <c r="U48" s="73">
        <f t="shared" si="9"/>
        <v>62723037</v>
      </c>
      <c r="V48" s="73">
        <f t="shared" si="9"/>
        <v>138096895</v>
      </c>
      <c r="W48" s="73">
        <f t="shared" si="9"/>
        <v>428568117</v>
      </c>
      <c r="X48" s="73">
        <f t="shared" si="9"/>
        <v>356705000</v>
      </c>
      <c r="Y48" s="73">
        <f t="shared" si="9"/>
        <v>71863117</v>
      </c>
      <c r="Z48" s="170">
        <f>+IF(X48&lt;&gt;0,+(Y48/X48)*100,0)</f>
        <v>20.14637221233232</v>
      </c>
      <c r="AA48" s="168">
        <f>+AA28+AA32+AA38+AA42+AA47</f>
        <v>356705000</v>
      </c>
    </row>
    <row r="49" spans="1:27" ht="13.5">
      <c r="A49" s="148" t="s">
        <v>49</v>
      </c>
      <c r="B49" s="149"/>
      <c r="C49" s="171">
        <f aca="true" t="shared" si="10" ref="C49:Y49">+C25-C48</f>
        <v>152698677</v>
      </c>
      <c r="D49" s="171">
        <f>+D25-D48</f>
        <v>0</v>
      </c>
      <c r="E49" s="172">
        <f t="shared" si="10"/>
        <v>384149000</v>
      </c>
      <c r="F49" s="173">
        <f t="shared" si="10"/>
        <v>384149000</v>
      </c>
      <c r="G49" s="173">
        <f t="shared" si="10"/>
        <v>149804772</v>
      </c>
      <c r="H49" s="173">
        <f t="shared" si="10"/>
        <v>-40021454</v>
      </c>
      <c r="I49" s="173">
        <f t="shared" si="10"/>
        <v>-26797746</v>
      </c>
      <c r="J49" s="173">
        <f t="shared" si="10"/>
        <v>82985572</v>
      </c>
      <c r="K49" s="173">
        <f t="shared" si="10"/>
        <v>-12420257</v>
      </c>
      <c r="L49" s="173">
        <f t="shared" si="10"/>
        <v>51764669</v>
      </c>
      <c r="M49" s="173">
        <f t="shared" si="10"/>
        <v>14076606</v>
      </c>
      <c r="N49" s="173">
        <f t="shared" si="10"/>
        <v>53421018</v>
      </c>
      <c r="O49" s="173">
        <f t="shared" si="10"/>
        <v>-26572677</v>
      </c>
      <c r="P49" s="173">
        <f t="shared" si="10"/>
        <v>-25513454</v>
      </c>
      <c r="Q49" s="173">
        <f t="shared" si="10"/>
        <v>75198843</v>
      </c>
      <c r="R49" s="173">
        <f t="shared" si="10"/>
        <v>23112712</v>
      </c>
      <c r="S49" s="173">
        <f t="shared" si="10"/>
        <v>-18934780</v>
      </c>
      <c r="T49" s="173">
        <f t="shared" si="10"/>
        <v>-52795640</v>
      </c>
      <c r="U49" s="173">
        <f t="shared" si="10"/>
        <v>-60884669</v>
      </c>
      <c r="V49" s="173">
        <f t="shared" si="10"/>
        <v>-132615089</v>
      </c>
      <c r="W49" s="173">
        <f t="shared" si="10"/>
        <v>26904213</v>
      </c>
      <c r="X49" s="173">
        <f>IF(F25=F48,0,X25-X48)</f>
        <v>384149000</v>
      </c>
      <c r="Y49" s="173">
        <f t="shared" si="10"/>
        <v>-357244787</v>
      </c>
      <c r="Z49" s="174">
        <f>+IF(X49&lt;&gt;0,+(Y49/X49)*100,0)</f>
        <v>-92.99641206927521</v>
      </c>
      <c r="AA49" s="171">
        <f>+AA25-AA48</f>
        <v>384149000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/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/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/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/>
      <c r="E8" s="156">
        <v>3000000</v>
      </c>
      <c r="F8" s="60">
        <v>3000000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269915</v>
      </c>
      <c r="Q8" s="60">
        <v>0</v>
      </c>
      <c r="R8" s="60">
        <v>269915</v>
      </c>
      <c r="S8" s="60">
        <v>0</v>
      </c>
      <c r="T8" s="60">
        <v>0</v>
      </c>
      <c r="U8" s="60">
        <v>0</v>
      </c>
      <c r="V8" s="60">
        <v>0</v>
      </c>
      <c r="W8" s="60">
        <v>269915</v>
      </c>
      <c r="X8" s="60">
        <v>3000000</v>
      </c>
      <c r="Y8" s="60">
        <v>-2730085</v>
      </c>
      <c r="Z8" s="140">
        <v>-91</v>
      </c>
      <c r="AA8" s="155">
        <v>3000000</v>
      </c>
    </row>
    <row r="9" spans="1:27" ht="13.5">
      <c r="A9" s="183" t="s">
        <v>105</v>
      </c>
      <c r="B9" s="182"/>
      <c r="C9" s="155">
        <v>0</v>
      </c>
      <c r="D9" s="155"/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/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/>
      <c r="E11" s="156">
        <v>1000000</v>
      </c>
      <c r="F11" s="60">
        <v>1000000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357660</v>
      </c>
      <c r="P11" s="60">
        <v>0</v>
      </c>
      <c r="Q11" s="60">
        <v>0</v>
      </c>
      <c r="R11" s="60">
        <v>357660</v>
      </c>
      <c r="S11" s="60">
        <v>0</v>
      </c>
      <c r="T11" s="60">
        <v>0</v>
      </c>
      <c r="U11" s="60">
        <v>0</v>
      </c>
      <c r="V11" s="60">
        <v>0</v>
      </c>
      <c r="W11" s="60">
        <v>357660</v>
      </c>
      <c r="X11" s="60">
        <v>1000000</v>
      </c>
      <c r="Y11" s="60">
        <v>-642340</v>
      </c>
      <c r="Z11" s="140">
        <v>-64.23</v>
      </c>
      <c r="AA11" s="155">
        <v>1000000</v>
      </c>
    </row>
    <row r="12" spans="1:27" ht="13.5">
      <c r="A12" s="183" t="s">
        <v>108</v>
      </c>
      <c r="B12" s="185"/>
      <c r="C12" s="155">
        <v>0</v>
      </c>
      <c r="D12" s="155"/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14019201</v>
      </c>
      <c r="D13" s="155"/>
      <c r="E13" s="156">
        <v>12000000</v>
      </c>
      <c r="F13" s="60">
        <v>12000000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12000000</v>
      </c>
      <c r="Y13" s="60">
        <v>-12000000</v>
      </c>
      <c r="Z13" s="140">
        <v>-100</v>
      </c>
      <c r="AA13" s="155">
        <v>12000000</v>
      </c>
    </row>
    <row r="14" spans="1:27" ht="13.5">
      <c r="A14" s="181" t="s">
        <v>110</v>
      </c>
      <c r="B14" s="185"/>
      <c r="C14" s="155">
        <v>0</v>
      </c>
      <c r="D14" s="155"/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/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/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/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/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395263414</v>
      </c>
      <c r="D19" s="155"/>
      <c r="E19" s="156">
        <v>416670000</v>
      </c>
      <c r="F19" s="60">
        <v>416670000</v>
      </c>
      <c r="G19" s="60">
        <v>164963854</v>
      </c>
      <c r="H19" s="60">
        <v>2676545</v>
      </c>
      <c r="I19" s="60">
        <v>4025000</v>
      </c>
      <c r="J19" s="60">
        <v>171665399</v>
      </c>
      <c r="K19" s="60">
        <v>18124000</v>
      </c>
      <c r="L19" s="60">
        <v>94499500</v>
      </c>
      <c r="M19" s="60">
        <v>0</v>
      </c>
      <c r="N19" s="60">
        <v>112623500</v>
      </c>
      <c r="O19" s="60">
        <v>165755</v>
      </c>
      <c r="P19" s="60">
        <v>1199714</v>
      </c>
      <c r="Q19" s="60">
        <v>107853391</v>
      </c>
      <c r="R19" s="60">
        <v>109218860</v>
      </c>
      <c r="S19" s="60">
        <v>0</v>
      </c>
      <c r="T19" s="60">
        <v>0</v>
      </c>
      <c r="U19" s="60">
        <v>0</v>
      </c>
      <c r="V19" s="60">
        <v>0</v>
      </c>
      <c r="W19" s="60">
        <v>393507759</v>
      </c>
      <c r="X19" s="60">
        <v>416670000</v>
      </c>
      <c r="Y19" s="60">
        <v>-23162241</v>
      </c>
      <c r="Z19" s="140">
        <v>-5.56</v>
      </c>
      <c r="AA19" s="155">
        <v>416670000</v>
      </c>
    </row>
    <row r="20" spans="1:27" ht="13.5">
      <c r="A20" s="181" t="s">
        <v>35</v>
      </c>
      <c r="B20" s="185"/>
      <c r="C20" s="155">
        <v>4453009</v>
      </c>
      <c r="D20" s="155"/>
      <c r="E20" s="156">
        <v>5000000</v>
      </c>
      <c r="F20" s="54">
        <v>5000000</v>
      </c>
      <c r="G20" s="54">
        <v>372112</v>
      </c>
      <c r="H20" s="54">
        <v>569859</v>
      </c>
      <c r="I20" s="54">
        <v>589719</v>
      </c>
      <c r="J20" s="54">
        <v>1531690</v>
      </c>
      <c r="K20" s="54">
        <v>1139359</v>
      </c>
      <c r="L20" s="54">
        <v>1556498</v>
      </c>
      <c r="M20" s="54">
        <v>374907</v>
      </c>
      <c r="N20" s="54">
        <v>3070764</v>
      </c>
      <c r="O20" s="54">
        <v>20087</v>
      </c>
      <c r="P20" s="54">
        <v>449236</v>
      </c>
      <c r="Q20" s="54">
        <v>100316</v>
      </c>
      <c r="R20" s="54">
        <v>569639</v>
      </c>
      <c r="S20" s="54">
        <v>88376</v>
      </c>
      <c r="T20" s="54">
        <v>328835</v>
      </c>
      <c r="U20" s="54">
        <v>1838368</v>
      </c>
      <c r="V20" s="54">
        <v>2255579</v>
      </c>
      <c r="W20" s="54">
        <v>7427672</v>
      </c>
      <c r="X20" s="54">
        <v>5000000</v>
      </c>
      <c r="Y20" s="54">
        <v>2427672</v>
      </c>
      <c r="Z20" s="184">
        <v>48.55</v>
      </c>
      <c r="AA20" s="130">
        <v>5000000</v>
      </c>
    </row>
    <row r="21" spans="1:27" ht="13.5">
      <c r="A21" s="181" t="s">
        <v>115</v>
      </c>
      <c r="B21" s="185"/>
      <c r="C21" s="155">
        <v>-105943</v>
      </c>
      <c r="D21" s="155"/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413629681</v>
      </c>
      <c r="D22" s="188">
        <f>SUM(D5:D21)</f>
        <v>0</v>
      </c>
      <c r="E22" s="189">
        <f t="shared" si="0"/>
        <v>437670000</v>
      </c>
      <c r="F22" s="190">
        <f t="shared" si="0"/>
        <v>437670000</v>
      </c>
      <c r="G22" s="190">
        <f t="shared" si="0"/>
        <v>165335966</v>
      </c>
      <c r="H22" s="190">
        <f t="shared" si="0"/>
        <v>3246404</v>
      </c>
      <c r="I22" s="190">
        <f t="shared" si="0"/>
        <v>4614719</v>
      </c>
      <c r="J22" s="190">
        <f t="shared" si="0"/>
        <v>173197089</v>
      </c>
      <c r="K22" s="190">
        <f t="shared" si="0"/>
        <v>19263359</v>
      </c>
      <c r="L22" s="190">
        <f t="shared" si="0"/>
        <v>96055998</v>
      </c>
      <c r="M22" s="190">
        <f t="shared" si="0"/>
        <v>374907</v>
      </c>
      <c r="N22" s="190">
        <f t="shared" si="0"/>
        <v>115694264</v>
      </c>
      <c r="O22" s="190">
        <f t="shared" si="0"/>
        <v>543502</v>
      </c>
      <c r="P22" s="190">
        <f t="shared" si="0"/>
        <v>1918865</v>
      </c>
      <c r="Q22" s="190">
        <f t="shared" si="0"/>
        <v>107953707</v>
      </c>
      <c r="R22" s="190">
        <f t="shared" si="0"/>
        <v>110416074</v>
      </c>
      <c r="S22" s="190">
        <f t="shared" si="0"/>
        <v>88376</v>
      </c>
      <c r="T22" s="190">
        <f t="shared" si="0"/>
        <v>328835</v>
      </c>
      <c r="U22" s="190">
        <f t="shared" si="0"/>
        <v>1838368</v>
      </c>
      <c r="V22" s="190">
        <f t="shared" si="0"/>
        <v>2255579</v>
      </c>
      <c r="W22" s="190">
        <f t="shared" si="0"/>
        <v>401563006</v>
      </c>
      <c r="X22" s="190">
        <f t="shared" si="0"/>
        <v>437670000</v>
      </c>
      <c r="Y22" s="190">
        <f t="shared" si="0"/>
        <v>-36106994</v>
      </c>
      <c r="Z22" s="191">
        <f>+IF(X22&lt;&gt;0,+(Y22/X22)*100,0)</f>
        <v>-8.249821555052893</v>
      </c>
      <c r="AA22" s="188">
        <f>SUM(AA5:AA21)</f>
        <v>437670000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117981595</v>
      </c>
      <c r="D25" s="155"/>
      <c r="E25" s="156">
        <v>130000000</v>
      </c>
      <c r="F25" s="60">
        <v>130000000</v>
      </c>
      <c r="G25" s="60">
        <v>11195316</v>
      </c>
      <c r="H25" s="60">
        <v>13029033</v>
      </c>
      <c r="I25" s="60">
        <v>8139379</v>
      </c>
      <c r="J25" s="60">
        <v>32363728</v>
      </c>
      <c r="K25" s="60">
        <v>11043654</v>
      </c>
      <c r="L25" s="60">
        <v>23121815</v>
      </c>
      <c r="M25" s="60">
        <v>14156634</v>
      </c>
      <c r="N25" s="60">
        <v>48322103</v>
      </c>
      <c r="O25" s="60">
        <v>13350375</v>
      </c>
      <c r="P25" s="60">
        <v>14626573</v>
      </c>
      <c r="Q25" s="60">
        <v>14519703</v>
      </c>
      <c r="R25" s="60">
        <v>42496651</v>
      </c>
      <c r="S25" s="60">
        <v>15886956</v>
      </c>
      <c r="T25" s="60">
        <v>15830505</v>
      </c>
      <c r="U25" s="60">
        <v>14774259</v>
      </c>
      <c r="V25" s="60">
        <v>46491720</v>
      </c>
      <c r="W25" s="60">
        <v>169674202</v>
      </c>
      <c r="X25" s="60">
        <v>130000000</v>
      </c>
      <c r="Y25" s="60">
        <v>39674202</v>
      </c>
      <c r="Z25" s="140">
        <v>30.52</v>
      </c>
      <c r="AA25" s="155">
        <v>130000000</v>
      </c>
    </row>
    <row r="26" spans="1:27" ht="13.5">
      <c r="A26" s="183" t="s">
        <v>38</v>
      </c>
      <c r="B26" s="182"/>
      <c r="C26" s="155">
        <v>9865023</v>
      </c>
      <c r="D26" s="155"/>
      <c r="E26" s="156">
        <v>9000000</v>
      </c>
      <c r="F26" s="60">
        <v>9000000</v>
      </c>
      <c r="G26" s="60">
        <v>881000</v>
      </c>
      <c r="H26" s="60">
        <v>771944</v>
      </c>
      <c r="I26" s="60">
        <v>659234</v>
      </c>
      <c r="J26" s="60">
        <v>2312178</v>
      </c>
      <c r="K26" s="60">
        <v>1243814</v>
      </c>
      <c r="L26" s="60">
        <v>700115</v>
      </c>
      <c r="M26" s="60">
        <v>770844</v>
      </c>
      <c r="N26" s="60">
        <v>2714773</v>
      </c>
      <c r="O26" s="60">
        <v>962298</v>
      </c>
      <c r="P26" s="60">
        <v>847073</v>
      </c>
      <c r="Q26" s="60">
        <v>480997</v>
      </c>
      <c r="R26" s="60">
        <v>2290368</v>
      </c>
      <c r="S26" s="60">
        <v>770185</v>
      </c>
      <c r="T26" s="60">
        <v>819825</v>
      </c>
      <c r="U26" s="60">
        <v>832925</v>
      </c>
      <c r="V26" s="60">
        <v>2422935</v>
      </c>
      <c r="W26" s="60">
        <v>9740254</v>
      </c>
      <c r="X26" s="60">
        <v>9000000</v>
      </c>
      <c r="Y26" s="60">
        <v>740254</v>
      </c>
      <c r="Z26" s="140">
        <v>8.23</v>
      </c>
      <c r="AA26" s="155">
        <v>9000000</v>
      </c>
    </row>
    <row r="27" spans="1:27" ht="13.5">
      <c r="A27" s="183" t="s">
        <v>118</v>
      </c>
      <c r="B27" s="182"/>
      <c r="C27" s="155">
        <v>0</v>
      </c>
      <c r="D27" s="155"/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6445888</v>
      </c>
      <c r="D28" s="155"/>
      <c r="E28" s="156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140">
        <v>0</v>
      </c>
      <c r="AA28" s="155">
        <v>0</v>
      </c>
    </row>
    <row r="29" spans="1:27" ht="13.5">
      <c r="A29" s="183" t="s">
        <v>40</v>
      </c>
      <c r="B29" s="182"/>
      <c r="C29" s="155">
        <v>0</v>
      </c>
      <c r="D29" s="155"/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6450152</v>
      </c>
      <c r="D30" s="155"/>
      <c r="E30" s="156">
        <v>1170000</v>
      </c>
      <c r="F30" s="60">
        <v>1170000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1170000</v>
      </c>
      <c r="Y30" s="60">
        <v>-1170000</v>
      </c>
      <c r="Z30" s="140">
        <v>-100</v>
      </c>
      <c r="AA30" s="155">
        <v>1170000</v>
      </c>
    </row>
    <row r="31" spans="1:27" ht="13.5">
      <c r="A31" s="183" t="s">
        <v>120</v>
      </c>
      <c r="B31" s="182"/>
      <c r="C31" s="155">
        <v>46100279</v>
      </c>
      <c r="D31" s="155"/>
      <c r="E31" s="156">
        <v>29085000</v>
      </c>
      <c r="F31" s="60">
        <v>29085000</v>
      </c>
      <c r="G31" s="60">
        <v>2240871</v>
      </c>
      <c r="H31" s="60">
        <v>1629909</v>
      </c>
      <c r="I31" s="60">
        <v>3784120</v>
      </c>
      <c r="J31" s="60">
        <v>7654900</v>
      </c>
      <c r="K31" s="60">
        <v>5182513</v>
      </c>
      <c r="L31" s="60">
        <v>4693599</v>
      </c>
      <c r="M31" s="60">
        <v>4852163</v>
      </c>
      <c r="N31" s="60">
        <v>14728275</v>
      </c>
      <c r="O31" s="60">
        <v>2996674</v>
      </c>
      <c r="P31" s="60">
        <v>1166068</v>
      </c>
      <c r="Q31" s="60">
        <v>4966699</v>
      </c>
      <c r="R31" s="60">
        <v>9129441</v>
      </c>
      <c r="S31" s="60">
        <v>1155646</v>
      </c>
      <c r="T31" s="60">
        <v>13613511</v>
      </c>
      <c r="U31" s="60">
        <v>12752440</v>
      </c>
      <c r="V31" s="60">
        <v>27521597</v>
      </c>
      <c r="W31" s="60">
        <v>59034213</v>
      </c>
      <c r="X31" s="60">
        <v>29085000</v>
      </c>
      <c r="Y31" s="60">
        <v>29949213</v>
      </c>
      <c r="Z31" s="140">
        <v>102.97</v>
      </c>
      <c r="AA31" s="155">
        <v>29085000</v>
      </c>
    </row>
    <row r="32" spans="1:27" ht="13.5">
      <c r="A32" s="183" t="s">
        <v>121</v>
      </c>
      <c r="B32" s="182"/>
      <c r="C32" s="155">
        <v>25955560</v>
      </c>
      <c r="D32" s="155"/>
      <c r="E32" s="156">
        <v>31734500</v>
      </c>
      <c r="F32" s="60">
        <v>31734500</v>
      </c>
      <c r="G32" s="60">
        <v>31531</v>
      </c>
      <c r="H32" s="60">
        <v>2101851</v>
      </c>
      <c r="I32" s="60">
        <v>265637</v>
      </c>
      <c r="J32" s="60">
        <v>2399019</v>
      </c>
      <c r="K32" s="60">
        <v>1077790</v>
      </c>
      <c r="L32" s="60">
        <v>0</v>
      </c>
      <c r="M32" s="60">
        <v>1310972</v>
      </c>
      <c r="N32" s="60">
        <v>2388762</v>
      </c>
      <c r="O32" s="60">
        <v>0</v>
      </c>
      <c r="P32" s="60">
        <v>1545</v>
      </c>
      <c r="Q32" s="60">
        <v>161010</v>
      </c>
      <c r="R32" s="60">
        <v>162555</v>
      </c>
      <c r="S32" s="60">
        <v>0</v>
      </c>
      <c r="T32" s="60">
        <v>1720694</v>
      </c>
      <c r="U32" s="60">
        <v>2655529</v>
      </c>
      <c r="V32" s="60">
        <v>4376223</v>
      </c>
      <c r="W32" s="60">
        <v>9326559</v>
      </c>
      <c r="X32" s="60">
        <v>31734500</v>
      </c>
      <c r="Y32" s="60">
        <v>-22407941</v>
      </c>
      <c r="Z32" s="140">
        <v>-70.61</v>
      </c>
      <c r="AA32" s="155">
        <v>31734500</v>
      </c>
    </row>
    <row r="33" spans="1:27" ht="13.5">
      <c r="A33" s="183" t="s">
        <v>42</v>
      </c>
      <c r="B33" s="182"/>
      <c r="C33" s="155">
        <v>55441819</v>
      </c>
      <c r="D33" s="155"/>
      <c r="E33" s="156">
        <v>26642000</v>
      </c>
      <c r="F33" s="60">
        <v>26642000</v>
      </c>
      <c r="G33" s="60">
        <v>0</v>
      </c>
      <c r="H33" s="60">
        <v>3324184</v>
      </c>
      <c r="I33" s="60">
        <v>10102636</v>
      </c>
      <c r="J33" s="60">
        <v>13426820</v>
      </c>
      <c r="K33" s="60">
        <v>7172111</v>
      </c>
      <c r="L33" s="60">
        <v>195229</v>
      </c>
      <c r="M33" s="60">
        <v>1321708</v>
      </c>
      <c r="N33" s="60">
        <v>8689048</v>
      </c>
      <c r="O33" s="60">
        <v>214775</v>
      </c>
      <c r="P33" s="60">
        <v>4101112</v>
      </c>
      <c r="Q33" s="60">
        <v>4945163</v>
      </c>
      <c r="R33" s="60">
        <v>9261050</v>
      </c>
      <c r="S33" s="60">
        <v>312314</v>
      </c>
      <c r="T33" s="60">
        <v>610061</v>
      </c>
      <c r="U33" s="60">
        <v>1672827</v>
      </c>
      <c r="V33" s="60">
        <v>2595202</v>
      </c>
      <c r="W33" s="60">
        <v>33972120</v>
      </c>
      <c r="X33" s="60">
        <v>26642000</v>
      </c>
      <c r="Y33" s="60">
        <v>7330120</v>
      </c>
      <c r="Z33" s="140">
        <v>27.51</v>
      </c>
      <c r="AA33" s="155">
        <v>26642000</v>
      </c>
    </row>
    <row r="34" spans="1:27" ht="13.5">
      <c r="A34" s="183" t="s">
        <v>43</v>
      </c>
      <c r="B34" s="182"/>
      <c r="C34" s="155">
        <v>160153688</v>
      </c>
      <c r="D34" s="155"/>
      <c r="E34" s="156">
        <v>129073500</v>
      </c>
      <c r="F34" s="60">
        <v>129073500</v>
      </c>
      <c r="G34" s="60">
        <v>2958476</v>
      </c>
      <c r="H34" s="60">
        <v>22410937</v>
      </c>
      <c r="I34" s="60">
        <v>8461459</v>
      </c>
      <c r="J34" s="60">
        <v>33830872</v>
      </c>
      <c r="K34" s="60">
        <v>5963734</v>
      </c>
      <c r="L34" s="60">
        <v>15580571</v>
      </c>
      <c r="M34" s="60">
        <v>10488980</v>
      </c>
      <c r="N34" s="60">
        <v>32033285</v>
      </c>
      <c r="O34" s="60">
        <v>11476440</v>
      </c>
      <c r="P34" s="60">
        <v>7109662</v>
      </c>
      <c r="Q34" s="60">
        <v>7681292</v>
      </c>
      <c r="R34" s="60">
        <v>26267394</v>
      </c>
      <c r="S34" s="60">
        <v>4124282</v>
      </c>
      <c r="T34" s="60">
        <v>20529879</v>
      </c>
      <c r="U34" s="60">
        <v>30035057</v>
      </c>
      <c r="V34" s="60">
        <v>54689218</v>
      </c>
      <c r="W34" s="60">
        <v>146820769</v>
      </c>
      <c r="X34" s="60">
        <v>129073500</v>
      </c>
      <c r="Y34" s="60">
        <v>17747269</v>
      </c>
      <c r="Z34" s="140">
        <v>13.75</v>
      </c>
      <c r="AA34" s="155">
        <v>129073500</v>
      </c>
    </row>
    <row r="35" spans="1:27" ht="13.5">
      <c r="A35" s="181" t="s">
        <v>122</v>
      </c>
      <c r="B35" s="185"/>
      <c r="C35" s="155">
        <v>0</v>
      </c>
      <c r="D35" s="155"/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428394004</v>
      </c>
      <c r="D36" s="188">
        <f>SUM(D25:D35)</f>
        <v>0</v>
      </c>
      <c r="E36" s="189">
        <f t="shared" si="1"/>
        <v>356705000</v>
      </c>
      <c r="F36" s="190">
        <f t="shared" si="1"/>
        <v>356705000</v>
      </c>
      <c r="G36" s="190">
        <f t="shared" si="1"/>
        <v>17307194</v>
      </c>
      <c r="H36" s="190">
        <f t="shared" si="1"/>
        <v>43267858</v>
      </c>
      <c r="I36" s="190">
        <f t="shared" si="1"/>
        <v>31412465</v>
      </c>
      <c r="J36" s="190">
        <f t="shared" si="1"/>
        <v>91987517</v>
      </c>
      <c r="K36" s="190">
        <f t="shared" si="1"/>
        <v>31683616</v>
      </c>
      <c r="L36" s="190">
        <f t="shared" si="1"/>
        <v>44291329</v>
      </c>
      <c r="M36" s="190">
        <f t="shared" si="1"/>
        <v>32901301</v>
      </c>
      <c r="N36" s="190">
        <f t="shared" si="1"/>
        <v>108876246</v>
      </c>
      <c r="O36" s="190">
        <f t="shared" si="1"/>
        <v>29000562</v>
      </c>
      <c r="P36" s="190">
        <f t="shared" si="1"/>
        <v>27852033</v>
      </c>
      <c r="Q36" s="190">
        <f t="shared" si="1"/>
        <v>32754864</v>
      </c>
      <c r="R36" s="190">
        <f t="shared" si="1"/>
        <v>89607459</v>
      </c>
      <c r="S36" s="190">
        <f t="shared" si="1"/>
        <v>22249383</v>
      </c>
      <c r="T36" s="190">
        <f t="shared" si="1"/>
        <v>53124475</v>
      </c>
      <c r="U36" s="190">
        <f t="shared" si="1"/>
        <v>62723037</v>
      </c>
      <c r="V36" s="190">
        <f t="shared" si="1"/>
        <v>138096895</v>
      </c>
      <c r="W36" s="190">
        <f t="shared" si="1"/>
        <v>428568117</v>
      </c>
      <c r="X36" s="190">
        <f t="shared" si="1"/>
        <v>356705000</v>
      </c>
      <c r="Y36" s="190">
        <f t="shared" si="1"/>
        <v>71863117</v>
      </c>
      <c r="Z36" s="191">
        <f>+IF(X36&lt;&gt;0,+(Y36/X36)*100,0)</f>
        <v>20.14637221233232</v>
      </c>
      <c r="AA36" s="188">
        <f>SUM(AA25:AA35)</f>
        <v>356705000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-14764323</v>
      </c>
      <c r="D38" s="199">
        <f>+D22-D36</f>
        <v>0</v>
      </c>
      <c r="E38" s="200">
        <f t="shared" si="2"/>
        <v>80965000</v>
      </c>
      <c r="F38" s="106">
        <f t="shared" si="2"/>
        <v>80965000</v>
      </c>
      <c r="G38" s="106">
        <f t="shared" si="2"/>
        <v>148028772</v>
      </c>
      <c r="H38" s="106">
        <f t="shared" si="2"/>
        <v>-40021454</v>
      </c>
      <c r="I38" s="106">
        <f t="shared" si="2"/>
        <v>-26797746</v>
      </c>
      <c r="J38" s="106">
        <f t="shared" si="2"/>
        <v>81209572</v>
      </c>
      <c r="K38" s="106">
        <f t="shared" si="2"/>
        <v>-12420257</v>
      </c>
      <c r="L38" s="106">
        <f t="shared" si="2"/>
        <v>51764669</v>
      </c>
      <c r="M38" s="106">
        <f t="shared" si="2"/>
        <v>-32526394</v>
      </c>
      <c r="N38" s="106">
        <f t="shared" si="2"/>
        <v>6818018</v>
      </c>
      <c r="O38" s="106">
        <f t="shared" si="2"/>
        <v>-28457060</v>
      </c>
      <c r="P38" s="106">
        <f t="shared" si="2"/>
        <v>-25933168</v>
      </c>
      <c r="Q38" s="106">
        <f t="shared" si="2"/>
        <v>75198843</v>
      </c>
      <c r="R38" s="106">
        <f t="shared" si="2"/>
        <v>20808615</v>
      </c>
      <c r="S38" s="106">
        <f t="shared" si="2"/>
        <v>-22161007</v>
      </c>
      <c r="T38" s="106">
        <f t="shared" si="2"/>
        <v>-52795640</v>
      </c>
      <c r="U38" s="106">
        <f t="shared" si="2"/>
        <v>-60884669</v>
      </c>
      <c r="V38" s="106">
        <f t="shared" si="2"/>
        <v>-135841316</v>
      </c>
      <c r="W38" s="106">
        <f t="shared" si="2"/>
        <v>-27005111</v>
      </c>
      <c r="X38" s="106">
        <f>IF(F22=F36,0,X22-X36)</f>
        <v>80965000</v>
      </c>
      <c r="Y38" s="106">
        <f t="shared" si="2"/>
        <v>-107970111</v>
      </c>
      <c r="Z38" s="201">
        <f>+IF(X38&lt;&gt;0,+(Y38/X38)*100,0)</f>
        <v>-133.35405545606127</v>
      </c>
      <c r="AA38" s="199">
        <f>+AA22-AA36</f>
        <v>80965000</v>
      </c>
    </row>
    <row r="39" spans="1:27" ht="13.5">
      <c r="A39" s="181" t="s">
        <v>46</v>
      </c>
      <c r="B39" s="185"/>
      <c r="C39" s="155">
        <v>167463000</v>
      </c>
      <c r="D39" s="155"/>
      <c r="E39" s="156">
        <v>303184000</v>
      </c>
      <c r="F39" s="60">
        <v>303184000</v>
      </c>
      <c r="G39" s="60">
        <v>1776000</v>
      </c>
      <c r="H39" s="60">
        <v>0</v>
      </c>
      <c r="I39" s="60">
        <v>0</v>
      </c>
      <c r="J39" s="60">
        <v>1776000</v>
      </c>
      <c r="K39" s="60">
        <v>0</v>
      </c>
      <c r="L39" s="60">
        <v>0</v>
      </c>
      <c r="M39" s="60">
        <v>46603000</v>
      </c>
      <c r="N39" s="60">
        <v>46603000</v>
      </c>
      <c r="O39" s="60">
        <v>1884383</v>
      </c>
      <c r="P39" s="60">
        <v>419714</v>
      </c>
      <c r="Q39" s="60">
        <v>0</v>
      </c>
      <c r="R39" s="60">
        <v>2304097</v>
      </c>
      <c r="S39" s="60">
        <v>3226227</v>
      </c>
      <c r="T39" s="60">
        <v>0</v>
      </c>
      <c r="U39" s="60">
        <v>0</v>
      </c>
      <c r="V39" s="60">
        <v>3226227</v>
      </c>
      <c r="W39" s="60">
        <v>53909324</v>
      </c>
      <c r="X39" s="60">
        <v>303184000</v>
      </c>
      <c r="Y39" s="60">
        <v>-249274676</v>
      </c>
      <c r="Z39" s="140">
        <v>-82.22</v>
      </c>
      <c r="AA39" s="155">
        <v>303184000</v>
      </c>
    </row>
    <row r="40" spans="1:27" ht="13.5">
      <c r="A40" s="181" t="s">
        <v>123</v>
      </c>
      <c r="B40" s="185"/>
      <c r="C40" s="130">
        <v>0</v>
      </c>
      <c r="D40" s="130"/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/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152698677</v>
      </c>
      <c r="D42" s="206">
        <f>SUM(D38:D41)</f>
        <v>0</v>
      </c>
      <c r="E42" s="207">
        <f t="shared" si="3"/>
        <v>384149000</v>
      </c>
      <c r="F42" s="88">
        <f t="shared" si="3"/>
        <v>384149000</v>
      </c>
      <c r="G42" s="88">
        <f t="shared" si="3"/>
        <v>149804772</v>
      </c>
      <c r="H42" s="88">
        <f t="shared" si="3"/>
        <v>-40021454</v>
      </c>
      <c r="I42" s="88">
        <f t="shared" si="3"/>
        <v>-26797746</v>
      </c>
      <c r="J42" s="88">
        <f t="shared" si="3"/>
        <v>82985572</v>
      </c>
      <c r="K42" s="88">
        <f t="shared" si="3"/>
        <v>-12420257</v>
      </c>
      <c r="L42" s="88">
        <f t="shared" si="3"/>
        <v>51764669</v>
      </c>
      <c r="M42" s="88">
        <f t="shared" si="3"/>
        <v>14076606</v>
      </c>
      <c r="N42" s="88">
        <f t="shared" si="3"/>
        <v>53421018</v>
      </c>
      <c r="O42" s="88">
        <f t="shared" si="3"/>
        <v>-26572677</v>
      </c>
      <c r="P42" s="88">
        <f t="shared" si="3"/>
        <v>-25513454</v>
      </c>
      <c r="Q42" s="88">
        <f t="shared" si="3"/>
        <v>75198843</v>
      </c>
      <c r="R42" s="88">
        <f t="shared" si="3"/>
        <v>23112712</v>
      </c>
      <c r="S42" s="88">
        <f t="shared" si="3"/>
        <v>-18934780</v>
      </c>
      <c r="T42" s="88">
        <f t="shared" si="3"/>
        <v>-52795640</v>
      </c>
      <c r="U42" s="88">
        <f t="shared" si="3"/>
        <v>-60884669</v>
      </c>
      <c r="V42" s="88">
        <f t="shared" si="3"/>
        <v>-132615089</v>
      </c>
      <c r="W42" s="88">
        <f t="shared" si="3"/>
        <v>26904213</v>
      </c>
      <c r="X42" s="88">
        <f t="shared" si="3"/>
        <v>384149000</v>
      </c>
      <c r="Y42" s="88">
        <f t="shared" si="3"/>
        <v>-357244787</v>
      </c>
      <c r="Z42" s="208">
        <f>+IF(X42&lt;&gt;0,+(Y42/X42)*100,0)</f>
        <v>-92.99641206927521</v>
      </c>
      <c r="AA42" s="206">
        <f>SUM(AA38:AA41)</f>
        <v>384149000</v>
      </c>
    </row>
    <row r="43" spans="1:27" ht="13.5">
      <c r="A43" s="181" t="s">
        <v>125</v>
      </c>
      <c r="B43" s="185"/>
      <c r="C43" s="157">
        <v>0</v>
      </c>
      <c r="D43" s="157"/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152698677</v>
      </c>
      <c r="D44" s="210">
        <f>+D42-D43</f>
        <v>0</v>
      </c>
      <c r="E44" s="211">
        <f t="shared" si="4"/>
        <v>384149000</v>
      </c>
      <c r="F44" s="77">
        <f t="shared" si="4"/>
        <v>384149000</v>
      </c>
      <c r="G44" s="77">
        <f t="shared" si="4"/>
        <v>149804772</v>
      </c>
      <c r="H44" s="77">
        <f t="shared" si="4"/>
        <v>-40021454</v>
      </c>
      <c r="I44" s="77">
        <f t="shared" si="4"/>
        <v>-26797746</v>
      </c>
      <c r="J44" s="77">
        <f t="shared" si="4"/>
        <v>82985572</v>
      </c>
      <c r="K44" s="77">
        <f t="shared" si="4"/>
        <v>-12420257</v>
      </c>
      <c r="L44" s="77">
        <f t="shared" si="4"/>
        <v>51764669</v>
      </c>
      <c r="M44" s="77">
        <f t="shared" si="4"/>
        <v>14076606</v>
      </c>
      <c r="N44" s="77">
        <f t="shared" si="4"/>
        <v>53421018</v>
      </c>
      <c r="O44" s="77">
        <f t="shared" si="4"/>
        <v>-26572677</v>
      </c>
      <c r="P44" s="77">
        <f t="shared" si="4"/>
        <v>-25513454</v>
      </c>
      <c r="Q44" s="77">
        <f t="shared" si="4"/>
        <v>75198843</v>
      </c>
      <c r="R44" s="77">
        <f t="shared" si="4"/>
        <v>23112712</v>
      </c>
      <c r="S44" s="77">
        <f t="shared" si="4"/>
        <v>-18934780</v>
      </c>
      <c r="T44" s="77">
        <f t="shared" si="4"/>
        <v>-52795640</v>
      </c>
      <c r="U44" s="77">
        <f t="shared" si="4"/>
        <v>-60884669</v>
      </c>
      <c r="V44" s="77">
        <f t="shared" si="4"/>
        <v>-132615089</v>
      </c>
      <c r="W44" s="77">
        <f t="shared" si="4"/>
        <v>26904213</v>
      </c>
      <c r="X44" s="77">
        <f t="shared" si="4"/>
        <v>384149000</v>
      </c>
      <c r="Y44" s="77">
        <f t="shared" si="4"/>
        <v>-357244787</v>
      </c>
      <c r="Z44" s="212">
        <f>+IF(X44&lt;&gt;0,+(Y44/X44)*100,0)</f>
        <v>-92.99641206927521</v>
      </c>
      <c r="AA44" s="210">
        <f>+AA42-AA43</f>
        <v>384149000</v>
      </c>
    </row>
    <row r="45" spans="1:27" ht="13.5">
      <c r="A45" s="181" t="s">
        <v>127</v>
      </c>
      <c r="B45" s="185"/>
      <c r="C45" s="157">
        <v>0</v>
      </c>
      <c r="D45" s="157"/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152698677</v>
      </c>
      <c r="D46" s="206">
        <f>SUM(D44:D45)</f>
        <v>0</v>
      </c>
      <c r="E46" s="207">
        <f t="shared" si="5"/>
        <v>384149000</v>
      </c>
      <c r="F46" s="88">
        <f t="shared" si="5"/>
        <v>384149000</v>
      </c>
      <c r="G46" s="88">
        <f t="shared" si="5"/>
        <v>149804772</v>
      </c>
      <c r="H46" s="88">
        <f t="shared" si="5"/>
        <v>-40021454</v>
      </c>
      <c r="I46" s="88">
        <f t="shared" si="5"/>
        <v>-26797746</v>
      </c>
      <c r="J46" s="88">
        <f t="shared" si="5"/>
        <v>82985572</v>
      </c>
      <c r="K46" s="88">
        <f t="shared" si="5"/>
        <v>-12420257</v>
      </c>
      <c r="L46" s="88">
        <f t="shared" si="5"/>
        <v>51764669</v>
      </c>
      <c r="M46" s="88">
        <f t="shared" si="5"/>
        <v>14076606</v>
      </c>
      <c r="N46" s="88">
        <f t="shared" si="5"/>
        <v>53421018</v>
      </c>
      <c r="O46" s="88">
        <f t="shared" si="5"/>
        <v>-26572677</v>
      </c>
      <c r="P46" s="88">
        <f t="shared" si="5"/>
        <v>-25513454</v>
      </c>
      <c r="Q46" s="88">
        <f t="shared" si="5"/>
        <v>75198843</v>
      </c>
      <c r="R46" s="88">
        <f t="shared" si="5"/>
        <v>23112712</v>
      </c>
      <c r="S46" s="88">
        <f t="shared" si="5"/>
        <v>-18934780</v>
      </c>
      <c r="T46" s="88">
        <f t="shared" si="5"/>
        <v>-52795640</v>
      </c>
      <c r="U46" s="88">
        <f t="shared" si="5"/>
        <v>-60884669</v>
      </c>
      <c r="V46" s="88">
        <f t="shared" si="5"/>
        <v>-132615089</v>
      </c>
      <c r="W46" s="88">
        <f t="shared" si="5"/>
        <v>26904213</v>
      </c>
      <c r="X46" s="88">
        <f t="shared" si="5"/>
        <v>384149000</v>
      </c>
      <c r="Y46" s="88">
        <f t="shared" si="5"/>
        <v>-357244787</v>
      </c>
      <c r="Z46" s="208">
        <f>+IF(X46&lt;&gt;0,+(Y46/X46)*100,0)</f>
        <v>-92.99641206927521</v>
      </c>
      <c r="AA46" s="206">
        <f>SUM(AA44:AA45)</f>
        <v>384149000</v>
      </c>
    </row>
    <row r="47" spans="1:27" ht="13.5">
      <c r="A47" s="214" t="s">
        <v>48</v>
      </c>
      <c r="B47" s="185"/>
      <c r="C47" s="157">
        <v>0</v>
      </c>
      <c r="D47" s="157"/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152698677</v>
      </c>
      <c r="D48" s="217">
        <f>SUM(D46:D47)</f>
        <v>0</v>
      </c>
      <c r="E48" s="218">
        <f t="shared" si="6"/>
        <v>384149000</v>
      </c>
      <c r="F48" s="219">
        <f t="shared" si="6"/>
        <v>384149000</v>
      </c>
      <c r="G48" s="219">
        <f t="shared" si="6"/>
        <v>149804772</v>
      </c>
      <c r="H48" s="220">
        <f t="shared" si="6"/>
        <v>-40021454</v>
      </c>
      <c r="I48" s="220">
        <f t="shared" si="6"/>
        <v>-26797746</v>
      </c>
      <c r="J48" s="220">
        <f t="shared" si="6"/>
        <v>82985572</v>
      </c>
      <c r="K48" s="220">
        <f t="shared" si="6"/>
        <v>-12420257</v>
      </c>
      <c r="L48" s="220">
        <f t="shared" si="6"/>
        <v>51764669</v>
      </c>
      <c r="M48" s="219">
        <f t="shared" si="6"/>
        <v>14076606</v>
      </c>
      <c r="N48" s="219">
        <f t="shared" si="6"/>
        <v>53421018</v>
      </c>
      <c r="O48" s="220">
        <f t="shared" si="6"/>
        <v>-26572677</v>
      </c>
      <c r="P48" s="220">
        <f t="shared" si="6"/>
        <v>-25513454</v>
      </c>
      <c r="Q48" s="220">
        <f t="shared" si="6"/>
        <v>75198843</v>
      </c>
      <c r="R48" s="220">
        <f t="shared" si="6"/>
        <v>23112712</v>
      </c>
      <c r="S48" s="220">
        <f t="shared" si="6"/>
        <v>-18934780</v>
      </c>
      <c r="T48" s="219">
        <f t="shared" si="6"/>
        <v>-52795640</v>
      </c>
      <c r="U48" s="219">
        <f t="shared" si="6"/>
        <v>-60884669</v>
      </c>
      <c r="V48" s="220">
        <f t="shared" si="6"/>
        <v>-132615089</v>
      </c>
      <c r="W48" s="220">
        <f t="shared" si="6"/>
        <v>26904213</v>
      </c>
      <c r="X48" s="220">
        <f t="shared" si="6"/>
        <v>384149000</v>
      </c>
      <c r="Y48" s="220">
        <f t="shared" si="6"/>
        <v>-357244787</v>
      </c>
      <c r="Z48" s="221">
        <f>+IF(X48&lt;&gt;0,+(Y48/X48)*100,0)</f>
        <v>-92.99641206927521</v>
      </c>
      <c r="AA48" s="222">
        <f>SUM(AA46:AA47)</f>
        <v>384149000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278248829</v>
      </c>
      <c r="D5" s="153">
        <f>SUM(D6:D8)</f>
        <v>0</v>
      </c>
      <c r="E5" s="154">
        <f t="shared" si="0"/>
        <v>288734000</v>
      </c>
      <c r="F5" s="100">
        <f t="shared" si="0"/>
        <v>288734000</v>
      </c>
      <c r="G5" s="100">
        <f t="shared" si="0"/>
        <v>193120</v>
      </c>
      <c r="H5" s="100">
        <f t="shared" si="0"/>
        <v>20341417</v>
      </c>
      <c r="I5" s="100">
        <f t="shared" si="0"/>
        <v>36539792</v>
      </c>
      <c r="J5" s="100">
        <f t="shared" si="0"/>
        <v>57074329</v>
      </c>
      <c r="K5" s="100">
        <f t="shared" si="0"/>
        <v>23511090</v>
      </c>
      <c r="L5" s="100">
        <f t="shared" si="0"/>
        <v>42870848</v>
      </c>
      <c r="M5" s="100">
        <f t="shared" si="0"/>
        <v>54651814</v>
      </c>
      <c r="N5" s="100">
        <f t="shared" si="0"/>
        <v>121033752</v>
      </c>
      <c r="O5" s="100">
        <f t="shared" si="0"/>
        <v>12895745</v>
      </c>
      <c r="P5" s="100">
        <f t="shared" si="0"/>
        <v>4431791</v>
      </c>
      <c r="Q5" s="100">
        <f t="shared" si="0"/>
        <v>19241122</v>
      </c>
      <c r="R5" s="100">
        <f t="shared" si="0"/>
        <v>36568658</v>
      </c>
      <c r="S5" s="100">
        <f t="shared" si="0"/>
        <v>12811323</v>
      </c>
      <c r="T5" s="100">
        <f t="shared" si="0"/>
        <v>40497101</v>
      </c>
      <c r="U5" s="100">
        <f t="shared" si="0"/>
        <v>75071216</v>
      </c>
      <c r="V5" s="100">
        <f t="shared" si="0"/>
        <v>128379640</v>
      </c>
      <c r="W5" s="100">
        <f t="shared" si="0"/>
        <v>343056379</v>
      </c>
      <c r="X5" s="100">
        <f t="shared" si="0"/>
        <v>288734000</v>
      </c>
      <c r="Y5" s="100">
        <f t="shared" si="0"/>
        <v>54322379</v>
      </c>
      <c r="Z5" s="137">
        <f>+IF(X5&lt;&gt;0,+(Y5/X5)*100,0)</f>
        <v>18.813987614898142</v>
      </c>
      <c r="AA5" s="153">
        <f>SUM(AA6:AA8)</f>
        <v>288734000</v>
      </c>
    </row>
    <row r="6" spans="1:27" ht="13.5">
      <c r="A6" s="138" t="s">
        <v>75</v>
      </c>
      <c r="B6" s="136"/>
      <c r="C6" s="155">
        <v>273021634</v>
      </c>
      <c r="D6" s="155"/>
      <c r="E6" s="156">
        <v>257484000</v>
      </c>
      <c r="F6" s="60">
        <v>257484000</v>
      </c>
      <c r="G6" s="60">
        <v>193120</v>
      </c>
      <c r="H6" s="60">
        <v>19491418</v>
      </c>
      <c r="I6" s="60">
        <v>31975620</v>
      </c>
      <c r="J6" s="60">
        <v>51660158</v>
      </c>
      <c r="K6" s="60">
        <v>23511090</v>
      </c>
      <c r="L6" s="60">
        <v>42293263</v>
      </c>
      <c r="M6" s="60">
        <v>37551654</v>
      </c>
      <c r="N6" s="60">
        <v>103356007</v>
      </c>
      <c r="O6" s="60">
        <v>12720469</v>
      </c>
      <c r="P6" s="60">
        <v>4431791</v>
      </c>
      <c r="Q6" s="60">
        <v>17439199</v>
      </c>
      <c r="R6" s="60">
        <v>34591459</v>
      </c>
      <c r="S6" s="60">
        <v>7601574</v>
      </c>
      <c r="T6" s="60">
        <v>32194253</v>
      </c>
      <c r="U6" s="60">
        <v>67323692</v>
      </c>
      <c r="V6" s="60">
        <v>107119519</v>
      </c>
      <c r="W6" s="60">
        <v>296727143</v>
      </c>
      <c r="X6" s="60">
        <v>257484000</v>
      </c>
      <c r="Y6" s="60">
        <v>39243143</v>
      </c>
      <c r="Z6" s="140">
        <v>15.24</v>
      </c>
      <c r="AA6" s="62">
        <v>257484000</v>
      </c>
    </row>
    <row r="7" spans="1:27" ht="13.5">
      <c r="A7" s="138" t="s">
        <v>76</v>
      </c>
      <c r="B7" s="136"/>
      <c r="C7" s="157">
        <v>5227195</v>
      </c>
      <c r="D7" s="157"/>
      <c r="E7" s="158"/>
      <c r="F7" s="159"/>
      <c r="G7" s="159"/>
      <c r="H7" s="159"/>
      <c r="I7" s="159"/>
      <c r="J7" s="159"/>
      <c r="K7" s="159"/>
      <c r="L7" s="159"/>
      <c r="M7" s="159">
        <v>17100160</v>
      </c>
      <c r="N7" s="159">
        <v>17100160</v>
      </c>
      <c r="O7" s="159"/>
      <c r="P7" s="159"/>
      <c r="Q7" s="159"/>
      <c r="R7" s="159"/>
      <c r="S7" s="159"/>
      <c r="T7" s="159"/>
      <c r="U7" s="159"/>
      <c r="V7" s="159"/>
      <c r="W7" s="159">
        <v>17100160</v>
      </c>
      <c r="X7" s="159"/>
      <c r="Y7" s="159">
        <v>17100160</v>
      </c>
      <c r="Z7" s="141"/>
      <c r="AA7" s="225"/>
    </row>
    <row r="8" spans="1:27" ht="13.5">
      <c r="A8" s="138" t="s">
        <v>77</v>
      </c>
      <c r="B8" s="136"/>
      <c r="C8" s="155"/>
      <c r="D8" s="155"/>
      <c r="E8" s="156">
        <v>31250000</v>
      </c>
      <c r="F8" s="60">
        <v>31250000</v>
      </c>
      <c r="G8" s="60"/>
      <c r="H8" s="60">
        <v>849999</v>
      </c>
      <c r="I8" s="60">
        <v>4564172</v>
      </c>
      <c r="J8" s="60">
        <v>5414171</v>
      </c>
      <c r="K8" s="60"/>
      <c r="L8" s="60">
        <v>577585</v>
      </c>
      <c r="M8" s="60"/>
      <c r="N8" s="60">
        <v>577585</v>
      </c>
      <c r="O8" s="60">
        <v>175276</v>
      </c>
      <c r="P8" s="60"/>
      <c r="Q8" s="60">
        <v>1801923</v>
      </c>
      <c r="R8" s="60">
        <v>1977199</v>
      </c>
      <c r="S8" s="60">
        <v>5209749</v>
      </c>
      <c r="T8" s="60">
        <v>8302848</v>
      </c>
      <c r="U8" s="60">
        <v>7747524</v>
      </c>
      <c r="V8" s="60">
        <v>21260121</v>
      </c>
      <c r="W8" s="60">
        <v>29229076</v>
      </c>
      <c r="X8" s="60">
        <v>31250000</v>
      </c>
      <c r="Y8" s="60">
        <v>-2020924</v>
      </c>
      <c r="Z8" s="140">
        <v>-6.47</v>
      </c>
      <c r="AA8" s="62">
        <v>31250000</v>
      </c>
    </row>
    <row r="9" spans="1:27" ht="13.5">
      <c r="A9" s="135" t="s">
        <v>78</v>
      </c>
      <c r="B9" s="136"/>
      <c r="C9" s="153">
        <f aca="true" t="shared" si="1" ref="C9:Y9">SUM(C10:C14)</f>
        <v>752940</v>
      </c>
      <c r="D9" s="153">
        <f>SUM(D10:D14)</f>
        <v>0</v>
      </c>
      <c r="E9" s="154">
        <f t="shared" si="1"/>
        <v>4500000</v>
      </c>
      <c r="F9" s="100">
        <f t="shared" si="1"/>
        <v>4500000</v>
      </c>
      <c r="G9" s="100">
        <f t="shared" si="1"/>
        <v>0</v>
      </c>
      <c r="H9" s="100">
        <f t="shared" si="1"/>
        <v>0</v>
      </c>
      <c r="I9" s="100">
        <f t="shared" si="1"/>
        <v>2750000</v>
      </c>
      <c r="J9" s="100">
        <f t="shared" si="1"/>
        <v>2750000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2750000</v>
      </c>
      <c r="X9" s="100">
        <f t="shared" si="1"/>
        <v>4500000</v>
      </c>
      <c r="Y9" s="100">
        <f t="shared" si="1"/>
        <v>-1750000</v>
      </c>
      <c r="Z9" s="137">
        <f>+IF(X9&lt;&gt;0,+(Y9/X9)*100,0)</f>
        <v>-38.88888888888889</v>
      </c>
      <c r="AA9" s="102">
        <f>SUM(AA10:AA14)</f>
        <v>4500000</v>
      </c>
    </row>
    <row r="10" spans="1:27" ht="13.5">
      <c r="A10" s="138" t="s">
        <v>79</v>
      </c>
      <c r="B10" s="136"/>
      <c r="C10" s="155"/>
      <c r="D10" s="155"/>
      <c r="E10" s="156">
        <v>4500000</v>
      </c>
      <c r="F10" s="60">
        <v>4500000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4500000</v>
      </c>
      <c r="Y10" s="60">
        <v>-4500000</v>
      </c>
      <c r="Z10" s="140">
        <v>-100</v>
      </c>
      <c r="AA10" s="62">
        <v>4500000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752940</v>
      </c>
      <c r="D12" s="155"/>
      <c r="E12" s="156"/>
      <c r="F12" s="60"/>
      <c r="G12" s="60"/>
      <c r="H12" s="60"/>
      <c r="I12" s="60">
        <v>2750000</v>
      </c>
      <c r="J12" s="60">
        <v>2750000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2750000</v>
      </c>
      <c r="X12" s="60"/>
      <c r="Y12" s="60">
        <v>2750000</v>
      </c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7872078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7109477</v>
      </c>
      <c r="J15" s="100">
        <f t="shared" si="2"/>
        <v>7109477</v>
      </c>
      <c r="K15" s="100">
        <f t="shared" si="2"/>
        <v>0</v>
      </c>
      <c r="L15" s="100">
        <f t="shared" si="2"/>
        <v>7259735</v>
      </c>
      <c r="M15" s="100">
        <f t="shared" si="2"/>
        <v>0</v>
      </c>
      <c r="N15" s="100">
        <f t="shared" si="2"/>
        <v>7259735</v>
      </c>
      <c r="O15" s="100">
        <f t="shared" si="2"/>
        <v>0</v>
      </c>
      <c r="P15" s="100">
        <f t="shared" si="2"/>
        <v>0</v>
      </c>
      <c r="Q15" s="100">
        <f t="shared" si="2"/>
        <v>4369314</v>
      </c>
      <c r="R15" s="100">
        <f t="shared" si="2"/>
        <v>4369314</v>
      </c>
      <c r="S15" s="100">
        <f t="shared" si="2"/>
        <v>0</v>
      </c>
      <c r="T15" s="100">
        <f t="shared" si="2"/>
        <v>0</v>
      </c>
      <c r="U15" s="100">
        <f t="shared" si="2"/>
        <v>4980940</v>
      </c>
      <c r="V15" s="100">
        <f t="shared" si="2"/>
        <v>4980940</v>
      </c>
      <c r="W15" s="100">
        <f t="shared" si="2"/>
        <v>23719466</v>
      </c>
      <c r="X15" s="100">
        <f t="shared" si="2"/>
        <v>0</v>
      </c>
      <c r="Y15" s="100">
        <f t="shared" si="2"/>
        <v>23719466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>
        <v>443770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7428308</v>
      </c>
      <c r="D17" s="155"/>
      <c r="E17" s="156"/>
      <c r="F17" s="60"/>
      <c r="G17" s="60"/>
      <c r="H17" s="60"/>
      <c r="I17" s="60">
        <v>7109477</v>
      </c>
      <c r="J17" s="60">
        <v>7109477</v>
      </c>
      <c r="K17" s="60"/>
      <c r="L17" s="60">
        <v>7259735</v>
      </c>
      <c r="M17" s="60"/>
      <c r="N17" s="60">
        <v>7259735</v>
      </c>
      <c r="O17" s="60"/>
      <c r="P17" s="60"/>
      <c r="Q17" s="60">
        <v>4369314</v>
      </c>
      <c r="R17" s="60">
        <v>4369314</v>
      </c>
      <c r="S17" s="60"/>
      <c r="T17" s="60"/>
      <c r="U17" s="60">
        <v>4980940</v>
      </c>
      <c r="V17" s="60">
        <v>4980940</v>
      </c>
      <c r="W17" s="60">
        <v>23719466</v>
      </c>
      <c r="X17" s="60"/>
      <c r="Y17" s="60">
        <v>23719466</v>
      </c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4484232</v>
      </c>
      <c r="D19" s="153">
        <f>SUM(D20:D23)</f>
        <v>0</v>
      </c>
      <c r="E19" s="154">
        <f t="shared" si="3"/>
        <v>90915000</v>
      </c>
      <c r="F19" s="100">
        <f t="shared" si="3"/>
        <v>90915000</v>
      </c>
      <c r="G19" s="100">
        <f t="shared" si="3"/>
        <v>0</v>
      </c>
      <c r="H19" s="100">
        <f t="shared" si="3"/>
        <v>10373290</v>
      </c>
      <c r="I19" s="100">
        <f t="shared" si="3"/>
        <v>1879291</v>
      </c>
      <c r="J19" s="100">
        <f t="shared" si="3"/>
        <v>12252581</v>
      </c>
      <c r="K19" s="100">
        <f t="shared" si="3"/>
        <v>0</v>
      </c>
      <c r="L19" s="100">
        <f t="shared" si="3"/>
        <v>0</v>
      </c>
      <c r="M19" s="100">
        <f t="shared" si="3"/>
        <v>5268497</v>
      </c>
      <c r="N19" s="100">
        <f t="shared" si="3"/>
        <v>5268497</v>
      </c>
      <c r="O19" s="100">
        <f t="shared" si="3"/>
        <v>339530</v>
      </c>
      <c r="P19" s="100">
        <f t="shared" si="3"/>
        <v>0</v>
      </c>
      <c r="Q19" s="100">
        <f t="shared" si="3"/>
        <v>3819923</v>
      </c>
      <c r="R19" s="100">
        <f t="shared" si="3"/>
        <v>4159453</v>
      </c>
      <c r="S19" s="100">
        <f t="shared" si="3"/>
        <v>415849</v>
      </c>
      <c r="T19" s="100">
        <f t="shared" si="3"/>
        <v>0</v>
      </c>
      <c r="U19" s="100">
        <f t="shared" si="3"/>
        <v>973655</v>
      </c>
      <c r="V19" s="100">
        <f t="shared" si="3"/>
        <v>1389504</v>
      </c>
      <c r="W19" s="100">
        <f t="shared" si="3"/>
        <v>23070035</v>
      </c>
      <c r="X19" s="100">
        <f t="shared" si="3"/>
        <v>90915000</v>
      </c>
      <c r="Y19" s="100">
        <f t="shared" si="3"/>
        <v>-67844965</v>
      </c>
      <c r="Z19" s="137">
        <f>+IF(X19&lt;&gt;0,+(Y19/X19)*100,0)</f>
        <v>-74.62461090029147</v>
      </c>
      <c r="AA19" s="102">
        <f>SUM(AA20:AA23)</f>
        <v>90915000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4484232</v>
      </c>
      <c r="D21" s="155"/>
      <c r="E21" s="156">
        <v>90915000</v>
      </c>
      <c r="F21" s="60">
        <v>90915000</v>
      </c>
      <c r="G21" s="60"/>
      <c r="H21" s="60">
        <v>10373290</v>
      </c>
      <c r="I21" s="60">
        <v>1879291</v>
      </c>
      <c r="J21" s="60">
        <v>12252581</v>
      </c>
      <c r="K21" s="60"/>
      <c r="L21" s="60"/>
      <c r="M21" s="60">
        <v>5268497</v>
      </c>
      <c r="N21" s="60">
        <v>5268497</v>
      </c>
      <c r="O21" s="60">
        <v>339530</v>
      </c>
      <c r="P21" s="60"/>
      <c r="Q21" s="60">
        <v>3819923</v>
      </c>
      <c r="R21" s="60">
        <v>4159453</v>
      </c>
      <c r="S21" s="60">
        <v>415849</v>
      </c>
      <c r="T21" s="60"/>
      <c r="U21" s="60">
        <v>973655</v>
      </c>
      <c r="V21" s="60">
        <v>1389504</v>
      </c>
      <c r="W21" s="60">
        <v>23070035</v>
      </c>
      <c r="X21" s="60">
        <v>90915000</v>
      </c>
      <c r="Y21" s="60">
        <v>-67844965</v>
      </c>
      <c r="Z21" s="140">
        <v>-74.62</v>
      </c>
      <c r="AA21" s="62">
        <v>90915000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291358079</v>
      </c>
      <c r="D25" s="217">
        <f>+D5+D9+D15+D19+D24</f>
        <v>0</v>
      </c>
      <c r="E25" s="230">
        <f t="shared" si="4"/>
        <v>384149000</v>
      </c>
      <c r="F25" s="219">
        <f t="shared" si="4"/>
        <v>384149000</v>
      </c>
      <c r="G25" s="219">
        <f t="shared" si="4"/>
        <v>193120</v>
      </c>
      <c r="H25" s="219">
        <f t="shared" si="4"/>
        <v>30714707</v>
      </c>
      <c r="I25" s="219">
        <f t="shared" si="4"/>
        <v>48278560</v>
      </c>
      <c r="J25" s="219">
        <f t="shared" si="4"/>
        <v>79186387</v>
      </c>
      <c r="K25" s="219">
        <f t="shared" si="4"/>
        <v>23511090</v>
      </c>
      <c r="L25" s="219">
        <f t="shared" si="4"/>
        <v>50130583</v>
      </c>
      <c r="M25" s="219">
        <f t="shared" si="4"/>
        <v>59920311</v>
      </c>
      <c r="N25" s="219">
        <f t="shared" si="4"/>
        <v>133561984</v>
      </c>
      <c r="O25" s="219">
        <f t="shared" si="4"/>
        <v>13235275</v>
      </c>
      <c r="P25" s="219">
        <f t="shared" si="4"/>
        <v>4431791</v>
      </c>
      <c r="Q25" s="219">
        <f t="shared" si="4"/>
        <v>27430359</v>
      </c>
      <c r="R25" s="219">
        <f t="shared" si="4"/>
        <v>45097425</v>
      </c>
      <c r="S25" s="219">
        <f t="shared" si="4"/>
        <v>13227172</v>
      </c>
      <c r="T25" s="219">
        <f t="shared" si="4"/>
        <v>40497101</v>
      </c>
      <c r="U25" s="219">
        <f t="shared" si="4"/>
        <v>81025811</v>
      </c>
      <c r="V25" s="219">
        <f t="shared" si="4"/>
        <v>134750084</v>
      </c>
      <c r="W25" s="219">
        <f t="shared" si="4"/>
        <v>392595880</v>
      </c>
      <c r="X25" s="219">
        <f t="shared" si="4"/>
        <v>384149000</v>
      </c>
      <c r="Y25" s="219">
        <f t="shared" si="4"/>
        <v>8446880</v>
      </c>
      <c r="Z25" s="231">
        <f>+IF(X25&lt;&gt;0,+(Y25/X25)*100,0)</f>
        <v>2.1988551317327394</v>
      </c>
      <c r="AA25" s="232">
        <f>+AA5+AA9+AA15+AA19+AA24</f>
        <v>384149000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167463000</v>
      </c>
      <c r="D28" s="155"/>
      <c r="E28" s="156">
        <v>203144000</v>
      </c>
      <c r="F28" s="60">
        <v>203144000</v>
      </c>
      <c r="G28" s="60">
        <v>193120</v>
      </c>
      <c r="H28" s="60">
        <v>29864708</v>
      </c>
      <c r="I28" s="60">
        <v>26698446</v>
      </c>
      <c r="J28" s="60">
        <v>56756274</v>
      </c>
      <c r="K28" s="60">
        <v>22645066</v>
      </c>
      <c r="L28" s="60">
        <v>50130583</v>
      </c>
      <c r="M28" s="60">
        <v>35771428</v>
      </c>
      <c r="N28" s="60">
        <v>108547077</v>
      </c>
      <c r="O28" s="60">
        <v>7643250</v>
      </c>
      <c r="P28" s="60">
        <v>266162</v>
      </c>
      <c r="Q28" s="60">
        <v>18311306</v>
      </c>
      <c r="R28" s="60">
        <v>26220718</v>
      </c>
      <c r="S28" s="60">
        <v>5805391</v>
      </c>
      <c r="T28" s="60">
        <v>31806715</v>
      </c>
      <c r="U28" s="60">
        <v>48840926</v>
      </c>
      <c r="V28" s="60">
        <v>86453032</v>
      </c>
      <c r="W28" s="60">
        <v>277977101</v>
      </c>
      <c r="X28" s="60">
        <v>203144000</v>
      </c>
      <c r="Y28" s="60">
        <v>74833101</v>
      </c>
      <c r="Z28" s="140">
        <v>36.84</v>
      </c>
      <c r="AA28" s="155">
        <v>203144000</v>
      </c>
    </row>
    <row r="29" spans="1:27" ht="13.5">
      <c r="A29" s="234" t="s">
        <v>134</v>
      </c>
      <c r="B29" s="136"/>
      <c r="C29" s="155"/>
      <c r="D29" s="155"/>
      <c r="E29" s="156">
        <v>80040000</v>
      </c>
      <c r="F29" s="60">
        <v>80040000</v>
      </c>
      <c r="G29" s="60"/>
      <c r="H29" s="60"/>
      <c r="I29" s="60">
        <v>2282299</v>
      </c>
      <c r="J29" s="60">
        <v>2282299</v>
      </c>
      <c r="K29" s="60"/>
      <c r="L29" s="60"/>
      <c r="M29" s="60">
        <v>4161640</v>
      </c>
      <c r="N29" s="60">
        <v>4161640</v>
      </c>
      <c r="O29" s="60">
        <v>5388149</v>
      </c>
      <c r="P29" s="60"/>
      <c r="Q29" s="60"/>
      <c r="R29" s="60">
        <v>5388149</v>
      </c>
      <c r="S29" s="60">
        <v>543162</v>
      </c>
      <c r="T29" s="60"/>
      <c r="U29" s="60">
        <v>1243959</v>
      </c>
      <c r="V29" s="60">
        <v>1787121</v>
      </c>
      <c r="W29" s="60">
        <v>13619209</v>
      </c>
      <c r="X29" s="60">
        <v>80040000</v>
      </c>
      <c r="Y29" s="60">
        <v>-66420791</v>
      </c>
      <c r="Z29" s="140">
        <v>-82.98</v>
      </c>
      <c r="AA29" s="62">
        <v>80040000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167463000</v>
      </c>
      <c r="D32" s="210">
        <f>SUM(D28:D31)</f>
        <v>0</v>
      </c>
      <c r="E32" s="211">
        <f t="shared" si="5"/>
        <v>283184000</v>
      </c>
      <c r="F32" s="77">
        <f t="shared" si="5"/>
        <v>283184000</v>
      </c>
      <c r="G32" s="77">
        <f t="shared" si="5"/>
        <v>193120</v>
      </c>
      <c r="H32" s="77">
        <f t="shared" si="5"/>
        <v>29864708</v>
      </c>
      <c r="I32" s="77">
        <f t="shared" si="5"/>
        <v>28980745</v>
      </c>
      <c r="J32" s="77">
        <f t="shared" si="5"/>
        <v>59038573</v>
      </c>
      <c r="K32" s="77">
        <f t="shared" si="5"/>
        <v>22645066</v>
      </c>
      <c r="L32" s="77">
        <f t="shared" si="5"/>
        <v>50130583</v>
      </c>
      <c r="M32" s="77">
        <f t="shared" si="5"/>
        <v>39933068</v>
      </c>
      <c r="N32" s="77">
        <f t="shared" si="5"/>
        <v>112708717</v>
      </c>
      <c r="O32" s="77">
        <f t="shared" si="5"/>
        <v>13031399</v>
      </c>
      <c r="P32" s="77">
        <f t="shared" si="5"/>
        <v>266162</v>
      </c>
      <c r="Q32" s="77">
        <f t="shared" si="5"/>
        <v>18311306</v>
      </c>
      <c r="R32" s="77">
        <f t="shared" si="5"/>
        <v>31608867</v>
      </c>
      <c r="S32" s="77">
        <f t="shared" si="5"/>
        <v>6348553</v>
      </c>
      <c r="T32" s="77">
        <f t="shared" si="5"/>
        <v>31806715</v>
      </c>
      <c r="U32" s="77">
        <f t="shared" si="5"/>
        <v>50084885</v>
      </c>
      <c r="V32" s="77">
        <f t="shared" si="5"/>
        <v>88240153</v>
      </c>
      <c r="W32" s="77">
        <f t="shared" si="5"/>
        <v>291596310</v>
      </c>
      <c r="X32" s="77">
        <f t="shared" si="5"/>
        <v>283184000</v>
      </c>
      <c r="Y32" s="77">
        <f t="shared" si="5"/>
        <v>8412310</v>
      </c>
      <c r="Z32" s="212">
        <f>+IF(X32&lt;&gt;0,+(Y32/X32)*100,0)</f>
        <v>2.9706162777558056</v>
      </c>
      <c r="AA32" s="79">
        <f>SUM(AA28:AA31)</f>
        <v>283184000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20000000</v>
      </c>
      <c r="F33" s="60">
        <v>20000000</v>
      </c>
      <c r="G33" s="60"/>
      <c r="H33" s="60">
        <v>849999</v>
      </c>
      <c r="I33" s="60">
        <v>19297815</v>
      </c>
      <c r="J33" s="60">
        <v>20147814</v>
      </c>
      <c r="K33" s="60">
        <v>866024</v>
      </c>
      <c r="L33" s="60"/>
      <c r="M33" s="60">
        <v>19987243</v>
      </c>
      <c r="N33" s="60">
        <v>20853267</v>
      </c>
      <c r="O33" s="60">
        <v>203876</v>
      </c>
      <c r="P33" s="60"/>
      <c r="Q33" s="60">
        <v>4473988</v>
      </c>
      <c r="R33" s="60">
        <v>4677864</v>
      </c>
      <c r="S33" s="60"/>
      <c r="T33" s="60"/>
      <c r="U33" s="60">
        <v>16484659</v>
      </c>
      <c r="V33" s="60">
        <v>16484659</v>
      </c>
      <c r="W33" s="60">
        <v>62163604</v>
      </c>
      <c r="X33" s="60">
        <v>20000000</v>
      </c>
      <c r="Y33" s="60">
        <v>42163604</v>
      </c>
      <c r="Z33" s="140">
        <v>210.82</v>
      </c>
      <c r="AA33" s="62">
        <v>20000000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>
        <v>1610541</v>
      </c>
      <c r="R34" s="60">
        <v>1610541</v>
      </c>
      <c r="S34" s="60">
        <v>572311</v>
      </c>
      <c r="T34" s="60"/>
      <c r="U34" s="60">
        <v>14456267</v>
      </c>
      <c r="V34" s="60">
        <v>15028578</v>
      </c>
      <c r="W34" s="60">
        <v>16639119</v>
      </c>
      <c r="X34" s="60"/>
      <c r="Y34" s="60">
        <v>16639119</v>
      </c>
      <c r="Z34" s="140"/>
      <c r="AA34" s="62"/>
    </row>
    <row r="35" spans="1:27" ht="13.5">
      <c r="A35" s="237" t="s">
        <v>53</v>
      </c>
      <c r="B35" s="136"/>
      <c r="C35" s="155">
        <v>123895079</v>
      </c>
      <c r="D35" s="155"/>
      <c r="E35" s="156">
        <v>80965000</v>
      </c>
      <c r="F35" s="60">
        <v>80965000</v>
      </c>
      <c r="G35" s="60"/>
      <c r="H35" s="60"/>
      <c r="I35" s="60"/>
      <c r="J35" s="60"/>
      <c r="K35" s="60"/>
      <c r="L35" s="60"/>
      <c r="M35" s="60"/>
      <c r="N35" s="60"/>
      <c r="O35" s="60"/>
      <c r="P35" s="60">
        <v>4165629</v>
      </c>
      <c r="Q35" s="60">
        <v>3034524</v>
      </c>
      <c r="R35" s="60">
        <v>7200153</v>
      </c>
      <c r="S35" s="60">
        <v>6306308</v>
      </c>
      <c r="T35" s="60">
        <v>8690386</v>
      </c>
      <c r="U35" s="60"/>
      <c r="V35" s="60">
        <v>14996694</v>
      </c>
      <c r="W35" s="60">
        <v>22196847</v>
      </c>
      <c r="X35" s="60">
        <v>80965000</v>
      </c>
      <c r="Y35" s="60">
        <v>-58768153</v>
      </c>
      <c r="Z35" s="140">
        <v>-72.58</v>
      </c>
      <c r="AA35" s="62">
        <v>80965000</v>
      </c>
    </row>
    <row r="36" spans="1:27" ht="13.5">
      <c r="A36" s="238" t="s">
        <v>139</v>
      </c>
      <c r="B36" s="149"/>
      <c r="C36" s="222">
        <f aca="true" t="shared" si="6" ref="C36:Y36">SUM(C32:C35)</f>
        <v>291358079</v>
      </c>
      <c r="D36" s="222">
        <f>SUM(D32:D35)</f>
        <v>0</v>
      </c>
      <c r="E36" s="218">
        <f t="shared" si="6"/>
        <v>384149000</v>
      </c>
      <c r="F36" s="220">
        <f t="shared" si="6"/>
        <v>384149000</v>
      </c>
      <c r="G36" s="220">
        <f t="shared" si="6"/>
        <v>193120</v>
      </c>
      <c r="H36" s="220">
        <f t="shared" si="6"/>
        <v>30714707</v>
      </c>
      <c r="I36" s="220">
        <f t="shared" si="6"/>
        <v>48278560</v>
      </c>
      <c r="J36" s="220">
        <f t="shared" si="6"/>
        <v>79186387</v>
      </c>
      <c r="K36" s="220">
        <f t="shared" si="6"/>
        <v>23511090</v>
      </c>
      <c r="L36" s="220">
        <f t="shared" si="6"/>
        <v>50130583</v>
      </c>
      <c r="M36" s="220">
        <f t="shared" si="6"/>
        <v>59920311</v>
      </c>
      <c r="N36" s="220">
        <f t="shared" si="6"/>
        <v>133561984</v>
      </c>
      <c r="O36" s="220">
        <f t="shared" si="6"/>
        <v>13235275</v>
      </c>
      <c r="P36" s="220">
        <f t="shared" si="6"/>
        <v>4431791</v>
      </c>
      <c r="Q36" s="220">
        <f t="shared" si="6"/>
        <v>27430359</v>
      </c>
      <c r="R36" s="220">
        <f t="shared" si="6"/>
        <v>45097425</v>
      </c>
      <c r="S36" s="220">
        <f t="shared" si="6"/>
        <v>13227172</v>
      </c>
      <c r="T36" s="220">
        <f t="shared" si="6"/>
        <v>40497101</v>
      </c>
      <c r="U36" s="220">
        <f t="shared" si="6"/>
        <v>81025811</v>
      </c>
      <c r="V36" s="220">
        <f t="shared" si="6"/>
        <v>134750084</v>
      </c>
      <c r="W36" s="220">
        <f t="shared" si="6"/>
        <v>392595880</v>
      </c>
      <c r="X36" s="220">
        <f t="shared" si="6"/>
        <v>384149000</v>
      </c>
      <c r="Y36" s="220">
        <f t="shared" si="6"/>
        <v>8446880</v>
      </c>
      <c r="Z36" s="221">
        <f>+IF(X36&lt;&gt;0,+(Y36/X36)*100,0)</f>
        <v>2.1988551317327394</v>
      </c>
      <c r="AA36" s="239">
        <f>SUM(AA32:AA35)</f>
        <v>384149000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6806477</v>
      </c>
      <c r="D6" s="155"/>
      <c r="E6" s="59">
        <v>338221073</v>
      </c>
      <c r="F6" s="60">
        <v>338221073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338221073</v>
      </c>
      <c r="Y6" s="60">
        <v>-338221073</v>
      </c>
      <c r="Z6" s="140">
        <v>-100</v>
      </c>
      <c r="AA6" s="62">
        <v>338221073</v>
      </c>
    </row>
    <row r="7" spans="1:27" ht="13.5">
      <c r="A7" s="249" t="s">
        <v>144</v>
      </c>
      <c r="B7" s="182"/>
      <c r="C7" s="155">
        <v>103042717</v>
      </c>
      <c r="D7" s="155"/>
      <c r="E7" s="59">
        <v>-83407599</v>
      </c>
      <c r="F7" s="60">
        <v>-83407599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-83407599</v>
      </c>
      <c r="Y7" s="60">
        <v>83407599</v>
      </c>
      <c r="Z7" s="140">
        <v>-100</v>
      </c>
      <c r="AA7" s="62">
        <v>-83407599</v>
      </c>
    </row>
    <row r="8" spans="1:27" ht="13.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68849927</v>
      </c>
      <c r="D9" s="155"/>
      <c r="E9" s="59">
        <v>8453010</v>
      </c>
      <c r="F9" s="60">
        <v>8453010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8453010</v>
      </c>
      <c r="Y9" s="60">
        <v>-8453010</v>
      </c>
      <c r="Z9" s="140">
        <v>-100</v>
      </c>
      <c r="AA9" s="62">
        <v>8453010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7544562</v>
      </c>
      <c r="D11" s="155"/>
      <c r="E11" s="59">
        <v>6184462</v>
      </c>
      <c r="F11" s="60">
        <v>6184462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6184462</v>
      </c>
      <c r="Y11" s="60">
        <v>-6184462</v>
      </c>
      <c r="Z11" s="140">
        <v>-100</v>
      </c>
      <c r="AA11" s="62">
        <v>6184462</v>
      </c>
    </row>
    <row r="12" spans="1:27" ht="13.5">
      <c r="A12" s="250" t="s">
        <v>56</v>
      </c>
      <c r="B12" s="251"/>
      <c r="C12" s="168">
        <f aca="true" t="shared" si="0" ref="C12:Y12">SUM(C6:C11)</f>
        <v>186243683</v>
      </c>
      <c r="D12" s="168">
        <f>SUM(D6:D11)</f>
        <v>0</v>
      </c>
      <c r="E12" s="72">
        <f t="shared" si="0"/>
        <v>269450946</v>
      </c>
      <c r="F12" s="73">
        <f t="shared" si="0"/>
        <v>269450946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269450946</v>
      </c>
      <c r="Y12" s="73">
        <f t="shared" si="0"/>
        <v>-269450946</v>
      </c>
      <c r="Z12" s="170">
        <f>+IF(X12&lt;&gt;0,+(Y12/X12)*100,0)</f>
        <v>-100</v>
      </c>
      <c r="AA12" s="74">
        <f>SUM(AA6:AA11)</f>
        <v>269450946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618009898</v>
      </c>
      <c r="D19" s="155"/>
      <c r="E19" s="59">
        <v>453041134</v>
      </c>
      <c r="F19" s="60">
        <v>453041134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453041134</v>
      </c>
      <c r="Y19" s="60">
        <v>-453041134</v>
      </c>
      <c r="Z19" s="140">
        <v>-100</v>
      </c>
      <c r="AA19" s="62">
        <v>453041134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>
        <v>-1682857</v>
      </c>
      <c r="F23" s="60">
        <v>-1682857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-1682857</v>
      </c>
      <c r="Y23" s="159">
        <v>1682857</v>
      </c>
      <c r="Z23" s="141">
        <v>-100</v>
      </c>
      <c r="AA23" s="225">
        <v>-1682857</v>
      </c>
    </row>
    <row r="24" spans="1:27" ht="13.5">
      <c r="A24" s="250" t="s">
        <v>57</v>
      </c>
      <c r="B24" s="253"/>
      <c r="C24" s="168">
        <f aca="true" t="shared" si="1" ref="C24:Y24">SUM(C15:C23)</f>
        <v>618009898</v>
      </c>
      <c r="D24" s="168">
        <f>SUM(D15:D23)</f>
        <v>0</v>
      </c>
      <c r="E24" s="76">
        <f t="shared" si="1"/>
        <v>451358277</v>
      </c>
      <c r="F24" s="77">
        <f t="shared" si="1"/>
        <v>451358277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451358277</v>
      </c>
      <c r="Y24" s="77">
        <f t="shared" si="1"/>
        <v>-451358277</v>
      </c>
      <c r="Z24" s="212">
        <f>+IF(X24&lt;&gt;0,+(Y24/X24)*100,0)</f>
        <v>-100</v>
      </c>
      <c r="AA24" s="79">
        <f>SUM(AA15:AA23)</f>
        <v>451358277</v>
      </c>
    </row>
    <row r="25" spans="1:27" ht="13.5">
      <c r="A25" s="250" t="s">
        <v>159</v>
      </c>
      <c r="B25" s="251"/>
      <c r="C25" s="168">
        <f aca="true" t="shared" si="2" ref="C25:Y25">+C12+C24</f>
        <v>804253581</v>
      </c>
      <c r="D25" s="168">
        <f>+D12+D24</f>
        <v>0</v>
      </c>
      <c r="E25" s="72">
        <f t="shared" si="2"/>
        <v>720809223</v>
      </c>
      <c r="F25" s="73">
        <f t="shared" si="2"/>
        <v>720809223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720809223</v>
      </c>
      <c r="Y25" s="73">
        <f t="shared" si="2"/>
        <v>-720809223</v>
      </c>
      <c r="Z25" s="170">
        <f>+IF(X25&lt;&gt;0,+(Y25/X25)*100,0)</f>
        <v>-100</v>
      </c>
      <c r="AA25" s="74">
        <f>+AA12+AA24</f>
        <v>720809223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19209606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182377966</v>
      </c>
      <c r="D32" s="155"/>
      <c r="E32" s="59">
        <v>188633981</v>
      </c>
      <c r="F32" s="60">
        <v>188633981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188633981</v>
      </c>
      <c r="Y32" s="60">
        <v>-188633981</v>
      </c>
      <c r="Z32" s="140">
        <v>-100</v>
      </c>
      <c r="AA32" s="62">
        <v>188633981</v>
      </c>
    </row>
    <row r="33" spans="1:27" ht="13.5">
      <c r="A33" s="249" t="s">
        <v>165</v>
      </c>
      <c r="B33" s="182"/>
      <c r="C33" s="155">
        <v>59659580</v>
      </c>
      <c r="D33" s="155"/>
      <c r="E33" s="59">
        <v>38458262</v>
      </c>
      <c r="F33" s="60">
        <v>38458262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38458262</v>
      </c>
      <c r="Y33" s="60">
        <v>-38458262</v>
      </c>
      <c r="Z33" s="140">
        <v>-100</v>
      </c>
      <c r="AA33" s="62">
        <v>38458262</v>
      </c>
    </row>
    <row r="34" spans="1:27" ht="13.5">
      <c r="A34" s="250" t="s">
        <v>58</v>
      </c>
      <c r="B34" s="251"/>
      <c r="C34" s="168">
        <f aca="true" t="shared" si="3" ref="C34:Y34">SUM(C29:C33)</f>
        <v>261247152</v>
      </c>
      <c r="D34" s="168">
        <f>SUM(D29:D33)</f>
        <v>0</v>
      </c>
      <c r="E34" s="72">
        <f t="shared" si="3"/>
        <v>227092243</v>
      </c>
      <c r="F34" s="73">
        <f t="shared" si="3"/>
        <v>227092243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227092243</v>
      </c>
      <c r="Y34" s="73">
        <f t="shared" si="3"/>
        <v>-227092243</v>
      </c>
      <c r="Z34" s="170">
        <f>+IF(X34&lt;&gt;0,+(Y34/X34)*100,0)</f>
        <v>-100</v>
      </c>
      <c r="AA34" s="74">
        <f>SUM(AA29:AA33)</f>
        <v>227092243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261247152</v>
      </c>
      <c r="D40" s="168">
        <f>+D34+D39</f>
        <v>0</v>
      </c>
      <c r="E40" s="72">
        <f t="shared" si="5"/>
        <v>227092243</v>
      </c>
      <c r="F40" s="73">
        <f t="shared" si="5"/>
        <v>227092243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227092243</v>
      </c>
      <c r="Y40" s="73">
        <f t="shared" si="5"/>
        <v>-227092243</v>
      </c>
      <c r="Z40" s="170">
        <f>+IF(X40&lt;&gt;0,+(Y40/X40)*100,0)</f>
        <v>-100</v>
      </c>
      <c r="AA40" s="74">
        <f>+AA34+AA39</f>
        <v>227092243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543006429</v>
      </c>
      <c r="D42" s="257">
        <f>+D25-D40</f>
        <v>0</v>
      </c>
      <c r="E42" s="258">
        <f t="shared" si="6"/>
        <v>493716980</v>
      </c>
      <c r="F42" s="259">
        <f t="shared" si="6"/>
        <v>493716980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493716980</v>
      </c>
      <c r="Y42" s="259">
        <f t="shared" si="6"/>
        <v>-493716980</v>
      </c>
      <c r="Z42" s="260">
        <f>+IF(X42&lt;&gt;0,+(Y42/X42)*100,0)</f>
        <v>-100</v>
      </c>
      <c r="AA42" s="261">
        <f>+AA25-AA40</f>
        <v>493716980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541323472</v>
      </c>
      <c r="D45" s="155"/>
      <c r="E45" s="59">
        <v>493716980</v>
      </c>
      <c r="F45" s="60">
        <v>493716980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493716980</v>
      </c>
      <c r="Y45" s="60">
        <v>-493716980</v>
      </c>
      <c r="Z45" s="139">
        <v>-100</v>
      </c>
      <c r="AA45" s="62">
        <v>493716980</v>
      </c>
    </row>
    <row r="46" spans="1:27" ht="13.5">
      <c r="A46" s="249" t="s">
        <v>171</v>
      </c>
      <c r="B46" s="182"/>
      <c r="C46" s="155">
        <v>1682957</v>
      </c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543006429</v>
      </c>
      <c r="D48" s="217">
        <f>SUM(D45:D47)</f>
        <v>0</v>
      </c>
      <c r="E48" s="264">
        <f t="shared" si="7"/>
        <v>493716980</v>
      </c>
      <c r="F48" s="219">
        <f t="shared" si="7"/>
        <v>493716980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493716980</v>
      </c>
      <c r="Y48" s="219">
        <f t="shared" si="7"/>
        <v>-493716980</v>
      </c>
      <c r="Z48" s="265">
        <f>+IF(X48&lt;&gt;0,+(Y48/X48)*100,0)</f>
        <v>-100</v>
      </c>
      <c r="AA48" s="232">
        <f>SUM(AA45:AA47)</f>
        <v>493716980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16352533</v>
      </c>
      <c r="D6" s="155"/>
      <c r="E6" s="59">
        <v>9000000</v>
      </c>
      <c r="F6" s="60">
        <v>9000000</v>
      </c>
      <c r="G6" s="60">
        <v>5212287</v>
      </c>
      <c r="H6" s="60">
        <v>507389</v>
      </c>
      <c r="I6" s="60">
        <v>493815</v>
      </c>
      <c r="J6" s="60">
        <v>6213491</v>
      </c>
      <c r="K6" s="60">
        <v>1574446</v>
      </c>
      <c r="L6" s="60">
        <v>1465344</v>
      </c>
      <c r="M6" s="60">
        <v>7699695</v>
      </c>
      <c r="N6" s="60">
        <v>10739485</v>
      </c>
      <c r="O6" s="60">
        <v>712916</v>
      </c>
      <c r="P6" s="60">
        <v>1281137</v>
      </c>
      <c r="Q6" s="60">
        <v>342604</v>
      </c>
      <c r="R6" s="60">
        <v>2336657</v>
      </c>
      <c r="S6" s="60">
        <v>9326830</v>
      </c>
      <c r="T6" s="60">
        <v>25255406</v>
      </c>
      <c r="U6" s="60">
        <v>69477869</v>
      </c>
      <c r="V6" s="60">
        <v>104060105</v>
      </c>
      <c r="W6" s="60">
        <v>123349738</v>
      </c>
      <c r="X6" s="60">
        <v>9000000</v>
      </c>
      <c r="Y6" s="60">
        <v>114349738</v>
      </c>
      <c r="Z6" s="140">
        <v>1270.55</v>
      </c>
      <c r="AA6" s="62">
        <v>9000000</v>
      </c>
    </row>
    <row r="7" spans="1:27" ht="13.5">
      <c r="A7" s="249" t="s">
        <v>178</v>
      </c>
      <c r="B7" s="182"/>
      <c r="C7" s="155">
        <v>395263414</v>
      </c>
      <c r="D7" s="155"/>
      <c r="E7" s="59">
        <v>416670000</v>
      </c>
      <c r="F7" s="60">
        <v>416670000</v>
      </c>
      <c r="G7" s="60">
        <v>164963854</v>
      </c>
      <c r="H7" s="60">
        <v>2676545</v>
      </c>
      <c r="I7" s="60">
        <v>5354547</v>
      </c>
      <c r="J7" s="60">
        <v>172994946</v>
      </c>
      <c r="K7" s="60">
        <v>18124000</v>
      </c>
      <c r="L7" s="60">
        <v>94712530</v>
      </c>
      <c r="M7" s="60">
        <v>2000000</v>
      </c>
      <c r="N7" s="60">
        <v>114836530</v>
      </c>
      <c r="O7" s="60">
        <v>2050138</v>
      </c>
      <c r="P7" s="60">
        <v>780000</v>
      </c>
      <c r="Q7" s="60">
        <v>99149800</v>
      </c>
      <c r="R7" s="60">
        <v>101979938</v>
      </c>
      <c r="S7" s="60">
        <v>141581</v>
      </c>
      <c r="T7" s="60"/>
      <c r="U7" s="60"/>
      <c r="V7" s="60">
        <v>141581</v>
      </c>
      <c r="W7" s="60">
        <v>389952995</v>
      </c>
      <c r="X7" s="60">
        <v>416670000</v>
      </c>
      <c r="Y7" s="60">
        <v>-26717005</v>
      </c>
      <c r="Z7" s="140">
        <v>-6.41</v>
      </c>
      <c r="AA7" s="62">
        <v>416670000</v>
      </c>
    </row>
    <row r="8" spans="1:27" ht="13.5">
      <c r="A8" s="249" t="s">
        <v>179</v>
      </c>
      <c r="B8" s="182"/>
      <c r="C8" s="155">
        <v>167463000</v>
      </c>
      <c r="D8" s="155"/>
      <c r="E8" s="59">
        <v>303184000</v>
      </c>
      <c r="F8" s="60">
        <v>303184000</v>
      </c>
      <c r="G8" s="60">
        <v>100781666</v>
      </c>
      <c r="H8" s="60"/>
      <c r="I8" s="60"/>
      <c r="J8" s="60">
        <v>100781666</v>
      </c>
      <c r="K8" s="60"/>
      <c r="L8" s="60"/>
      <c r="M8" s="60">
        <v>44603000</v>
      </c>
      <c r="N8" s="60">
        <v>44603000</v>
      </c>
      <c r="O8" s="60"/>
      <c r="P8" s="60">
        <v>419714</v>
      </c>
      <c r="Q8" s="60">
        <v>104276044</v>
      </c>
      <c r="R8" s="60">
        <v>104695758</v>
      </c>
      <c r="S8" s="60"/>
      <c r="T8" s="60"/>
      <c r="U8" s="60"/>
      <c r="V8" s="60"/>
      <c r="W8" s="60">
        <v>250080424</v>
      </c>
      <c r="X8" s="60">
        <v>303184000</v>
      </c>
      <c r="Y8" s="60">
        <v>-53103576</v>
      </c>
      <c r="Z8" s="140">
        <v>-17.52</v>
      </c>
      <c r="AA8" s="62">
        <v>303184000</v>
      </c>
    </row>
    <row r="9" spans="1:27" ht="13.5">
      <c r="A9" s="249" t="s">
        <v>180</v>
      </c>
      <c r="B9" s="182"/>
      <c r="C9" s="155">
        <v>14019201</v>
      </c>
      <c r="D9" s="155"/>
      <c r="E9" s="59">
        <v>12000000</v>
      </c>
      <c r="F9" s="60">
        <v>12000000</v>
      </c>
      <c r="G9" s="60">
        <v>80029063</v>
      </c>
      <c r="H9" s="60">
        <v>30030968</v>
      </c>
      <c r="I9" s="60">
        <v>70000000</v>
      </c>
      <c r="J9" s="60">
        <v>180060031</v>
      </c>
      <c r="K9" s="60">
        <v>50000000</v>
      </c>
      <c r="L9" s="60">
        <v>70000000</v>
      </c>
      <c r="M9" s="60">
        <v>60000000</v>
      </c>
      <c r="N9" s="60">
        <v>180000000</v>
      </c>
      <c r="O9" s="60">
        <v>30000000</v>
      </c>
      <c r="P9" s="60">
        <v>12200000</v>
      </c>
      <c r="Q9" s="60"/>
      <c r="R9" s="60">
        <v>42200000</v>
      </c>
      <c r="S9" s="60"/>
      <c r="T9" s="60"/>
      <c r="U9" s="60"/>
      <c r="V9" s="60"/>
      <c r="W9" s="60">
        <v>402260031</v>
      </c>
      <c r="X9" s="60">
        <v>12000000</v>
      </c>
      <c r="Y9" s="60">
        <v>390260031</v>
      </c>
      <c r="Z9" s="140">
        <v>3252.17</v>
      </c>
      <c r="AA9" s="62">
        <v>12000000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-415029896</v>
      </c>
      <c r="D12" s="155"/>
      <c r="E12" s="59">
        <v>-330063000</v>
      </c>
      <c r="F12" s="60">
        <v>-330063000</v>
      </c>
      <c r="G12" s="60">
        <v>-214309276</v>
      </c>
      <c r="H12" s="60">
        <v>-117798790</v>
      </c>
      <c r="I12" s="60">
        <v>-79782019</v>
      </c>
      <c r="J12" s="60">
        <v>-411890085</v>
      </c>
      <c r="K12" s="60">
        <v>-32701988</v>
      </c>
      <c r="L12" s="60">
        <v>-114691889</v>
      </c>
      <c r="M12" s="60">
        <v>-49676202</v>
      </c>
      <c r="N12" s="60">
        <v>-197070079</v>
      </c>
      <c r="O12" s="60">
        <v>-24847125</v>
      </c>
      <c r="P12" s="60">
        <v>-26772870</v>
      </c>
      <c r="Q12" s="60">
        <v>-50743159</v>
      </c>
      <c r="R12" s="60">
        <v>-102363154</v>
      </c>
      <c r="S12" s="60">
        <v>-25544807</v>
      </c>
      <c r="T12" s="60">
        <v>-56986292</v>
      </c>
      <c r="U12" s="60">
        <v>-51657815</v>
      </c>
      <c r="V12" s="60">
        <v>-134188914</v>
      </c>
      <c r="W12" s="60">
        <v>-845512232</v>
      </c>
      <c r="X12" s="60">
        <v>-330063000</v>
      </c>
      <c r="Y12" s="60">
        <v>-515449232</v>
      </c>
      <c r="Z12" s="140">
        <v>156.17</v>
      </c>
      <c r="AA12" s="62">
        <v>-330063000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>
        <v>-26642000</v>
      </c>
      <c r="F14" s="60">
        <v>-26642000</v>
      </c>
      <c r="G14" s="60">
        <v>-143573</v>
      </c>
      <c r="H14" s="60">
        <v>-1594255</v>
      </c>
      <c r="I14" s="60"/>
      <c r="J14" s="60">
        <v>-1737828</v>
      </c>
      <c r="K14" s="60"/>
      <c r="L14" s="60">
        <v>-10150000</v>
      </c>
      <c r="M14" s="60"/>
      <c r="N14" s="60">
        <v>-10150000</v>
      </c>
      <c r="O14" s="60"/>
      <c r="P14" s="60"/>
      <c r="Q14" s="60">
        <v>-3383146</v>
      </c>
      <c r="R14" s="60">
        <v>-3383146</v>
      </c>
      <c r="S14" s="60"/>
      <c r="T14" s="60"/>
      <c r="U14" s="60"/>
      <c r="V14" s="60"/>
      <c r="W14" s="60">
        <v>-15270974</v>
      </c>
      <c r="X14" s="60">
        <v>-26642000</v>
      </c>
      <c r="Y14" s="60">
        <v>11371026</v>
      </c>
      <c r="Z14" s="140">
        <v>-42.68</v>
      </c>
      <c r="AA14" s="62">
        <v>-26642000</v>
      </c>
    </row>
    <row r="15" spans="1:27" ht="13.5">
      <c r="A15" s="250" t="s">
        <v>184</v>
      </c>
      <c r="B15" s="251"/>
      <c r="C15" s="168">
        <f aca="true" t="shared" si="0" ref="C15:Y15">SUM(C6:C14)</f>
        <v>178068252</v>
      </c>
      <c r="D15" s="168">
        <f>SUM(D6:D14)</f>
        <v>0</v>
      </c>
      <c r="E15" s="72">
        <f t="shared" si="0"/>
        <v>384149000</v>
      </c>
      <c r="F15" s="73">
        <f t="shared" si="0"/>
        <v>384149000</v>
      </c>
      <c r="G15" s="73">
        <f t="shared" si="0"/>
        <v>136534021</v>
      </c>
      <c r="H15" s="73">
        <f t="shared" si="0"/>
        <v>-86178143</v>
      </c>
      <c r="I15" s="73">
        <f t="shared" si="0"/>
        <v>-3933657</v>
      </c>
      <c r="J15" s="73">
        <f t="shared" si="0"/>
        <v>46422221</v>
      </c>
      <c r="K15" s="73">
        <f t="shared" si="0"/>
        <v>36996458</v>
      </c>
      <c r="L15" s="73">
        <f t="shared" si="0"/>
        <v>41335985</v>
      </c>
      <c r="M15" s="73">
        <f t="shared" si="0"/>
        <v>64626493</v>
      </c>
      <c r="N15" s="73">
        <f t="shared" si="0"/>
        <v>142958936</v>
      </c>
      <c r="O15" s="73">
        <f t="shared" si="0"/>
        <v>7915929</v>
      </c>
      <c r="P15" s="73">
        <f t="shared" si="0"/>
        <v>-12092019</v>
      </c>
      <c r="Q15" s="73">
        <f t="shared" si="0"/>
        <v>149642143</v>
      </c>
      <c r="R15" s="73">
        <f t="shared" si="0"/>
        <v>145466053</v>
      </c>
      <c r="S15" s="73">
        <f t="shared" si="0"/>
        <v>-16076396</v>
      </c>
      <c r="T15" s="73">
        <f t="shared" si="0"/>
        <v>-31730886</v>
      </c>
      <c r="U15" s="73">
        <f t="shared" si="0"/>
        <v>17820054</v>
      </c>
      <c r="V15" s="73">
        <f t="shared" si="0"/>
        <v>-29987228</v>
      </c>
      <c r="W15" s="73">
        <f t="shared" si="0"/>
        <v>304859982</v>
      </c>
      <c r="X15" s="73">
        <f t="shared" si="0"/>
        <v>384149000</v>
      </c>
      <c r="Y15" s="73">
        <f t="shared" si="0"/>
        <v>-79289018</v>
      </c>
      <c r="Z15" s="170">
        <f>+IF(X15&lt;&gt;0,+(Y15/X15)*100,0)</f>
        <v>-20.640172953723685</v>
      </c>
      <c r="AA15" s="74">
        <f>SUM(AA6:AA14)</f>
        <v>384149000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1072262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-291358082</v>
      </c>
      <c r="D24" s="155"/>
      <c r="E24" s="59">
        <v>-384149000</v>
      </c>
      <c r="F24" s="60">
        <v>-384149000</v>
      </c>
      <c r="G24" s="60">
        <v>-24553887</v>
      </c>
      <c r="H24" s="60">
        <v>-31030007</v>
      </c>
      <c r="I24" s="60"/>
      <c r="J24" s="60">
        <v>-55583894</v>
      </c>
      <c r="K24" s="60">
        <v>-26622578</v>
      </c>
      <c r="L24" s="60">
        <v>-58208988</v>
      </c>
      <c r="M24" s="60">
        <v>-70328054</v>
      </c>
      <c r="N24" s="60">
        <v>-155159620</v>
      </c>
      <c r="O24" s="60">
        <v>-1899540</v>
      </c>
      <c r="P24" s="60">
        <v>-4656179</v>
      </c>
      <c r="Q24" s="60">
        <v>-114564878</v>
      </c>
      <c r="R24" s="60">
        <v>-121120597</v>
      </c>
      <c r="S24" s="60">
        <v>-15420671</v>
      </c>
      <c r="T24" s="60">
        <v>-14028721</v>
      </c>
      <c r="U24" s="60">
        <v>-17867255</v>
      </c>
      <c r="V24" s="60">
        <v>-47316647</v>
      </c>
      <c r="W24" s="60">
        <v>-379180758</v>
      </c>
      <c r="X24" s="60">
        <v>-384149000</v>
      </c>
      <c r="Y24" s="60">
        <v>4968242</v>
      </c>
      <c r="Z24" s="140">
        <v>-1.29</v>
      </c>
      <c r="AA24" s="62">
        <v>-384149000</v>
      </c>
    </row>
    <row r="25" spans="1:27" ht="13.5">
      <c r="A25" s="250" t="s">
        <v>191</v>
      </c>
      <c r="B25" s="251"/>
      <c r="C25" s="168">
        <f aca="true" t="shared" si="1" ref="C25:Y25">SUM(C19:C24)</f>
        <v>-290285820</v>
      </c>
      <c r="D25" s="168">
        <f>SUM(D19:D24)</f>
        <v>0</v>
      </c>
      <c r="E25" s="72">
        <f t="shared" si="1"/>
        <v>-384149000</v>
      </c>
      <c r="F25" s="73">
        <f t="shared" si="1"/>
        <v>-384149000</v>
      </c>
      <c r="G25" s="73">
        <f t="shared" si="1"/>
        <v>-24553887</v>
      </c>
      <c r="H25" s="73">
        <f t="shared" si="1"/>
        <v>-31030007</v>
      </c>
      <c r="I25" s="73">
        <f t="shared" si="1"/>
        <v>0</v>
      </c>
      <c r="J25" s="73">
        <f t="shared" si="1"/>
        <v>-55583894</v>
      </c>
      <c r="K25" s="73">
        <f t="shared" si="1"/>
        <v>-26622578</v>
      </c>
      <c r="L25" s="73">
        <f t="shared" si="1"/>
        <v>-58208988</v>
      </c>
      <c r="M25" s="73">
        <f t="shared" si="1"/>
        <v>-70328054</v>
      </c>
      <c r="N25" s="73">
        <f t="shared" si="1"/>
        <v>-155159620</v>
      </c>
      <c r="O25" s="73">
        <f t="shared" si="1"/>
        <v>-1899540</v>
      </c>
      <c r="P25" s="73">
        <f t="shared" si="1"/>
        <v>-4656179</v>
      </c>
      <c r="Q25" s="73">
        <f t="shared" si="1"/>
        <v>-114564878</v>
      </c>
      <c r="R25" s="73">
        <f t="shared" si="1"/>
        <v>-121120597</v>
      </c>
      <c r="S25" s="73">
        <f t="shared" si="1"/>
        <v>-15420671</v>
      </c>
      <c r="T25" s="73">
        <f t="shared" si="1"/>
        <v>-14028721</v>
      </c>
      <c r="U25" s="73">
        <f t="shared" si="1"/>
        <v>-17867255</v>
      </c>
      <c r="V25" s="73">
        <f t="shared" si="1"/>
        <v>-47316647</v>
      </c>
      <c r="W25" s="73">
        <f t="shared" si="1"/>
        <v>-379180758</v>
      </c>
      <c r="X25" s="73">
        <f t="shared" si="1"/>
        <v>-384149000</v>
      </c>
      <c r="Y25" s="73">
        <f t="shared" si="1"/>
        <v>4968242</v>
      </c>
      <c r="Z25" s="170">
        <f>+IF(X25&lt;&gt;0,+(Y25/X25)*100,0)</f>
        <v>-1.2933111891479607</v>
      </c>
      <c r="AA25" s="74">
        <f>SUM(AA19:AA24)</f>
        <v>-384149000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>
        <v>19955827</v>
      </c>
      <c r="J30" s="60">
        <v>19955827</v>
      </c>
      <c r="K30" s="60"/>
      <c r="L30" s="60"/>
      <c r="M30" s="60"/>
      <c r="N30" s="60"/>
      <c r="O30" s="60"/>
      <c r="P30" s="60"/>
      <c r="Q30" s="60"/>
      <c r="R30" s="60"/>
      <c r="S30" s="60"/>
      <c r="T30" s="60">
        <v>35757733</v>
      </c>
      <c r="U30" s="60"/>
      <c r="V30" s="60">
        <v>35757733</v>
      </c>
      <c r="W30" s="60">
        <v>55713560</v>
      </c>
      <c r="X30" s="60"/>
      <c r="Y30" s="60">
        <v>55713560</v>
      </c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>
        <v>-97456</v>
      </c>
      <c r="M33" s="60"/>
      <c r="N33" s="60">
        <v>-97456</v>
      </c>
      <c r="O33" s="60"/>
      <c r="P33" s="60"/>
      <c r="Q33" s="60"/>
      <c r="R33" s="60"/>
      <c r="S33" s="60"/>
      <c r="T33" s="60">
        <v>-604391</v>
      </c>
      <c r="U33" s="60"/>
      <c r="V33" s="60">
        <v>-604391</v>
      </c>
      <c r="W33" s="60">
        <v>-701847</v>
      </c>
      <c r="X33" s="60"/>
      <c r="Y33" s="60">
        <v>-701847</v>
      </c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19955827</v>
      </c>
      <c r="J34" s="73">
        <f t="shared" si="2"/>
        <v>19955827</v>
      </c>
      <c r="K34" s="73">
        <f t="shared" si="2"/>
        <v>0</v>
      </c>
      <c r="L34" s="73">
        <f t="shared" si="2"/>
        <v>-97456</v>
      </c>
      <c r="M34" s="73">
        <f t="shared" si="2"/>
        <v>0</v>
      </c>
      <c r="N34" s="73">
        <f t="shared" si="2"/>
        <v>-97456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35153342</v>
      </c>
      <c r="U34" s="73">
        <f t="shared" si="2"/>
        <v>0</v>
      </c>
      <c r="V34" s="73">
        <f t="shared" si="2"/>
        <v>35153342</v>
      </c>
      <c r="W34" s="73">
        <f t="shared" si="2"/>
        <v>55011713</v>
      </c>
      <c r="X34" s="73">
        <f t="shared" si="2"/>
        <v>0</v>
      </c>
      <c r="Y34" s="73">
        <f t="shared" si="2"/>
        <v>55011713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-112217568</v>
      </c>
      <c r="D36" s="153">
        <f>+D15+D25+D34</f>
        <v>0</v>
      </c>
      <c r="E36" s="99">
        <f t="shared" si="3"/>
        <v>0</v>
      </c>
      <c r="F36" s="100">
        <f t="shared" si="3"/>
        <v>0</v>
      </c>
      <c r="G36" s="100">
        <f t="shared" si="3"/>
        <v>111980134</v>
      </c>
      <c r="H36" s="100">
        <f t="shared" si="3"/>
        <v>-117208150</v>
      </c>
      <c r="I36" s="100">
        <f t="shared" si="3"/>
        <v>16022170</v>
      </c>
      <c r="J36" s="100">
        <f t="shared" si="3"/>
        <v>10794154</v>
      </c>
      <c r="K36" s="100">
        <f t="shared" si="3"/>
        <v>10373880</v>
      </c>
      <c r="L36" s="100">
        <f t="shared" si="3"/>
        <v>-16970459</v>
      </c>
      <c r="M36" s="100">
        <f t="shared" si="3"/>
        <v>-5701561</v>
      </c>
      <c r="N36" s="100">
        <f t="shared" si="3"/>
        <v>-12298140</v>
      </c>
      <c r="O36" s="100">
        <f t="shared" si="3"/>
        <v>6016389</v>
      </c>
      <c r="P36" s="100">
        <f t="shared" si="3"/>
        <v>-16748198</v>
      </c>
      <c r="Q36" s="100">
        <f t="shared" si="3"/>
        <v>35077265</v>
      </c>
      <c r="R36" s="100">
        <f t="shared" si="3"/>
        <v>24345456</v>
      </c>
      <c r="S36" s="100">
        <f t="shared" si="3"/>
        <v>-31497067</v>
      </c>
      <c r="T36" s="100">
        <f t="shared" si="3"/>
        <v>-10606265</v>
      </c>
      <c r="U36" s="100">
        <f t="shared" si="3"/>
        <v>-47201</v>
      </c>
      <c r="V36" s="100">
        <f t="shared" si="3"/>
        <v>-42150533</v>
      </c>
      <c r="W36" s="100">
        <f t="shared" si="3"/>
        <v>-19309063</v>
      </c>
      <c r="X36" s="100">
        <f t="shared" si="3"/>
        <v>0</v>
      </c>
      <c r="Y36" s="100">
        <f t="shared" si="3"/>
        <v>-19309063</v>
      </c>
      <c r="Z36" s="137">
        <f>+IF(X36&lt;&gt;0,+(Y36/X36)*100,0)</f>
        <v>0</v>
      </c>
      <c r="AA36" s="102">
        <f>+AA15+AA25+AA34</f>
        <v>0</v>
      </c>
    </row>
    <row r="37" spans="1:27" ht="13.5">
      <c r="A37" s="249" t="s">
        <v>199</v>
      </c>
      <c r="B37" s="182"/>
      <c r="C37" s="153">
        <v>202857157</v>
      </c>
      <c r="D37" s="153"/>
      <c r="E37" s="99">
        <v>37314401</v>
      </c>
      <c r="F37" s="100">
        <v>37314401</v>
      </c>
      <c r="G37" s="100">
        <v>8295077</v>
      </c>
      <c r="H37" s="100">
        <v>120275211</v>
      </c>
      <c r="I37" s="100">
        <v>3067061</v>
      </c>
      <c r="J37" s="100">
        <v>8295077</v>
      </c>
      <c r="K37" s="100">
        <v>19089231</v>
      </c>
      <c r="L37" s="100">
        <v>29463111</v>
      </c>
      <c r="M37" s="100">
        <v>12492652</v>
      </c>
      <c r="N37" s="100">
        <v>19089231</v>
      </c>
      <c r="O37" s="100">
        <v>6791091</v>
      </c>
      <c r="P37" s="100">
        <v>12807480</v>
      </c>
      <c r="Q37" s="100">
        <v>-3940718</v>
      </c>
      <c r="R37" s="100">
        <v>6791091</v>
      </c>
      <c r="S37" s="100">
        <v>31136547</v>
      </c>
      <c r="T37" s="100">
        <v>-360520</v>
      </c>
      <c r="U37" s="100">
        <v>-10966785</v>
      </c>
      <c r="V37" s="100">
        <v>31136547</v>
      </c>
      <c r="W37" s="100">
        <v>8295077</v>
      </c>
      <c r="X37" s="100">
        <v>37314401</v>
      </c>
      <c r="Y37" s="100">
        <v>-29019324</v>
      </c>
      <c r="Z37" s="137">
        <v>-77.77</v>
      </c>
      <c r="AA37" s="102">
        <v>37314401</v>
      </c>
    </row>
    <row r="38" spans="1:27" ht="13.5">
      <c r="A38" s="269" t="s">
        <v>200</v>
      </c>
      <c r="B38" s="256"/>
      <c r="C38" s="257">
        <v>90639589</v>
      </c>
      <c r="D38" s="257"/>
      <c r="E38" s="258">
        <v>37314401</v>
      </c>
      <c r="F38" s="259">
        <v>37314401</v>
      </c>
      <c r="G38" s="259">
        <v>120275211</v>
      </c>
      <c r="H38" s="259">
        <v>3067061</v>
      </c>
      <c r="I38" s="259">
        <v>19089231</v>
      </c>
      <c r="J38" s="259">
        <v>19089231</v>
      </c>
      <c r="K38" s="259">
        <v>29463111</v>
      </c>
      <c r="L38" s="259">
        <v>12492652</v>
      </c>
      <c r="M38" s="259">
        <v>6791091</v>
      </c>
      <c r="N38" s="259">
        <v>6791091</v>
      </c>
      <c r="O38" s="259">
        <v>12807480</v>
      </c>
      <c r="P38" s="259">
        <v>-3940718</v>
      </c>
      <c r="Q38" s="259">
        <v>31136547</v>
      </c>
      <c r="R38" s="259">
        <v>12807480</v>
      </c>
      <c r="S38" s="259">
        <v>-360520</v>
      </c>
      <c r="T38" s="259">
        <v>-10966785</v>
      </c>
      <c r="U38" s="259">
        <v>-11013986</v>
      </c>
      <c r="V38" s="259">
        <v>-11013986</v>
      </c>
      <c r="W38" s="259">
        <v>-11013986</v>
      </c>
      <c r="X38" s="259">
        <v>37314401</v>
      </c>
      <c r="Y38" s="259">
        <v>-48328387</v>
      </c>
      <c r="Z38" s="260">
        <v>-129.52</v>
      </c>
      <c r="AA38" s="261">
        <v>37314401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291358079</v>
      </c>
      <c r="D5" s="200">
        <f t="shared" si="0"/>
        <v>0</v>
      </c>
      <c r="E5" s="106">
        <f t="shared" si="0"/>
        <v>384149000</v>
      </c>
      <c r="F5" s="106">
        <f t="shared" si="0"/>
        <v>384149000</v>
      </c>
      <c r="G5" s="106">
        <f t="shared" si="0"/>
        <v>193120</v>
      </c>
      <c r="H5" s="106">
        <f t="shared" si="0"/>
        <v>30714707</v>
      </c>
      <c r="I5" s="106">
        <f t="shared" si="0"/>
        <v>47752428</v>
      </c>
      <c r="J5" s="106">
        <f t="shared" si="0"/>
        <v>78660255</v>
      </c>
      <c r="K5" s="106">
        <f t="shared" si="0"/>
        <v>23511090</v>
      </c>
      <c r="L5" s="106">
        <f t="shared" si="0"/>
        <v>50130583</v>
      </c>
      <c r="M5" s="106">
        <f t="shared" si="0"/>
        <v>57779140</v>
      </c>
      <c r="N5" s="106">
        <f t="shared" si="0"/>
        <v>131420813</v>
      </c>
      <c r="O5" s="106">
        <f t="shared" si="0"/>
        <v>13026433</v>
      </c>
      <c r="P5" s="106">
        <f t="shared" si="0"/>
        <v>4431791</v>
      </c>
      <c r="Q5" s="106">
        <f t="shared" si="0"/>
        <v>27325685</v>
      </c>
      <c r="R5" s="106">
        <f t="shared" si="0"/>
        <v>44783909</v>
      </c>
      <c r="S5" s="106">
        <f t="shared" si="0"/>
        <v>13227172</v>
      </c>
      <c r="T5" s="106">
        <f t="shared" si="0"/>
        <v>40497101</v>
      </c>
      <c r="U5" s="106">
        <f t="shared" si="0"/>
        <v>81025811</v>
      </c>
      <c r="V5" s="106">
        <f t="shared" si="0"/>
        <v>134750084</v>
      </c>
      <c r="W5" s="106">
        <f t="shared" si="0"/>
        <v>389615061</v>
      </c>
      <c r="X5" s="106">
        <f t="shared" si="0"/>
        <v>384149000</v>
      </c>
      <c r="Y5" s="106">
        <f t="shared" si="0"/>
        <v>5466061</v>
      </c>
      <c r="Z5" s="201">
        <f>+IF(X5&lt;&gt;0,+(Y5/X5)*100,0)</f>
        <v>1.4229012700800991</v>
      </c>
      <c r="AA5" s="199">
        <f>SUM(AA11:AA18)</f>
        <v>384149000</v>
      </c>
    </row>
    <row r="6" spans="1:27" ht="13.5">
      <c r="A6" s="291" t="s">
        <v>204</v>
      </c>
      <c r="B6" s="142"/>
      <c r="C6" s="62">
        <v>7428308</v>
      </c>
      <c r="D6" s="156"/>
      <c r="E6" s="60">
        <v>10000000</v>
      </c>
      <c r="F6" s="60">
        <v>10000000</v>
      </c>
      <c r="G6" s="60"/>
      <c r="H6" s="60">
        <v>1753740</v>
      </c>
      <c r="I6" s="60">
        <v>7109477</v>
      </c>
      <c r="J6" s="60">
        <v>8863217</v>
      </c>
      <c r="K6" s="60"/>
      <c r="L6" s="60">
        <v>2168528</v>
      </c>
      <c r="M6" s="60"/>
      <c r="N6" s="60">
        <v>2168528</v>
      </c>
      <c r="O6" s="60"/>
      <c r="P6" s="60"/>
      <c r="Q6" s="60">
        <v>4369314</v>
      </c>
      <c r="R6" s="60">
        <v>4369314</v>
      </c>
      <c r="S6" s="60"/>
      <c r="T6" s="60"/>
      <c r="U6" s="60">
        <v>6588355</v>
      </c>
      <c r="V6" s="60">
        <v>6588355</v>
      </c>
      <c r="W6" s="60">
        <v>21989414</v>
      </c>
      <c r="X6" s="60">
        <v>10000000</v>
      </c>
      <c r="Y6" s="60">
        <v>11989414</v>
      </c>
      <c r="Z6" s="140">
        <v>119.89</v>
      </c>
      <c r="AA6" s="155">
        <v>10000000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>
        <v>4484232</v>
      </c>
      <c r="D8" s="156"/>
      <c r="E8" s="60">
        <v>225101000</v>
      </c>
      <c r="F8" s="60">
        <v>225101000</v>
      </c>
      <c r="G8" s="60"/>
      <c r="H8" s="60">
        <v>18391074</v>
      </c>
      <c r="I8" s="60">
        <v>21972417</v>
      </c>
      <c r="J8" s="60">
        <v>40363491</v>
      </c>
      <c r="K8" s="60">
        <v>14955917</v>
      </c>
      <c r="L8" s="60">
        <v>30151124</v>
      </c>
      <c r="M8" s="60">
        <v>24697183</v>
      </c>
      <c r="N8" s="60">
        <v>69804224</v>
      </c>
      <c r="O8" s="60">
        <v>10426286</v>
      </c>
      <c r="P8" s="60">
        <v>266162</v>
      </c>
      <c r="Q8" s="60">
        <v>16076413</v>
      </c>
      <c r="R8" s="60">
        <v>26768861</v>
      </c>
      <c r="S8" s="60">
        <v>2173956</v>
      </c>
      <c r="T8" s="60">
        <v>19772337</v>
      </c>
      <c r="U8" s="60">
        <v>40558829</v>
      </c>
      <c r="V8" s="60">
        <v>62505122</v>
      </c>
      <c r="W8" s="60">
        <v>199441698</v>
      </c>
      <c r="X8" s="60">
        <v>225101000</v>
      </c>
      <c r="Y8" s="60">
        <v>-25659302</v>
      </c>
      <c r="Z8" s="140">
        <v>-11.4</v>
      </c>
      <c r="AA8" s="155">
        <v>225101000</v>
      </c>
    </row>
    <row r="9" spans="1:27" ht="13.5">
      <c r="A9" s="291" t="s">
        <v>207</v>
      </c>
      <c r="B9" s="142"/>
      <c r="C9" s="62"/>
      <c r="D9" s="156"/>
      <c r="E9" s="60">
        <v>66563000</v>
      </c>
      <c r="F9" s="60">
        <v>66563000</v>
      </c>
      <c r="G9" s="60"/>
      <c r="H9" s="60">
        <v>868578</v>
      </c>
      <c r="I9" s="60">
        <v>6712250</v>
      </c>
      <c r="J9" s="60">
        <v>7580828</v>
      </c>
      <c r="K9" s="60">
        <v>7689149</v>
      </c>
      <c r="L9" s="60">
        <v>229047</v>
      </c>
      <c r="M9" s="60">
        <v>15547427</v>
      </c>
      <c r="N9" s="60">
        <v>23465623</v>
      </c>
      <c r="O9" s="60">
        <v>2396271</v>
      </c>
      <c r="P9" s="60"/>
      <c r="Q9" s="60">
        <v>3845434</v>
      </c>
      <c r="R9" s="60">
        <v>6241705</v>
      </c>
      <c r="S9" s="60">
        <v>4746907</v>
      </c>
      <c r="T9" s="60">
        <v>12034378</v>
      </c>
      <c r="U9" s="60">
        <v>23307955</v>
      </c>
      <c r="V9" s="60">
        <v>40089240</v>
      </c>
      <c r="W9" s="60">
        <v>77377396</v>
      </c>
      <c r="X9" s="60">
        <v>66563000</v>
      </c>
      <c r="Y9" s="60">
        <v>10814396</v>
      </c>
      <c r="Z9" s="140">
        <v>16.25</v>
      </c>
      <c r="AA9" s="155">
        <v>66563000</v>
      </c>
    </row>
    <row r="10" spans="1:27" ht="13.5">
      <c r="A10" s="291" t="s">
        <v>208</v>
      </c>
      <c r="B10" s="142"/>
      <c r="C10" s="62">
        <v>271806313</v>
      </c>
      <c r="D10" s="156"/>
      <c r="E10" s="60">
        <v>22595000</v>
      </c>
      <c r="F10" s="60">
        <v>22595000</v>
      </c>
      <c r="G10" s="60"/>
      <c r="H10" s="60">
        <v>7088718</v>
      </c>
      <c r="I10" s="60"/>
      <c r="J10" s="60">
        <v>7088718</v>
      </c>
      <c r="K10" s="60"/>
      <c r="L10" s="60">
        <v>16711466</v>
      </c>
      <c r="M10" s="60"/>
      <c r="N10" s="60">
        <v>16711466</v>
      </c>
      <c r="O10" s="60"/>
      <c r="P10" s="60"/>
      <c r="Q10" s="60"/>
      <c r="R10" s="60"/>
      <c r="S10" s="60"/>
      <c r="T10" s="60"/>
      <c r="U10" s="60">
        <v>1399046</v>
      </c>
      <c r="V10" s="60">
        <v>1399046</v>
      </c>
      <c r="W10" s="60">
        <v>25199230</v>
      </c>
      <c r="X10" s="60">
        <v>22595000</v>
      </c>
      <c r="Y10" s="60">
        <v>2604230</v>
      </c>
      <c r="Z10" s="140">
        <v>11.53</v>
      </c>
      <c r="AA10" s="155">
        <v>22595000</v>
      </c>
    </row>
    <row r="11" spans="1:27" ht="13.5">
      <c r="A11" s="292" t="s">
        <v>209</v>
      </c>
      <c r="B11" s="142"/>
      <c r="C11" s="293">
        <f aca="true" t="shared" si="1" ref="C11:Y11">SUM(C6:C10)</f>
        <v>283718853</v>
      </c>
      <c r="D11" s="294">
        <f t="shared" si="1"/>
        <v>0</v>
      </c>
      <c r="E11" s="295">
        <f t="shared" si="1"/>
        <v>324259000</v>
      </c>
      <c r="F11" s="295">
        <f t="shared" si="1"/>
        <v>324259000</v>
      </c>
      <c r="G11" s="295">
        <f t="shared" si="1"/>
        <v>0</v>
      </c>
      <c r="H11" s="295">
        <f t="shared" si="1"/>
        <v>28102110</v>
      </c>
      <c r="I11" s="295">
        <f t="shared" si="1"/>
        <v>35794144</v>
      </c>
      <c r="J11" s="295">
        <f t="shared" si="1"/>
        <v>63896254</v>
      </c>
      <c r="K11" s="295">
        <f t="shared" si="1"/>
        <v>22645066</v>
      </c>
      <c r="L11" s="295">
        <f t="shared" si="1"/>
        <v>49260165</v>
      </c>
      <c r="M11" s="295">
        <f t="shared" si="1"/>
        <v>40244610</v>
      </c>
      <c r="N11" s="295">
        <f t="shared" si="1"/>
        <v>112149841</v>
      </c>
      <c r="O11" s="295">
        <f t="shared" si="1"/>
        <v>12822557</v>
      </c>
      <c r="P11" s="295">
        <f t="shared" si="1"/>
        <v>266162</v>
      </c>
      <c r="Q11" s="295">
        <f t="shared" si="1"/>
        <v>24291161</v>
      </c>
      <c r="R11" s="295">
        <f t="shared" si="1"/>
        <v>37379880</v>
      </c>
      <c r="S11" s="295">
        <f t="shared" si="1"/>
        <v>6920863</v>
      </c>
      <c r="T11" s="295">
        <f t="shared" si="1"/>
        <v>31806715</v>
      </c>
      <c r="U11" s="295">
        <f t="shared" si="1"/>
        <v>71854185</v>
      </c>
      <c r="V11" s="295">
        <f t="shared" si="1"/>
        <v>110581763</v>
      </c>
      <c r="W11" s="295">
        <f t="shared" si="1"/>
        <v>324007738</v>
      </c>
      <c r="X11" s="295">
        <f t="shared" si="1"/>
        <v>324259000</v>
      </c>
      <c r="Y11" s="295">
        <f t="shared" si="1"/>
        <v>-251262</v>
      </c>
      <c r="Z11" s="296">
        <f>+IF(X11&lt;&gt;0,+(Y11/X11)*100,0)</f>
        <v>-0.07748805738622522</v>
      </c>
      <c r="AA11" s="297">
        <f>SUM(AA6:AA10)</f>
        <v>324259000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7639226</v>
      </c>
      <c r="D15" s="156"/>
      <c r="E15" s="60">
        <v>59890000</v>
      </c>
      <c r="F15" s="60">
        <v>59890000</v>
      </c>
      <c r="G15" s="60">
        <v>193120</v>
      </c>
      <c r="H15" s="60">
        <v>2612597</v>
      </c>
      <c r="I15" s="60">
        <v>11958284</v>
      </c>
      <c r="J15" s="60">
        <v>14764001</v>
      </c>
      <c r="K15" s="60">
        <v>866024</v>
      </c>
      <c r="L15" s="60">
        <v>870418</v>
      </c>
      <c r="M15" s="60">
        <v>17534530</v>
      </c>
      <c r="N15" s="60">
        <v>19270972</v>
      </c>
      <c r="O15" s="60">
        <v>203876</v>
      </c>
      <c r="P15" s="60">
        <v>4165629</v>
      </c>
      <c r="Q15" s="60">
        <v>3034524</v>
      </c>
      <c r="R15" s="60">
        <v>7404029</v>
      </c>
      <c r="S15" s="60">
        <v>6306309</v>
      </c>
      <c r="T15" s="60">
        <v>8690386</v>
      </c>
      <c r="U15" s="60">
        <v>9171626</v>
      </c>
      <c r="V15" s="60">
        <v>24168321</v>
      </c>
      <c r="W15" s="60">
        <v>65607323</v>
      </c>
      <c r="X15" s="60">
        <v>59890000</v>
      </c>
      <c r="Y15" s="60">
        <v>5717323</v>
      </c>
      <c r="Z15" s="140">
        <v>9.55</v>
      </c>
      <c r="AA15" s="155">
        <v>59890000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526132</v>
      </c>
      <c r="J20" s="100">
        <f t="shared" si="2"/>
        <v>526132</v>
      </c>
      <c r="K20" s="100">
        <f t="shared" si="2"/>
        <v>0</v>
      </c>
      <c r="L20" s="100">
        <f t="shared" si="2"/>
        <v>0</v>
      </c>
      <c r="M20" s="100">
        <f t="shared" si="2"/>
        <v>2141171</v>
      </c>
      <c r="N20" s="100">
        <f t="shared" si="2"/>
        <v>2141171</v>
      </c>
      <c r="O20" s="100">
        <f t="shared" si="2"/>
        <v>208842</v>
      </c>
      <c r="P20" s="100">
        <f t="shared" si="2"/>
        <v>0</v>
      </c>
      <c r="Q20" s="100">
        <f t="shared" si="2"/>
        <v>104674</v>
      </c>
      <c r="R20" s="100">
        <f t="shared" si="2"/>
        <v>313516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2980819</v>
      </c>
      <c r="X20" s="100">
        <f t="shared" si="2"/>
        <v>0</v>
      </c>
      <c r="Y20" s="100">
        <f t="shared" si="2"/>
        <v>2980819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>
        <v>2141171</v>
      </c>
      <c r="N23" s="60">
        <v>2141171</v>
      </c>
      <c r="O23" s="60">
        <v>208842</v>
      </c>
      <c r="P23" s="60"/>
      <c r="Q23" s="60"/>
      <c r="R23" s="60">
        <v>208842</v>
      </c>
      <c r="S23" s="60"/>
      <c r="T23" s="60"/>
      <c r="U23" s="60"/>
      <c r="V23" s="60"/>
      <c r="W23" s="60">
        <v>2350013</v>
      </c>
      <c r="X23" s="60"/>
      <c r="Y23" s="60">
        <v>2350013</v>
      </c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>
        <v>521632</v>
      </c>
      <c r="J25" s="60">
        <v>521632</v>
      </c>
      <c r="K25" s="60"/>
      <c r="L25" s="60"/>
      <c r="M25" s="60"/>
      <c r="N25" s="60"/>
      <c r="O25" s="60"/>
      <c r="P25" s="60"/>
      <c r="Q25" s="60">
        <v>104674</v>
      </c>
      <c r="R25" s="60">
        <v>104674</v>
      </c>
      <c r="S25" s="60"/>
      <c r="T25" s="60"/>
      <c r="U25" s="60"/>
      <c r="V25" s="60"/>
      <c r="W25" s="60">
        <v>626306</v>
      </c>
      <c r="X25" s="60"/>
      <c r="Y25" s="60">
        <v>626306</v>
      </c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521632</v>
      </c>
      <c r="J26" s="295">
        <f t="shared" si="3"/>
        <v>521632</v>
      </c>
      <c r="K26" s="295">
        <f t="shared" si="3"/>
        <v>0</v>
      </c>
      <c r="L26" s="295">
        <f t="shared" si="3"/>
        <v>0</v>
      </c>
      <c r="M26" s="295">
        <f t="shared" si="3"/>
        <v>2141171</v>
      </c>
      <c r="N26" s="295">
        <f t="shared" si="3"/>
        <v>2141171</v>
      </c>
      <c r="O26" s="295">
        <f t="shared" si="3"/>
        <v>208842</v>
      </c>
      <c r="P26" s="295">
        <f t="shared" si="3"/>
        <v>0</v>
      </c>
      <c r="Q26" s="295">
        <f t="shared" si="3"/>
        <v>104674</v>
      </c>
      <c r="R26" s="295">
        <f t="shared" si="3"/>
        <v>313516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2976319</v>
      </c>
      <c r="X26" s="295">
        <f t="shared" si="3"/>
        <v>0</v>
      </c>
      <c r="Y26" s="295">
        <f t="shared" si="3"/>
        <v>2976319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>
        <v>4500</v>
      </c>
      <c r="J30" s="60">
        <v>4500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4500</v>
      </c>
      <c r="X30" s="60"/>
      <c r="Y30" s="60">
        <v>4500</v>
      </c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7428308</v>
      </c>
      <c r="D36" s="156">
        <f t="shared" si="4"/>
        <v>0</v>
      </c>
      <c r="E36" s="60">
        <f t="shared" si="4"/>
        <v>10000000</v>
      </c>
      <c r="F36" s="60">
        <f t="shared" si="4"/>
        <v>10000000</v>
      </c>
      <c r="G36" s="60">
        <f t="shared" si="4"/>
        <v>0</v>
      </c>
      <c r="H36" s="60">
        <f t="shared" si="4"/>
        <v>1753740</v>
      </c>
      <c r="I36" s="60">
        <f t="shared" si="4"/>
        <v>7109477</v>
      </c>
      <c r="J36" s="60">
        <f t="shared" si="4"/>
        <v>8863217</v>
      </c>
      <c r="K36" s="60">
        <f t="shared" si="4"/>
        <v>0</v>
      </c>
      <c r="L36" s="60">
        <f t="shared" si="4"/>
        <v>2168528</v>
      </c>
      <c r="M36" s="60">
        <f t="shared" si="4"/>
        <v>0</v>
      </c>
      <c r="N36" s="60">
        <f t="shared" si="4"/>
        <v>2168528</v>
      </c>
      <c r="O36" s="60">
        <f t="shared" si="4"/>
        <v>0</v>
      </c>
      <c r="P36" s="60">
        <f t="shared" si="4"/>
        <v>0</v>
      </c>
      <c r="Q36" s="60">
        <f t="shared" si="4"/>
        <v>4369314</v>
      </c>
      <c r="R36" s="60">
        <f t="shared" si="4"/>
        <v>4369314</v>
      </c>
      <c r="S36" s="60">
        <f t="shared" si="4"/>
        <v>0</v>
      </c>
      <c r="T36" s="60">
        <f t="shared" si="4"/>
        <v>0</v>
      </c>
      <c r="U36" s="60">
        <f t="shared" si="4"/>
        <v>6588355</v>
      </c>
      <c r="V36" s="60">
        <f t="shared" si="4"/>
        <v>6588355</v>
      </c>
      <c r="W36" s="60">
        <f t="shared" si="4"/>
        <v>21989414</v>
      </c>
      <c r="X36" s="60">
        <f t="shared" si="4"/>
        <v>10000000</v>
      </c>
      <c r="Y36" s="60">
        <f t="shared" si="4"/>
        <v>11989414</v>
      </c>
      <c r="Z36" s="140">
        <f aca="true" t="shared" si="5" ref="Z36:Z49">+IF(X36&lt;&gt;0,+(Y36/X36)*100,0)</f>
        <v>119.89414000000001</v>
      </c>
      <c r="AA36" s="155">
        <f>AA6+AA21</f>
        <v>10000000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4484232</v>
      </c>
      <c r="D38" s="156">
        <f t="shared" si="4"/>
        <v>0</v>
      </c>
      <c r="E38" s="60">
        <f t="shared" si="4"/>
        <v>225101000</v>
      </c>
      <c r="F38" s="60">
        <f t="shared" si="4"/>
        <v>225101000</v>
      </c>
      <c r="G38" s="60">
        <f t="shared" si="4"/>
        <v>0</v>
      </c>
      <c r="H38" s="60">
        <f t="shared" si="4"/>
        <v>18391074</v>
      </c>
      <c r="I38" s="60">
        <f t="shared" si="4"/>
        <v>21972417</v>
      </c>
      <c r="J38" s="60">
        <f t="shared" si="4"/>
        <v>40363491</v>
      </c>
      <c r="K38" s="60">
        <f t="shared" si="4"/>
        <v>14955917</v>
      </c>
      <c r="L38" s="60">
        <f t="shared" si="4"/>
        <v>30151124</v>
      </c>
      <c r="M38" s="60">
        <f t="shared" si="4"/>
        <v>26838354</v>
      </c>
      <c r="N38" s="60">
        <f t="shared" si="4"/>
        <v>71945395</v>
      </c>
      <c r="O38" s="60">
        <f t="shared" si="4"/>
        <v>10635128</v>
      </c>
      <c r="P38" s="60">
        <f t="shared" si="4"/>
        <v>266162</v>
      </c>
      <c r="Q38" s="60">
        <f t="shared" si="4"/>
        <v>16076413</v>
      </c>
      <c r="R38" s="60">
        <f t="shared" si="4"/>
        <v>26977703</v>
      </c>
      <c r="S38" s="60">
        <f t="shared" si="4"/>
        <v>2173956</v>
      </c>
      <c r="T38" s="60">
        <f t="shared" si="4"/>
        <v>19772337</v>
      </c>
      <c r="U38" s="60">
        <f t="shared" si="4"/>
        <v>40558829</v>
      </c>
      <c r="V38" s="60">
        <f t="shared" si="4"/>
        <v>62505122</v>
      </c>
      <c r="W38" s="60">
        <f t="shared" si="4"/>
        <v>201791711</v>
      </c>
      <c r="X38" s="60">
        <f t="shared" si="4"/>
        <v>225101000</v>
      </c>
      <c r="Y38" s="60">
        <f t="shared" si="4"/>
        <v>-23309289</v>
      </c>
      <c r="Z38" s="140">
        <f t="shared" si="5"/>
        <v>-10.355035739512486</v>
      </c>
      <c r="AA38" s="155">
        <f>AA8+AA23</f>
        <v>225101000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66563000</v>
      </c>
      <c r="F39" s="60">
        <f t="shared" si="4"/>
        <v>66563000</v>
      </c>
      <c r="G39" s="60">
        <f t="shared" si="4"/>
        <v>0</v>
      </c>
      <c r="H39" s="60">
        <f t="shared" si="4"/>
        <v>868578</v>
      </c>
      <c r="I39" s="60">
        <f t="shared" si="4"/>
        <v>6712250</v>
      </c>
      <c r="J39" s="60">
        <f t="shared" si="4"/>
        <v>7580828</v>
      </c>
      <c r="K39" s="60">
        <f t="shared" si="4"/>
        <v>7689149</v>
      </c>
      <c r="L39" s="60">
        <f t="shared" si="4"/>
        <v>229047</v>
      </c>
      <c r="M39" s="60">
        <f t="shared" si="4"/>
        <v>15547427</v>
      </c>
      <c r="N39" s="60">
        <f t="shared" si="4"/>
        <v>23465623</v>
      </c>
      <c r="O39" s="60">
        <f t="shared" si="4"/>
        <v>2396271</v>
      </c>
      <c r="P39" s="60">
        <f t="shared" si="4"/>
        <v>0</v>
      </c>
      <c r="Q39" s="60">
        <f t="shared" si="4"/>
        <v>3845434</v>
      </c>
      <c r="R39" s="60">
        <f t="shared" si="4"/>
        <v>6241705</v>
      </c>
      <c r="S39" s="60">
        <f t="shared" si="4"/>
        <v>4746907</v>
      </c>
      <c r="T39" s="60">
        <f t="shared" si="4"/>
        <v>12034378</v>
      </c>
      <c r="U39" s="60">
        <f t="shared" si="4"/>
        <v>23307955</v>
      </c>
      <c r="V39" s="60">
        <f t="shared" si="4"/>
        <v>40089240</v>
      </c>
      <c r="W39" s="60">
        <f t="shared" si="4"/>
        <v>77377396</v>
      </c>
      <c r="X39" s="60">
        <f t="shared" si="4"/>
        <v>66563000</v>
      </c>
      <c r="Y39" s="60">
        <f t="shared" si="4"/>
        <v>10814396</v>
      </c>
      <c r="Z39" s="140">
        <f t="shared" si="5"/>
        <v>16.246857863978487</v>
      </c>
      <c r="AA39" s="155">
        <f>AA9+AA24</f>
        <v>66563000</v>
      </c>
    </row>
    <row r="40" spans="1:27" ht="13.5">
      <c r="A40" s="291" t="s">
        <v>208</v>
      </c>
      <c r="B40" s="142"/>
      <c r="C40" s="62">
        <f t="shared" si="4"/>
        <v>271806313</v>
      </c>
      <c r="D40" s="156">
        <f t="shared" si="4"/>
        <v>0</v>
      </c>
      <c r="E40" s="60">
        <f t="shared" si="4"/>
        <v>22595000</v>
      </c>
      <c r="F40" s="60">
        <f t="shared" si="4"/>
        <v>22595000</v>
      </c>
      <c r="G40" s="60">
        <f t="shared" si="4"/>
        <v>0</v>
      </c>
      <c r="H40" s="60">
        <f t="shared" si="4"/>
        <v>7088718</v>
      </c>
      <c r="I40" s="60">
        <f t="shared" si="4"/>
        <v>521632</v>
      </c>
      <c r="J40" s="60">
        <f t="shared" si="4"/>
        <v>7610350</v>
      </c>
      <c r="K40" s="60">
        <f t="shared" si="4"/>
        <v>0</v>
      </c>
      <c r="L40" s="60">
        <f t="shared" si="4"/>
        <v>16711466</v>
      </c>
      <c r="M40" s="60">
        <f t="shared" si="4"/>
        <v>0</v>
      </c>
      <c r="N40" s="60">
        <f t="shared" si="4"/>
        <v>16711466</v>
      </c>
      <c r="O40" s="60">
        <f t="shared" si="4"/>
        <v>0</v>
      </c>
      <c r="P40" s="60">
        <f t="shared" si="4"/>
        <v>0</v>
      </c>
      <c r="Q40" s="60">
        <f t="shared" si="4"/>
        <v>104674</v>
      </c>
      <c r="R40" s="60">
        <f t="shared" si="4"/>
        <v>104674</v>
      </c>
      <c r="S40" s="60">
        <f t="shared" si="4"/>
        <v>0</v>
      </c>
      <c r="T40" s="60">
        <f t="shared" si="4"/>
        <v>0</v>
      </c>
      <c r="U40" s="60">
        <f t="shared" si="4"/>
        <v>1399046</v>
      </c>
      <c r="V40" s="60">
        <f t="shared" si="4"/>
        <v>1399046</v>
      </c>
      <c r="W40" s="60">
        <f t="shared" si="4"/>
        <v>25825536</v>
      </c>
      <c r="X40" s="60">
        <f t="shared" si="4"/>
        <v>22595000</v>
      </c>
      <c r="Y40" s="60">
        <f t="shared" si="4"/>
        <v>3230536</v>
      </c>
      <c r="Z40" s="140">
        <f t="shared" si="5"/>
        <v>14.29757025890684</v>
      </c>
      <c r="AA40" s="155">
        <f>AA10+AA25</f>
        <v>22595000</v>
      </c>
    </row>
    <row r="41" spans="1:27" ht="13.5">
      <c r="A41" s="292" t="s">
        <v>209</v>
      </c>
      <c r="B41" s="142"/>
      <c r="C41" s="293">
        <f aca="true" t="shared" si="6" ref="C41:Y41">SUM(C36:C40)</f>
        <v>283718853</v>
      </c>
      <c r="D41" s="294">
        <f t="shared" si="6"/>
        <v>0</v>
      </c>
      <c r="E41" s="295">
        <f t="shared" si="6"/>
        <v>324259000</v>
      </c>
      <c r="F41" s="295">
        <f t="shared" si="6"/>
        <v>324259000</v>
      </c>
      <c r="G41" s="295">
        <f t="shared" si="6"/>
        <v>0</v>
      </c>
      <c r="H41" s="295">
        <f t="shared" si="6"/>
        <v>28102110</v>
      </c>
      <c r="I41" s="295">
        <f t="shared" si="6"/>
        <v>36315776</v>
      </c>
      <c r="J41" s="295">
        <f t="shared" si="6"/>
        <v>64417886</v>
      </c>
      <c r="K41" s="295">
        <f t="shared" si="6"/>
        <v>22645066</v>
      </c>
      <c r="L41" s="295">
        <f t="shared" si="6"/>
        <v>49260165</v>
      </c>
      <c r="M41" s="295">
        <f t="shared" si="6"/>
        <v>42385781</v>
      </c>
      <c r="N41" s="295">
        <f t="shared" si="6"/>
        <v>114291012</v>
      </c>
      <c r="O41" s="295">
        <f t="shared" si="6"/>
        <v>13031399</v>
      </c>
      <c r="P41" s="295">
        <f t="shared" si="6"/>
        <v>266162</v>
      </c>
      <c r="Q41" s="295">
        <f t="shared" si="6"/>
        <v>24395835</v>
      </c>
      <c r="R41" s="295">
        <f t="shared" si="6"/>
        <v>37693396</v>
      </c>
      <c r="S41" s="295">
        <f t="shared" si="6"/>
        <v>6920863</v>
      </c>
      <c r="T41" s="295">
        <f t="shared" si="6"/>
        <v>31806715</v>
      </c>
      <c r="U41" s="295">
        <f t="shared" si="6"/>
        <v>71854185</v>
      </c>
      <c r="V41" s="295">
        <f t="shared" si="6"/>
        <v>110581763</v>
      </c>
      <c r="W41" s="295">
        <f t="shared" si="6"/>
        <v>326984057</v>
      </c>
      <c r="X41" s="295">
        <f t="shared" si="6"/>
        <v>324259000</v>
      </c>
      <c r="Y41" s="295">
        <f t="shared" si="6"/>
        <v>2725057</v>
      </c>
      <c r="Z41" s="296">
        <f t="shared" si="5"/>
        <v>0.8403951779287544</v>
      </c>
      <c r="AA41" s="297">
        <f>SUM(AA36:AA40)</f>
        <v>324259000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7639226</v>
      </c>
      <c r="D45" s="129">
        <f t="shared" si="7"/>
        <v>0</v>
      </c>
      <c r="E45" s="54">
        <f t="shared" si="7"/>
        <v>59890000</v>
      </c>
      <c r="F45" s="54">
        <f t="shared" si="7"/>
        <v>59890000</v>
      </c>
      <c r="G45" s="54">
        <f t="shared" si="7"/>
        <v>193120</v>
      </c>
      <c r="H45" s="54">
        <f t="shared" si="7"/>
        <v>2612597</v>
      </c>
      <c r="I45" s="54">
        <f t="shared" si="7"/>
        <v>11962784</v>
      </c>
      <c r="J45" s="54">
        <f t="shared" si="7"/>
        <v>14768501</v>
      </c>
      <c r="K45" s="54">
        <f t="shared" si="7"/>
        <v>866024</v>
      </c>
      <c r="L45" s="54">
        <f t="shared" si="7"/>
        <v>870418</v>
      </c>
      <c r="M45" s="54">
        <f t="shared" si="7"/>
        <v>17534530</v>
      </c>
      <c r="N45" s="54">
        <f t="shared" si="7"/>
        <v>19270972</v>
      </c>
      <c r="O45" s="54">
        <f t="shared" si="7"/>
        <v>203876</v>
      </c>
      <c r="P45" s="54">
        <f t="shared" si="7"/>
        <v>4165629</v>
      </c>
      <c r="Q45" s="54">
        <f t="shared" si="7"/>
        <v>3034524</v>
      </c>
      <c r="R45" s="54">
        <f t="shared" si="7"/>
        <v>7404029</v>
      </c>
      <c r="S45" s="54">
        <f t="shared" si="7"/>
        <v>6306309</v>
      </c>
      <c r="T45" s="54">
        <f t="shared" si="7"/>
        <v>8690386</v>
      </c>
      <c r="U45" s="54">
        <f t="shared" si="7"/>
        <v>9171626</v>
      </c>
      <c r="V45" s="54">
        <f t="shared" si="7"/>
        <v>24168321</v>
      </c>
      <c r="W45" s="54">
        <f t="shared" si="7"/>
        <v>65611823</v>
      </c>
      <c r="X45" s="54">
        <f t="shared" si="7"/>
        <v>59890000</v>
      </c>
      <c r="Y45" s="54">
        <f t="shared" si="7"/>
        <v>5721823</v>
      </c>
      <c r="Z45" s="184">
        <f t="shared" si="5"/>
        <v>9.553887126398397</v>
      </c>
      <c r="AA45" s="130">
        <f t="shared" si="8"/>
        <v>59890000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291358079</v>
      </c>
      <c r="D49" s="218">
        <f t="shared" si="9"/>
        <v>0</v>
      </c>
      <c r="E49" s="220">
        <f t="shared" si="9"/>
        <v>384149000</v>
      </c>
      <c r="F49" s="220">
        <f t="shared" si="9"/>
        <v>384149000</v>
      </c>
      <c r="G49" s="220">
        <f t="shared" si="9"/>
        <v>193120</v>
      </c>
      <c r="H49" s="220">
        <f t="shared" si="9"/>
        <v>30714707</v>
      </c>
      <c r="I49" s="220">
        <f t="shared" si="9"/>
        <v>48278560</v>
      </c>
      <c r="J49" s="220">
        <f t="shared" si="9"/>
        <v>79186387</v>
      </c>
      <c r="K49" s="220">
        <f t="shared" si="9"/>
        <v>23511090</v>
      </c>
      <c r="L49" s="220">
        <f t="shared" si="9"/>
        <v>50130583</v>
      </c>
      <c r="M49" s="220">
        <f t="shared" si="9"/>
        <v>59920311</v>
      </c>
      <c r="N49" s="220">
        <f t="shared" si="9"/>
        <v>133561984</v>
      </c>
      <c r="O49" s="220">
        <f t="shared" si="9"/>
        <v>13235275</v>
      </c>
      <c r="P49" s="220">
        <f t="shared" si="9"/>
        <v>4431791</v>
      </c>
      <c r="Q49" s="220">
        <f t="shared" si="9"/>
        <v>27430359</v>
      </c>
      <c r="R49" s="220">
        <f t="shared" si="9"/>
        <v>45097425</v>
      </c>
      <c r="S49" s="220">
        <f t="shared" si="9"/>
        <v>13227172</v>
      </c>
      <c r="T49" s="220">
        <f t="shared" si="9"/>
        <v>40497101</v>
      </c>
      <c r="U49" s="220">
        <f t="shared" si="9"/>
        <v>81025811</v>
      </c>
      <c r="V49" s="220">
        <f t="shared" si="9"/>
        <v>134750084</v>
      </c>
      <c r="W49" s="220">
        <f t="shared" si="9"/>
        <v>392595880</v>
      </c>
      <c r="X49" s="220">
        <f t="shared" si="9"/>
        <v>384149000</v>
      </c>
      <c r="Y49" s="220">
        <f t="shared" si="9"/>
        <v>8446880</v>
      </c>
      <c r="Z49" s="221">
        <f t="shared" si="5"/>
        <v>2.1988551317327394</v>
      </c>
      <c r="AA49" s="222">
        <f>SUM(AA41:AA48)</f>
        <v>384149000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2242902</v>
      </c>
      <c r="P51" s="54">
        <f t="shared" si="10"/>
        <v>0</v>
      </c>
      <c r="Q51" s="54">
        <f t="shared" si="10"/>
        <v>0</v>
      </c>
      <c r="R51" s="54">
        <f t="shared" si="10"/>
        <v>2242902</v>
      </c>
      <c r="S51" s="54">
        <f t="shared" si="10"/>
        <v>6036406</v>
      </c>
      <c r="T51" s="54">
        <f t="shared" si="10"/>
        <v>1150716</v>
      </c>
      <c r="U51" s="54">
        <f t="shared" si="10"/>
        <v>2001811</v>
      </c>
      <c r="V51" s="54">
        <f t="shared" si="10"/>
        <v>9188933</v>
      </c>
      <c r="W51" s="54">
        <f t="shared" si="10"/>
        <v>11431835</v>
      </c>
      <c r="X51" s="54">
        <f t="shared" si="10"/>
        <v>0</v>
      </c>
      <c r="Y51" s="54">
        <f t="shared" si="10"/>
        <v>11431835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>
        <v>1992275</v>
      </c>
      <c r="T52" s="60"/>
      <c r="U52" s="60">
        <v>1494811</v>
      </c>
      <c r="V52" s="60">
        <v>3487086</v>
      </c>
      <c r="W52" s="60">
        <v>3487086</v>
      </c>
      <c r="X52" s="60"/>
      <c r="Y52" s="60">
        <v>3487086</v>
      </c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>
        <v>2242902</v>
      </c>
      <c r="P54" s="60"/>
      <c r="Q54" s="60"/>
      <c r="R54" s="60">
        <v>2242902</v>
      </c>
      <c r="S54" s="60">
        <v>3272332</v>
      </c>
      <c r="T54" s="60">
        <v>1150716</v>
      </c>
      <c r="U54" s="60"/>
      <c r="V54" s="60">
        <v>4423048</v>
      </c>
      <c r="W54" s="60">
        <v>6665950</v>
      </c>
      <c r="X54" s="60"/>
      <c r="Y54" s="60">
        <v>6665950</v>
      </c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2242902</v>
      </c>
      <c r="P57" s="295">
        <f t="shared" si="11"/>
        <v>0</v>
      </c>
      <c r="Q57" s="295">
        <f t="shared" si="11"/>
        <v>0</v>
      </c>
      <c r="R57" s="295">
        <f t="shared" si="11"/>
        <v>2242902</v>
      </c>
      <c r="S57" s="295">
        <f t="shared" si="11"/>
        <v>5264607</v>
      </c>
      <c r="T57" s="295">
        <f t="shared" si="11"/>
        <v>1150716</v>
      </c>
      <c r="U57" s="295">
        <f t="shared" si="11"/>
        <v>1494811</v>
      </c>
      <c r="V57" s="295">
        <f t="shared" si="11"/>
        <v>7910134</v>
      </c>
      <c r="W57" s="295">
        <f t="shared" si="11"/>
        <v>10153036</v>
      </c>
      <c r="X57" s="295">
        <f t="shared" si="11"/>
        <v>0</v>
      </c>
      <c r="Y57" s="295">
        <f t="shared" si="11"/>
        <v>10153036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>
        <v>771799</v>
      </c>
      <c r="T61" s="60"/>
      <c r="U61" s="60">
        <v>507000</v>
      </c>
      <c r="V61" s="60">
        <v>1278799</v>
      </c>
      <c r="W61" s="60">
        <v>1278799</v>
      </c>
      <c r="X61" s="60"/>
      <c r="Y61" s="60">
        <v>1278799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18853899</v>
      </c>
      <c r="H65" s="60"/>
      <c r="I65" s="60"/>
      <c r="J65" s="60">
        <v>18853899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18853899</v>
      </c>
      <c r="X65" s="60"/>
      <c r="Y65" s="60">
        <v>18853899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2234786</v>
      </c>
      <c r="H66" s="275">
        <v>1595254</v>
      </c>
      <c r="I66" s="275">
        <v>4546050</v>
      </c>
      <c r="J66" s="275">
        <v>8376090</v>
      </c>
      <c r="K66" s="275">
        <v>5182513</v>
      </c>
      <c r="L66" s="275">
        <v>4693599</v>
      </c>
      <c r="M66" s="275">
        <v>1310972</v>
      </c>
      <c r="N66" s="275">
        <v>11187084</v>
      </c>
      <c r="O66" s="275">
        <v>2996674</v>
      </c>
      <c r="P66" s="275">
        <v>1166068</v>
      </c>
      <c r="Q66" s="275">
        <v>2098544</v>
      </c>
      <c r="R66" s="275">
        <v>6261286</v>
      </c>
      <c r="S66" s="275">
        <v>1155646</v>
      </c>
      <c r="T66" s="275">
        <v>13613511</v>
      </c>
      <c r="U66" s="275"/>
      <c r="V66" s="275">
        <v>14769157</v>
      </c>
      <c r="W66" s="275">
        <v>40593617</v>
      </c>
      <c r="X66" s="275"/>
      <c r="Y66" s="275">
        <v>40593617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31531</v>
      </c>
      <c r="H67" s="60"/>
      <c r="I67" s="60"/>
      <c r="J67" s="60">
        <v>31531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31531</v>
      </c>
      <c r="X67" s="60"/>
      <c r="Y67" s="60">
        <v>31531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2543840</v>
      </c>
      <c r="H68" s="60"/>
      <c r="I68" s="60"/>
      <c r="J68" s="60">
        <v>2543840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2543840</v>
      </c>
      <c r="X68" s="60"/>
      <c r="Y68" s="60">
        <v>2543840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23664056</v>
      </c>
      <c r="H69" s="220">
        <f t="shared" si="12"/>
        <v>1595254</v>
      </c>
      <c r="I69" s="220">
        <f t="shared" si="12"/>
        <v>4546050</v>
      </c>
      <c r="J69" s="220">
        <f t="shared" si="12"/>
        <v>29805360</v>
      </c>
      <c r="K69" s="220">
        <f t="shared" si="12"/>
        <v>5182513</v>
      </c>
      <c r="L69" s="220">
        <f t="shared" si="12"/>
        <v>4693599</v>
      </c>
      <c r="M69" s="220">
        <f t="shared" si="12"/>
        <v>1310972</v>
      </c>
      <c r="N69" s="220">
        <f t="shared" si="12"/>
        <v>11187084</v>
      </c>
      <c r="O69" s="220">
        <f t="shared" si="12"/>
        <v>2996674</v>
      </c>
      <c r="P69" s="220">
        <f t="shared" si="12"/>
        <v>1166068</v>
      </c>
      <c r="Q69" s="220">
        <f t="shared" si="12"/>
        <v>2098544</v>
      </c>
      <c r="R69" s="220">
        <f t="shared" si="12"/>
        <v>6261286</v>
      </c>
      <c r="S69" s="220">
        <f t="shared" si="12"/>
        <v>1155646</v>
      </c>
      <c r="T69" s="220">
        <f t="shared" si="12"/>
        <v>13613511</v>
      </c>
      <c r="U69" s="220">
        <f t="shared" si="12"/>
        <v>0</v>
      </c>
      <c r="V69" s="220">
        <f t="shared" si="12"/>
        <v>14769157</v>
      </c>
      <c r="W69" s="220">
        <f t="shared" si="12"/>
        <v>62022887</v>
      </c>
      <c r="X69" s="220">
        <f t="shared" si="12"/>
        <v>0</v>
      </c>
      <c r="Y69" s="220">
        <f t="shared" si="12"/>
        <v>62022887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283718853</v>
      </c>
      <c r="D5" s="357">
        <f t="shared" si="0"/>
        <v>0</v>
      </c>
      <c r="E5" s="356">
        <f t="shared" si="0"/>
        <v>324259000</v>
      </c>
      <c r="F5" s="358">
        <f t="shared" si="0"/>
        <v>324259000</v>
      </c>
      <c r="G5" s="358">
        <f t="shared" si="0"/>
        <v>0</v>
      </c>
      <c r="H5" s="356">
        <f t="shared" si="0"/>
        <v>28102110</v>
      </c>
      <c r="I5" s="356">
        <f t="shared" si="0"/>
        <v>35794144</v>
      </c>
      <c r="J5" s="358">
        <f t="shared" si="0"/>
        <v>0</v>
      </c>
      <c r="K5" s="358">
        <f t="shared" si="0"/>
        <v>22645066</v>
      </c>
      <c r="L5" s="356">
        <f t="shared" si="0"/>
        <v>49260165</v>
      </c>
      <c r="M5" s="356">
        <f t="shared" si="0"/>
        <v>40244610</v>
      </c>
      <c r="N5" s="358">
        <f t="shared" si="0"/>
        <v>93269847</v>
      </c>
      <c r="O5" s="358">
        <f t="shared" si="0"/>
        <v>12822557</v>
      </c>
      <c r="P5" s="356">
        <f t="shared" si="0"/>
        <v>266162</v>
      </c>
      <c r="Q5" s="356">
        <f t="shared" si="0"/>
        <v>24291161</v>
      </c>
      <c r="R5" s="358">
        <f t="shared" si="0"/>
        <v>26768861</v>
      </c>
      <c r="S5" s="358">
        <f t="shared" si="0"/>
        <v>6920863</v>
      </c>
      <c r="T5" s="356">
        <f t="shared" si="0"/>
        <v>31806715</v>
      </c>
      <c r="U5" s="356">
        <f t="shared" si="0"/>
        <v>71854185</v>
      </c>
      <c r="V5" s="358">
        <f t="shared" si="0"/>
        <v>102594362</v>
      </c>
      <c r="W5" s="358">
        <f t="shared" si="0"/>
        <v>0</v>
      </c>
      <c r="X5" s="356">
        <f t="shared" si="0"/>
        <v>324259000</v>
      </c>
      <c r="Y5" s="358">
        <f t="shared" si="0"/>
        <v>-324259000</v>
      </c>
      <c r="Z5" s="359">
        <f>+IF(X5&lt;&gt;0,+(Y5/X5)*100,0)</f>
        <v>-100</v>
      </c>
      <c r="AA5" s="360">
        <f>+AA6+AA8+AA11+AA13+AA15</f>
        <v>324259000</v>
      </c>
    </row>
    <row r="6" spans="1:27" ht="13.5">
      <c r="A6" s="361" t="s">
        <v>204</v>
      </c>
      <c r="B6" s="142"/>
      <c r="C6" s="60">
        <f>+C7</f>
        <v>7428308</v>
      </c>
      <c r="D6" s="340">
        <f aca="true" t="shared" si="1" ref="D6:AA6">+D7</f>
        <v>0</v>
      </c>
      <c r="E6" s="60">
        <f t="shared" si="1"/>
        <v>10000000</v>
      </c>
      <c r="F6" s="59">
        <f t="shared" si="1"/>
        <v>10000000</v>
      </c>
      <c r="G6" s="59">
        <f t="shared" si="1"/>
        <v>0</v>
      </c>
      <c r="H6" s="60">
        <f t="shared" si="1"/>
        <v>1753740</v>
      </c>
      <c r="I6" s="60">
        <f t="shared" si="1"/>
        <v>7109477</v>
      </c>
      <c r="J6" s="59">
        <f t="shared" si="1"/>
        <v>0</v>
      </c>
      <c r="K6" s="59">
        <f t="shared" si="1"/>
        <v>0</v>
      </c>
      <c r="L6" s="60">
        <f t="shared" si="1"/>
        <v>2168528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4369314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6588355</v>
      </c>
      <c r="V6" s="59">
        <f t="shared" si="1"/>
        <v>0</v>
      </c>
      <c r="W6" s="59">
        <f t="shared" si="1"/>
        <v>0</v>
      </c>
      <c r="X6" s="60">
        <f t="shared" si="1"/>
        <v>10000000</v>
      </c>
      <c r="Y6" s="59">
        <f t="shared" si="1"/>
        <v>-10000000</v>
      </c>
      <c r="Z6" s="61">
        <f>+IF(X6&lt;&gt;0,+(Y6/X6)*100,0)</f>
        <v>-100</v>
      </c>
      <c r="AA6" s="62">
        <f t="shared" si="1"/>
        <v>10000000</v>
      </c>
    </row>
    <row r="7" spans="1:27" ht="13.5">
      <c r="A7" s="291" t="s">
        <v>228</v>
      </c>
      <c r="B7" s="142"/>
      <c r="C7" s="60">
        <v>7428308</v>
      </c>
      <c r="D7" s="340"/>
      <c r="E7" s="60">
        <v>10000000</v>
      </c>
      <c r="F7" s="59">
        <v>10000000</v>
      </c>
      <c r="G7" s="59"/>
      <c r="H7" s="60">
        <v>1753740</v>
      </c>
      <c r="I7" s="60">
        <v>7109477</v>
      </c>
      <c r="J7" s="59"/>
      <c r="K7" s="59"/>
      <c r="L7" s="60">
        <v>2168528</v>
      </c>
      <c r="M7" s="60"/>
      <c r="N7" s="59"/>
      <c r="O7" s="59"/>
      <c r="P7" s="60"/>
      <c r="Q7" s="60">
        <v>4369314</v>
      </c>
      <c r="R7" s="59"/>
      <c r="S7" s="59"/>
      <c r="T7" s="60"/>
      <c r="U7" s="60">
        <v>6588355</v>
      </c>
      <c r="V7" s="59"/>
      <c r="W7" s="59"/>
      <c r="X7" s="60">
        <v>10000000</v>
      </c>
      <c r="Y7" s="59">
        <v>-10000000</v>
      </c>
      <c r="Z7" s="61">
        <v>-100</v>
      </c>
      <c r="AA7" s="62">
        <v>10000000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4484232</v>
      </c>
      <c r="D11" s="363">
        <f aca="true" t="shared" si="3" ref="D11:AA11">+D12</f>
        <v>0</v>
      </c>
      <c r="E11" s="362">
        <f t="shared" si="3"/>
        <v>225101000</v>
      </c>
      <c r="F11" s="364">
        <f t="shared" si="3"/>
        <v>225101000</v>
      </c>
      <c r="G11" s="364">
        <f t="shared" si="3"/>
        <v>0</v>
      </c>
      <c r="H11" s="362">
        <f t="shared" si="3"/>
        <v>18391074</v>
      </c>
      <c r="I11" s="362">
        <f t="shared" si="3"/>
        <v>21972417</v>
      </c>
      <c r="J11" s="364">
        <f t="shared" si="3"/>
        <v>0</v>
      </c>
      <c r="K11" s="364">
        <f t="shared" si="3"/>
        <v>14955917</v>
      </c>
      <c r="L11" s="362">
        <f t="shared" si="3"/>
        <v>30151124</v>
      </c>
      <c r="M11" s="362">
        <f t="shared" si="3"/>
        <v>24697183</v>
      </c>
      <c r="N11" s="364">
        <f t="shared" si="3"/>
        <v>69804224</v>
      </c>
      <c r="O11" s="364">
        <f t="shared" si="3"/>
        <v>10426286</v>
      </c>
      <c r="P11" s="362">
        <f t="shared" si="3"/>
        <v>266162</v>
      </c>
      <c r="Q11" s="362">
        <f t="shared" si="3"/>
        <v>16076413</v>
      </c>
      <c r="R11" s="364">
        <f t="shared" si="3"/>
        <v>26768861</v>
      </c>
      <c r="S11" s="364">
        <f t="shared" si="3"/>
        <v>2173956</v>
      </c>
      <c r="T11" s="362">
        <f t="shared" si="3"/>
        <v>19772337</v>
      </c>
      <c r="U11" s="362">
        <f t="shared" si="3"/>
        <v>40558829</v>
      </c>
      <c r="V11" s="364">
        <f t="shared" si="3"/>
        <v>62505122</v>
      </c>
      <c r="W11" s="364">
        <f t="shared" si="3"/>
        <v>0</v>
      </c>
      <c r="X11" s="362">
        <f t="shared" si="3"/>
        <v>225101000</v>
      </c>
      <c r="Y11" s="364">
        <f t="shared" si="3"/>
        <v>-225101000</v>
      </c>
      <c r="Z11" s="365">
        <f>+IF(X11&lt;&gt;0,+(Y11/X11)*100,0)</f>
        <v>-100</v>
      </c>
      <c r="AA11" s="366">
        <f t="shared" si="3"/>
        <v>225101000</v>
      </c>
    </row>
    <row r="12" spans="1:27" ht="13.5">
      <c r="A12" s="291" t="s">
        <v>231</v>
      </c>
      <c r="B12" s="136"/>
      <c r="C12" s="60">
        <v>4484232</v>
      </c>
      <c r="D12" s="340"/>
      <c r="E12" s="60">
        <v>225101000</v>
      </c>
      <c r="F12" s="59">
        <v>225101000</v>
      </c>
      <c r="G12" s="59"/>
      <c r="H12" s="60">
        <v>18391074</v>
      </c>
      <c r="I12" s="60">
        <v>21972417</v>
      </c>
      <c r="J12" s="59"/>
      <c r="K12" s="59">
        <v>14955917</v>
      </c>
      <c r="L12" s="60">
        <v>30151124</v>
      </c>
      <c r="M12" s="60">
        <v>24697183</v>
      </c>
      <c r="N12" s="59">
        <v>69804224</v>
      </c>
      <c r="O12" s="59">
        <v>10426286</v>
      </c>
      <c r="P12" s="60">
        <v>266162</v>
      </c>
      <c r="Q12" s="60">
        <v>16076413</v>
      </c>
      <c r="R12" s="59">
        <v>26768861</v>
      </c>
      <c r="S12" s="59">
        <v>2173956</v>
      </c>
      <c r="T12" s="60">
        <v>19772337</v>
      </c>
      <c r="U12" s="60">
        <v>40558829</v>
      </c>
      <c r="V12" s="59">
        <v>62505122</v>
      </c>
      <c r="W12" s="59"/>
      <c r="X12" s="60">
        <v>225101000</v>
      </c>
      <c r="Y12" s="59">
        <v>-225101000</v>
      </c>
      <c r="Z12" s="61">
        <v>-100</v>
      </c>
      <c r="AA12" s="62">
        <v>225101000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66563000</v>
      </c>
      <c r="F13" s="342">
        <f t="shared" si="4"/>
        <v>66563000</v>
      </c>
      <c r="G13" s="342">
        <f t="shared" si="4"/>
        <v>0</v>
      </c>
      <c r="H13" s="275">
        <f t="shared" si="4"/>
        <v>868578</v>
      </c>
      <c r="I13" s="275">
        <f t="shared" si="4"/>
        <v>6712250</v>
      </c>
      <c r="J13" s="342">
        <f t="shared" si="4"/>
        <v>0</v>
      </c>
      <c r="K13" s="342">
        <f t="shared" si="4"/>
        <v>7689149</v>
      </c>
      <c r="L13" s="275">
        <f t="shared" si="4"/>
        <v>229047</v>
      </c>
      <c r="M13" s="275">
        <f t="shared" si="4"/>
        <v>15547427</v>
      </c>
      <c r="N13" s="342">
        <f t="shared" si="4"/>
        <v>23465623</v>
      </c>
      <c r="O13" s="342">
        <f t="shared" si="4"/>
        <v>2396271</v>
      </c>
      <c r="P13" s="275">
        <f t="shared" si="4"/>
        <v>0</v>
      </c>
      <c r="Q13" s="275">
        <f t="shared" si="4"/>
        <v>3845434</v>
      </c>
      <c r="R13" s="342">
        <f t="shared" si="4"/>
        <v>0</v>
      </c>
      <c r="S13" s="342">
        <f t="shared" si="4"/>
        <v>4746907</v>
      </c>
      <c r="T13" s="275">
        <f t="shared" si="4"/>
        <v>12034378</v>
      </c>
      <c r="U13" s="275">
        <f t="shared" si="4"/>
        <v>23307955</v>
      </c>
      <c r="V13" s="342">
        <f t="shared" si="4"/>
        <v>40089240</v>
      </c>
      <c r="W13" s="342">
        <f t="shared" si="4"/>
        <v>0</v>
      </c>
      <c r="X13" s="275">
        <f t="shared" si="4"/>
        <v>66563000</v>
      </c>
      <c r="Y13" s="342">
        <f t="shared" si="4"/>
        <v>-66563000</v>
      </c>
      <c r="Z13" s="335">
        <f>+IF(X13&lt;&gt;0,+(Y13/X13)*100,0)</f>
        <v>-100</v>
      </c>
      <c r="AA13" s="273">
        <f t="shared" si="4"/>
        <v>66563000</v>
      </c>
    </row>
    <row r="14" spans="1:27" ht="13.5">
      <c r="A14" s="291" t="s">
        <v>232</v>
      </c>
      <c r="B14" s="136"/>
      <c r="C14" s="60"/>
      <c r="D14" s="340"/>
      <c r="E14" s="60">
        <v>66563000</v>
      </c>
      <c r="F14" s="59">
        <v>66563000</v>
      </c>
      <c r="G14" s="59"/>
      <c r="H14" s="60">
        <v>868578</v>
      </c>
      <c r="I14" s="60">
        <v>6712250</v>
      </c>
      <c r="J14" s="59"/>
      <c r="K14" s="59">
        <v>7689149</v>
      </c>
      <c r="L14" s="60">
        <v>229047</v>
      </c>
      <c r="M14" s="60">
        <v>15547427</v>
      </c>
      <c r="N14" s="59">
        <v>23465623</v>
      </c>
      <c r="O14" s="59">
        <v>2396271</v>
      </c>
      <c r="P14" s="60"/>
      <c r="Q14" s="60">
        <v>3845434</v>
      </c>
      <c r="R14" s="59"/>
      <c r="S14" s="59">
        <v>4746907</v>
      </c>
      <c r="T14" s="60">
        <v>12034378</v>
      </c>
      <c r="U14" s="60">
        <v>23307955</v>
      </c>
      <c r="V14" s="59">
        <v>40089240</v>
      </c>
      <c r="W14" s="59"/>
      <c r="X14" s="60">
        <v>66563000</v>
      </c>
      <c r="Y14" s="59">
        <v>-66563000</v>
      </c>
      <c r="Z14" s="61">
        <v>-100</v>
      </c>
      <c r="AA14" s="62">
        <v>66563000</v>
      </c>
    </row>
    <row r="15" spans="1:27" ht="13.5">
      <c r="A15" s="361" t="s">
        <v>208</v>
      </c>
      <c r="B15" s="136"/>
      <c r="C15" s="60">
        <f aca="true" t="shared" si="5" ref="C15:Y15">SUM(C16:C20)</f>
        <v>271806313</v>
      </c>
      <c r="D15" s="340">
        <f t="shared" si="5"/>
        <v>0</v>
      </c>
      <c r="E15" s="60">
        <f t="shared" si="5"/>
        <v>22595000</v>
      </c>
      <c r="F15" s="59">
        <f t="shared" si="5"/>
        <v>22595000</v>
      </c>
      <c r="G15" s="59">
        <f t="shared" si="5"/>
        <v>0</v>
      </c>
      <c r="H15" s="60">
        <f t="shared" si="5"/>
        <v>7088718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16711466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1399046</v>
      </c>
      <c r="V15" s="59">
        <f t="shared" si="5"/>
        <v>0</v>
      </c>
      <c r="W15" s="59">
        <f t="shared" si="5"/>
        <v>0</v>
      </c>
      <c r="X15" s="60">
        <f t="shared" si="5"/>
        <v>22595000</v>
      </c>
      <c r="Y15" s="59">
        <f t="shared" si="5"/>
        <v>-22595000</v>
      </c>
      <c r="Z15" s="61">
        <f>+IF(X15&lt;&gt;0,+(Y15/X15)*100,0)</f>
        <v>-100</v>
      </c>
      <c r="AA15" s="62">
        <f>SUM(AA16:AA20)</f>
        <v>22595000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271806313</v>
      </c>
      <c r="D20" s="340"/>
      <c r="E20" s="60">
        <v>22595000</v>
      </c>
      <c r="F20" s="59">
        <v>22595000</v>
      </c>
      <c r="G20" s="59"/>
      <c r="H20" s="60">
        <v>7088718</v>
      </c>
      <c r="I20" s="60"/>
      <c r="J20" s="59"/>
      <c r="K20" s="59"/>
      <c r="L20" s="60">
        <v>16711466</v>
      </c>
      <c r="M20" s="60"/>
      <c r="N20" s="59"/>
      <c r="O20" s="59"/>
      <c r="P20" s="60"/>
      <c r="Q20" s="60"/>
      <c r="R20" s="59"/>
      <c r="S20" s="59"/>
      <c r="T20" s="60"/>
      <c r="U20" s="60">
        <v>1399046</v>
      </c>
      <c r="V20" s="59"/>
      <c r="W20" s="59"/>
      <c r="X20" s="60">
        <v>22595000</v>
      </c>
      <c r="Y20" s="59">
        <v>-22595000</v>
      </c>
      <c r="Z20" s="61">
        <v>-100</v>
      </c>
      <c r="AA20" s="62">
        <v>22595000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7639226</v>
      </c>
      <c r="D40" s="344">
        <f t="shared" si="9"/>
        <v>0</v>
      </c>
      <c r="E40" s="343">
        <f t="shared" si="9"/>
        <v>59890000</v>
      </c>
      <c r="F40" s="345">
        <f t="shared" si="9"/>
        <v>59890000</v>
      </c>
      <c r="G40" s="345">
        <f t="shared" si="9"/>
        <v>193120</v>
      </c>
      <c r="H40" s="343">
        <f t="shared" si="9"/>
        <v>2612597</v>
      </c>
      <c r="I40" s="343">
        <f t="shared" si="9"/>
        <v>11958284</v>
      </c>
      <c r="J40" s="345">
        <f t="shared" si="9"/>
        <v>0</v>
      </c>
      <c r="K40" s="345">
        <f t="shared" si="9"/>
        <v>866024</v>
      </c>
      <c r="L40" s="343">
        <f t="shared" si="9"/>
        <v>870418</v>
      </c>
      <c r="M40" s="343">
        <f t="shared" si="9"/>
        <v>17534530</v>
      </c>
      <c r="N40" s="345">
        <f t="shared" si="9"/>
        <v>0</v>
      </c>
      <c r="O40" s="345">
        <f t="shared" si="9"/>
        <v>203876</v>
      </c>
      <c r="P40" s="343">
        <f t="shared" si="9"/>
        <v>4165629</v>
      </c>
      <c r="Q40" s="343">
        <f t="shared" si="9"/>
        <v>3034524</v>
      </c>
      <c r="R40" s="345">
        <f t="shared" si="9"/>
        <v>0</v>
      </c>
      <c r="S40" s="345">
        <f t="shared" si="9"/>
        <v>6306309</v>
      </c>
      <c r="T40" s="343">
        <f t="shared" si="9"/>
        <v>8690386</v>
      </c>
      <c r="U40" s="343">
        <f t="shared" si="9"/>
        <v>9171626</v>
      </c>
      <c r="V40" s="345">
        <f t="shared" si="9"/>
        <v>5161214</v>
      </c>
      <c r="W40" s="345">
        <f t="shared" si="9"/>
        <v>0</v>
      </c>
      <c r="X40" s="343">
        <f t="shared" si="9"/>
        <v>59890000</v>
      </c>
      <c r="Y40" s="345">
        <f t="shared" si="9"/>
        <v>-59890000</v>
      </c>
      <c r="Z40" s="336">
        <f>+IF(X40&lt;&gt;0,+(Y40/X40)*100,0)</f>
        <v>-100</v>
      </c>
      <c r="AA40" s="350">
        <f>SUM(AA41:AA49)</f>
        <v>59890000</v>
      </c>
    </row>
    <row r="41" spans="1:27" ht="13.5">
      <c r="A41" s="361" t="s">
        <v>247</v>
      </c>
      <c r="B41" s="142"/>
      <c r="C41" s="362"/>
      <c r="D41" s="363"/>
      <c r="E41" s="362">
        <v>3250000</v>
      </c>
      <c r="F41" s="364">
        <v>3250000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>
        <v>5209749</v>
      </c>
      <c r="T41" s="362"/>
      <c r="U41" s="362">
        <v>1528782</v>
      </c>
      <c r="V41" s="364"/>
      <c r="W41" s="364"/>
      <c r="X41" s="362">
        <v>3250000</v>
      </c>
      <c r="Y41" s="364">
        <v>-3250000</v>
      </c>
      <c r="Z41" s="365">
        <v>-100</v>
      </c>
      <c r="AA41" s="366">
        <v>3250000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2750000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3719621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1600000</v>
      </c>
      <c r="F43" s="370">
        <v>1600000</v>
      </c>
      <c r="G43" s="370"/>
      <c r="H43" s="305">
        <v>1762598</v>
      </c>
      <c r="I43" s="305">
        <v>952433</v>
      </c>
      <c r="J43" s="370"/>
      <c r="K43" s="370"/>
      <c r="L43" s="305">
        <v>870418</v>
      </c>
      <c r="M43" s="305">
        <v>77580</v>
      </c>
      <c r="N43" s="370"/>
      <c r="O43" s="370">
        <v>28600</v>
      </c>
      <c r="P43" s="305"/>
      <c r="Q43" s="305"/>
      <c r="R43" s="370"/>
      <c r="S43" s="370"/>
      <c r="T43" s="305">
        <v>5881225</v>
      </c>
      <c r="U43" s="305"/>
      <c r="V43" s="370"/>
      <c r="W43" s="370"/>
      <c r="X43" s="305">
        <v>1600000</v>
      </c>
      <c r="Y43" s="370">
        <v>-1600000</v>
      </c>
      <c r="Z43" s="371">
        <v>-100</v>
      </c>
      <c r="AA43" s="303">
        <v>1600000</v>
      </c>
    </row>
    <row r="44" spans="1:27" ht="13.5">
      <c r="A44" s="361" t="s">
        <v>250</v>
      </c>
      <c r="B44" s="136"/>
      <c r="C44" s="60"/>
      <c r="D44" s="368"/>
      <c r="E44" s="54">
        <v>16840000</v>
      </c>
      <c r="F44" s="53">
        <v>16840000</v>
      </c>
      <c r="G44" s="53">
        <v>193120</v>
      </c>
      <c r="H44" s="54"/>
      <c r="I44" s="54">
        <v>3696179</v>
      </c>
      <c r="J44" s="53"/>
      <c r="K44" s="53">
        <v>79000</v>
      </c>
      <c r="L44" s="54"/>
      <c r="M44" s="54">
        <v>25840</v>
      </c>
      <c r="N44" s="53"/>
      <c r="O44" s="53"/>
      <c r="P44" s="54">
        <v>8026</v>
      </c>
      <c r="Q44" s="54">
        <v>527381</v>
      </c>
      <c r="R44" s="53"/>
      <c r="S44" s="53"/>
      <c r="T44" s="54">
        <v>168609</v>
      </c>
      <c r="U44" s="54"/>
      <c r="V44" s="53"/>
      <c r="W44" s="53"/>
      <c r="X44" s="54">
        <v>16840000</v>
      </c>
      <c r="Y44" s="53">
        <v>-16840000</v>
      </c>
      <c r="Z44" s="94">
        <v>-100</v>
      </c>
      <c r="AA44" s="95">
        <v>16840000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30200000</v>
      </c>
      <c r="F48" s="53">
        <v>30200000</v>
      </c>
      <c r="G48" s="53"/>
      <c r="H48" s="54">
        <v>849999</v>
      </c>
      <c r="I48" s="54">
        <v>4559672</v>
      </c>
      <c r="J48" s="53"/>
      <c r="K48" s="53"/>
      <c r="L48" s="54"/>
      <c r="M48" s="54">
        <v>17022580</v>
      </c>
      <c r="N48" s="53"/>
      <c r="O48" s="53">
        <v>175276</v>
      </c>
      <c r="P48" s="54"/>
      <c r="Q48" s="54">
        <v>1801923</v>
      </c>
      <c r="R48" s="53"/>
      <c r="S48" s="53"/>
      <c r="T48" s="54"/>
      <c r="U48" s="54">
        <v>6218742</v>
      </c>
      <c r="V48" s="53"/>
      <c r="W48" s="53"/>
      <c r="X48" s="54">
        <v>30200000</v>
      </c>
      <c r="Y48" s="53">
        <v>-30200000</v>
      </c>
      <c r="Z48" s="94">
        <v>-100</v>
      </c>
      <c r="AA48" s="95">
        <v>30200000</v>
      </c>
    </row>
    <row r="49" spans="1:27" ht="13.5">
      <c r="A49" s="361" t="s">
        <v>93</v>
      </c>
      <c r="B49" s="136"/>
      <c r="C49" s="54">
        <v>7639226</v>
      </c>
      <c r="D49" s="368"/>
      <c r="E49" s="54">
        <v>8000000</v>
      </c>
      <c r="F49" s="53">
        <v>8000000</v>
      </c>
      <c r="G49" s="53"/>
      <c r="H49" s="54"/>
      <c r="I49" s="54"/>
      <c r="J49" s="53"/>
      <c r="K49" s="53">
        <v>787024</v>
      </c>
      <c r="L49" s="54"/>
      <c r="M49" s="54">
        <v>408530</v>
      </c>
      <c r="N49" s="53"/>
      <c r="O49" s="53"/>
      <c r="P49" s="54">
        <v>437982</v>
      </c>
      <c r="Q49" s="54">
        <v>705220</v>
      </c>
      <c r="R49" s="53"/>
      <c r="S49" s="53">
        <v>1096560</v>
      </c>
      <c r="T49" s="54">
        <v>2640552</v>
      </c>
      <c r="U49" s="54">
        <v>1424102</v>
      </c>
      <c r="V49" s="53">
        <v>5161214</v>
      </c>
      <c r="W49" s="53"/>
      <c r="X49" s="54">
        <v>8000000</v>
      </c>
      <c r="Y49" s="53">
        <v>-8000000</v>
      </c>
      <c r="Z49" s="94">
        <v>-100</v>
      </c>
      <c r="AA49" s="95">
        <v>8000000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291358079</v>
      </c>
      <c r="D60" s="346">
        <f t="shared" si="14"/>
        <v>0</v>
      </c>
      <c r="E60" s="219">
        <f t="shared" si="14"/>
        <v>384149000</v>
      </c>
      <c r="F60" s="264">
        <f t="shared" si="14"/>
        <v>384149000</v>
      </c>
      <c r="G60" s="264">
        <f t="shared" si="14"/>
        <v>193120</v>
      </c>
      <c r="H60" s="219">
        <f t="shared" si="14"/>
        <v>30714707</v>
      </c>
      <c r="I60" s="219">
        <f t="shared" si="14"/>
        <v>47752428</v>
      </c>
      <c r="J60" s="264">
        <f t="shared" si="14"/>
        <v>0</v>
      </c>
      <c r="K60" s="264">
        <f t="shared" si="14"/>
        <v>23511090</v>
      </c>
      <c r="L60" s="219">
        <f t="shared" si="14"/>
        <v>50130583</v>
      </c>
      <c r="M60" s="219">
        <f t="shared" si="14"/>
        <v>57779140</v>
      </c>
      <c r="N60" s="264">
        <f t="shared" si="14"/>
        <v>93269847</v>
      </c>
      <c r="O60" s="264">
        <f t="shared" si="14"/>
        <v>13026433</v>
      </c>
      <c r="P60" s="219">
        <f t="shared" si="14"/>
        <v>4431791</v>
      </c>
      <c r="Q60" s="219">
        <f t="shared" si="14"/>
        <v>27325685</v>
      </c>
      <c r="R60" s="264">
        <f t="shared" si="14"/>
        <v>26768861</v>
      </c>
      <c r="S60" s="264">
        <f t="shared" si="14"/>
        <v>13227172</v>
      </c>
      <c r="T60" s="219">
        <f t="shared" si="14"/>
        <v>40497101</v>
      </c>
      <c r="U60" s="219">
        <f t="shared" si="14"/>
        <v>81025811</v>
      </c>
      <c r="V60" s="264">
        <f t="shared" si="14"/>
        <v>107755576</v>
      </c>
      <c r="W60" s="264">
        <f t="shared" si="14"/>
        <v>0</v>
      </c>
      <c r="X60" s="219">
        <f t="shared" si="14"/>
        <v>384149000</v>
      </c>
      <c r="Y60" s="264">
        <f t="shared" si="14"/>
        <v>-384149000</v>
      </c>
      <c r="Z60" s="337">
        <f>+IF(X60&lt;&gt;0,+(Y60/X60)*100,0)</f>
        <v>-100</v>
      </c>
      <c r="AA60" s="232">
        <f>+AA57+AA54+AA51+AA40+AA37+AA34+AA22+AA5</f>
        <v>384149000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2750000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3719621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>
        <v>3719621</v>
      </c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>
        <v>2750000</v>
      </c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521632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2141171</v>
      </c>
      <c r="N5" s="358">
        <f t="shared" si="0"/>
        <v>0</v>
      </c>
      <c r="O5" s="358">
        <f t="shared" si="0"/>
        <v>208842</v>
      </c>
      <c r="P5" s="356">
        <f t="shared" si="0"/>
        <v>0</v>
      </c>
      <c r="Q5" s="356">
        <f t="shared" si="0"/>
        <v>104674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2141171</v>
      </c>
      <c r="N11" s="364">
        <f t="shared" si="3"/>
        <v>0</v>
      </c>
      <c r="O11" s="364">
        <f t="shared" si="3"/>
        <v>208842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>
        <v>2141171</v>
      </c>
      <c r="N12" s="59"/>
      <c r="O12" s="59">
        <v>208842</v>
      </c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521632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104674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>
        <v>521632</v>
      </c>
      <c r="J20" s="59"/>
      <c r="K20" s="59"/>
      <c r="L20" s="60"/>
      <c r="M20" s="60"/>
      <c r="N20" s="59"/>
      <c r="O20" s="59"/>
      <c r="P20" s="60"/>
      <c r="Q20" s="60">
        <v>104674</v>
      </c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4500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>
        <v>4500</v>
      </c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526132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2141171</v>
      </c>
      <c r="N60" s="264">
        <f t="shared" si="14"/>
        <v>0</v>
      </c>
      <c r="O60" s="264">
        <f t="shared" si="14"/>
        <v>208842</v>
      </c>
      <c r="P60" s="219">
        <f t="shared" si="14"/>
        <v>0</v>
      </c>
      <c r="Q60" s="219">
        <f t="shared" si="14"/>
        <v>104674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2013-08-02T12:50:45Z</dcterms:created>
  <dcterms:modified xsi:type="dcterms:W3CDTF">2013-08-02T12:50:49Z</dcterms:modified>
  <cp:category/>
  <cp:version/>
  <cp:contentType/>
  <cp:contentStatus/>
</cp:coreProperties>
</file>