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<sst xmlns="http://schemas.openxmlformats.org/spreadsheetml/2006/main" count="855" uniqueCount="302">
  <si>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Dr Ruth Segomotsi Mompati(DC39)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</si>
  <si>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</si>
  <si>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</si>
  <si>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</si>
  <si>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</si>
  <si>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</si>
  <si>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</si>
  <si>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</si>
  <si>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</si>
  <si>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</si>
  <si>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</si>
  <si>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</si>
  <si>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</si>
  <si>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</si>
  <si>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</si>
  <si>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</si>
  <si>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</si>
  <si>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</si>
  <si>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</si>
  <si>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</si>
  <si>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</si>
  <si>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</si>
  <si>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</si>
  <si>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</si>
  <si>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</si>
  <si>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</si>
  <si>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</si>
  <si>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</si>
  <si>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</si>
  <si>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</si>
  <si>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</si>
  <si>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</si>
  <si>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</si>
  <si>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</si>
  <si>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</si>
  <si>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</si>
  <si>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</si>
  <si>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</si>
  <si>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</si>
  <si>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</si>
  <si>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</si>
  <si>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</si>
  <si>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</si>
  <si>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</si>
  <si>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</si>
  <si>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</si>
  <si>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</si>
  <si>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</si>
  <si>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</si>
  <si>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</si>
  <si>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</si>
  <si>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</si>
  <si>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</si>
  <si>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</si>
  <si>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</si>
  <si>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</si>
  <si>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</si>
  <si>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</si>
  <si>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</si>
  <si>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</si>
  <si>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</si>
  <si>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</si>
  <si>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</si>
  <si>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</si>
  <si>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</si>
  <si>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</si>
  <si>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</si>
  <si>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</si>
  <si>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</si>
  <si>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</si>
  <si>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Dr Ruth Segomotsi Mompati(DC39)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</si>
  <si>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</si>
  <si>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</si>
  <si>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</si>
  <si>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</si>
  <si>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</si>
  <si>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</si>
  <si>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</si>
  <si>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</si>
  <si>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</si>
  <si>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</si>
  <si>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</si>
  <si>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</si>
  <si>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</si>
  <si>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</si>
  <si>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</si>
  <si>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</si>
  <si>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</si>
  <si>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</si>
  <si>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</si>
  <si>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</si>
  <si>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</si>
  <si>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</si>
  <si>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</si>
  <si>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</si>
  <si>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</si>
  <si>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</si>
  <si>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</si>
  <si>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</si>
  <si>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</si>
  <si>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Dr Ruth Segomotsi Mompati(DC39)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</si>
  <si>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</si>
  <si>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</si>
  <si>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</si>
  <si>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</si>
  <si>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</si>
  <si>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</si>
  <si>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</si>
  <si>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</si>
  <si>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</si>
  <si>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</si>
  <si>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</si>
  <si>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</si>
  <si>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</si>
  <si>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</si>
  <si>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</si>
  <si>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</si>
  <si>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</si>
  <si>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</si>
  <si>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</si>
  <si>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</si>
  <si>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</si>
  <si>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</si>
  <si>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</si>
  <si>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</si>
  <si>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</si>
  <si>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</si>
  <si>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</si>
  <si>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</si>
  <si>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Dr Ruth Segomotsi Mompati(DC39)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</si>
  <si>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</si>
  <si>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</si>
  <si>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</si>
  <si>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</si>
  <si>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</si>
  <si>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</si>
  <si>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</si>
  <si>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</si>
  <si>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</si>
  <si>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</si>
  <si>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Dr Ruth Segomotsi Mompati(DC39)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</si>
  <si>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</si>
  <si>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</si>
  <si>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</si>
  <si>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</si>
  <si>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</si>
  <si>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</si>
  <si>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</si>
  <si>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</si>
  <si>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</si>
  <si>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</si>
  <si>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</si>
  <si>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</si>
  <si>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</si>
  <si>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</si>
  <si>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</si>
  <si>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</si>
  <si>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</si>
  <si>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</si>
  <si>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</si>
  <si>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</si>
  <si>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</si>
  <si>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</si>
  <si>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</si>
  <si>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</si>
  <si>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</si>
  <si>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</si>
  <si>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</si>
  <si>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</si>
  <si>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</si>
  <si>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</si>
  <si>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</si>
  <si>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</si>
  <si>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</si>
  <si>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Dr Ruth Segomotsi Mompati(DC39)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</si>
  <si>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</si>
  <si>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</si>
  <si>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</si>
  <si>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</si>
  <si>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</si>
  <si>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</si>
  <si>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</si>
  <si>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</si>
  <si>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</si>
  <si>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</si>
  <si>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</si>
  <si>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</si>
  <si>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</si>
  <si>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</si>
  <si>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</si>
  <si>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</si>
  <si>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</si>
  <si>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</si>
  <si>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</si>
  <si>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</si>
  <si>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</si>
  <si>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</si>
  <si>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</si>
  <si>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</si>
  <si>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</si>
  <si>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</si>
  <si>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Dr Ruth Segomotsi Mompati(DC39)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</si>
  <si>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</si>
  <si>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</si>
  <si>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</si>
  <si>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</si>
  <si>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</si>
  <si>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</si>
  <si>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</si>
  <si>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</si>
  <si>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</si>
  <si>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</si>
  <si>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</si>
  <si>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</si>
  <si>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</si>
  <si>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</si>
  <si>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</si>
  <si>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</si>
  <si>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</si>
  <si>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</si>
  <si>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</si>
  <si>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</si>
  <si>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</si>
  <si>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</si>
  <si>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</si>
  <si>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</si>
  <si>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Dr Ruth Segomotsi Mompati(DC39)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</si>
  <si>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</si>
  <si>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</si>
  <si>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</si>
  <si>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</si>
  <si>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</si>
  <si>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</si>
  <si>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</si>
  <si>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</si>
  <si>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</si>
  <si>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</si>
  <si>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</si>
  <si>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</si>
  <si>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</si>
  <si>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</si>
  <si>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</si>
  <si>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</si>
  <si>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</si>
  <si>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</si>
  <si>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</si>
  <si>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</si>
  <si>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</si>
  <si>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</si>
  <si>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</si>
  <si>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</si>
  <si>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</si>
  <si>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</si>
  <si>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</si>
  <si>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</si>
  <si>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</si>
  <si>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</si>
  <si>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</si>
  <si>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</si>
  <si>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</si>
  <si>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</si>
  <si>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</si>
  <si>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Dr Ruth Segomotsi Mompati(DC39)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</si>
  <si>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</si>
  <si>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</si>
  <si>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North West: Dr Ruth Segomotsi Mompati(DC39)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</si>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</sst>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/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/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2805870</v>
      </c>
      <c r="C7" s="19"/>
      <c r="D7" s="59">
        <v>2190000</v>
      </c>
      <c r="E7" s="60">
        <v>2190000</v>
      </c>
      <c r="F7" s="60">
        <v>149606</v>
      </c>
      <c r="G7" s="60">
        <v>141448</v>
      </c>
      <c r="H7" s="60">
        <v>141221</v>
      </c>
      <c r="I7" s="60">
        <v>432275</v>
      </c>
      <c r="J7" s="60">
        <v>138265</v>
      </c>
      <c r="K7" s="60">
        <v>281339</v>
      </c>
      <c r="L7" s="60">
        <v>143066</v>
      </c>
      <c r="M7" s="60">
        <v>562670</v>
      </c>
      <c r="N7" s="60">
        <v>142078</v>
      </c>
      <c r="O7" s="60">
        <v>128749</v>
      </c>
      <c r="P7" s="60">
        <v>150927</v>
      </c>
      <c r="Q7" s="60">
        <v>421754</v>
      </c>
      <c r="R7" s="60">
        <v>130738</v>
      </c>
      <c r="S7" s="60">
        <v>145343</v>
      </c>
      <c r="T7" s="60">
        <v>144732</v>
      </c>
      <c r="U7" s="60">
        <v>420813</v>
      </c>
      <c r="V7" s="60">
        <v>1837512</v>
      </c>
      <c r="W7" s="60">
        <v>2190000</v>
      </c>
      <c r="X7" s="60">
        <v>-352488</v>
      </c>
      <c r="Y7" s="61">
        <v>-16.1</v>
      </c>
      <c r="Z7" s="62">
        <v>2190000</v>
      </c>
    </row>
    <row r="8" spans="1:26" ht="13.5">
      <c r="A8" s="58" t="s">
        <v>34</v>
      </c>
      <c r="B8" s="19">
        <v>201114525</v>
      </c>
      <c r="C8" s="19"/>
      <c r="D8" s="59">
        <v>608620000</v>
      </c>
      <c r="E8" s="60">
        <v>608620000</v>
      </c>
      <c r="F8" s="60">
        <v>96554554</v>
      </c>
      <c r="G8" s="60">
        <v>1750000</v>
      </c>
      <c r="H8" s="60">
        <v>0</v>
      </c>
      <c r="I8" s="60">
        <v>98304554</v>
      </c>
      <c r="J8" s="60">
        <v>0</v>
      </c>
      <c r="K8" s="60">
        <v>57958430</v>
      </c>
      <c r="L8" s="60">
        <v>0</v>
      </c>
      <c r="M8" s="60">
        <v>57958430</v>
      </c>
      <c r="N8" s="60">
        <v>0</v>
      </c>
      <c r="O8" s="60">
        <v>0</v>
      </c>
      <c r="P8" s="60">
        <v>52400999</v>
      </c>
      <c r="Q8" s="60">
        <v>52400999</v>
      </c>
      <c r="R8" s="60">
        <v>0</v>
      </c>
      <c r="S8" s="60">
        <v>0</v>
      </c>
      <c r="T8" s="60">
        <v>0</v>
      </c>
      <c r="U8" s="60">
        <v>0</v>
      </c>
      <c r="V8" s="60">
        <v>208663983</v>
      </c>
      <c r="W8" s="60">
        <v>608620000</v>
      </c>
      <c r="X8" s="60">
        <v>-399956017</v>
      </c>
      <c r="Y8" s="61">
        <v>-65.72</v>
      </c>
      <c r="Z8" s="62">
        <v>608620000</v>
      </c>
    </row>
    <row r="9" spans="1:26" ht="13.5">
      <c r="A9" s="58" t="s">
        <v>35</v>
      </c>
      <c r="B9" s="19">
        <v>1085718</v>
      </c>
      <c r="C9" s="19"/>
      <c r="D9" s="59">
        <v>864600</v>
      </c>
      <c r="E9" s="60">
        <v>864600</v>
      </c>
      <c r="F9" s="60">
        <v>255461</v>
      </c>
      <c r="G9" s="60">
        <v>264980</v>
      </c>
      <c r="H9" s="60">
        <v>640021</v>
      </c>
      <c r="I9" s="60">
        <v>1160462</v>
      </c>
      <c r="J9" s="60">
        <v>213373</v>
      </c>
      <c r="K9" s="60">
        <v>269825</v>
      </c>
      <c r="L9" s="60">
        <v>47766346</v>
      </c>
      <c r="M9" s="60">
        <v>48249544</v>
      </c>
      <c r="N9" s="60">
        <v>130433</v>
      </c>
      <c r="O9" s="60">
        <v>379397</v>
      </c>
      <c r="P9" s="60">
        <v>483391</v>
      </c>
      <c r="Q9" s="60">
        <v>993221</v>
      </c>
      <c r="R9" s="60">
        <v>270885</v>
      </c>
      <c r="S9" s="60">
        <v>7672589</v>
      </c>
      <c r="T9" s="60">
        <v>334516</v>
      </c>
      <c r="U9" s="60">
        <v>8277990</v>
      </c>
      <c r="V9" s="60">
        <v>58681217</v>
      </c>
      <c r="W9" s="60">
        <v>864600</v>
      </c>
      <c r="X9" s="60">
        <v>57816617</v>
      </c>
      <c r="Y9" s="61">
        <v>6687.09</v>
      </c>
      <c r="Z9" s="62">
        <v>864600</v>
      </c>
    </row>
    <row r="10" spans="1:26" ht="25.5">
      <c r="A10" s="63" t="s">
        <v>277</v>
      </c>
      <c r="B10" s="64">
        <f>SUM(B5:B9)</f>
        <v>205006113</v>
      </c>
      <c r="C10" s="64">
        <f>SUM(C5:C9)</f>
        <v>0</v>
      </c>
      <c r="D10" s="65">
        <f aca="true" t="shared" si="0" ref="D10:Z10">SUM(D5:D9)</f>
        <v>611674600</v>
      </c>
      <c r="E10" s="66">
        <f t="shared" si="0"/>
        <v>611674600</v>
      </c>
      <c r="F10" s="66">
        <f t="shared" si="0"/>
        <v>96959621</v>
      </c>
      <c r="G10" s="66">
        <f t="shared" si="0"/>
        <v>2156428</v>
      </c>
      <c r="H10" s="66">
        <f t="shared" si="0"/>
        <v>781242</v>
      </c>
      <c r="I10" s="66">
        <f t="shared" si="0"/>
        <v>99897291</v>
      </c>
      <c r="J10" s="66">
        <f t="shared" si="0"/>
        <v>351638</v>
      </c>
      <c r="K10" s="66">
        <f t="shared" si="0"/>
        <v>58509594</v>
      </c>
      <c r="L10" s="66">
        <f t="shared" si="0"/>
        <v>47909412</v>
      </c>
      <c r="M10" s="66">
        <f t="shared" si="0"/>
        <v>106770644</v>
      </c>
      <c r="N10" s="66">
        <f t="shared" si="0"/>
        <v>272511</v>
      </c>
      <c r="O10" s="66">
        <f t="shared" si="0"/>
        <v>508146</v>
      </c>
      <c r="P10" s="66">
        <f t="shared" si="0"/>
        <v>53035317</v>
      </c>
      <c r="Q10" s="66">
        <f t="shared" si="0"/>
        <v>53815974</v>
      </c>
      <c r="R10" s="66">
        <f t="shared" si="0"/>
        <v>401623</v>
      </c>
      <c r="S10" s="66">
        <f t="shared" si="0"/>
        <v>7817932</v>
      </c>
      <c r="T10" s="66">
        <f t="shared" si="0"/>
        <v>479248</v>
      </c>
      <c r="U10" s="66">
        <f t="shared" si="0"/>
        <v>8698803</v>
      </c>
      <c r="V10" s="66">
        <f t="shared" si="0"/>
        <v>269182712</v>
      </c>
      <c r="W10" s="66">
        <f t="shared" si="0"/>
        <v>611674600</v>
      </c>
      <c r="X10" s="66">
        <f t="shared" si="0"/>
        <v>-342491888</v>
      </c>
      <c r="Y10" s="67">
        <f>+IF(W10&lt;&gt;0,(X10/W10)*100,0)</f>
        <v>-55.99249797196091</v>
      </c>
      <c r="Z10" s="68">
        <f t="shared" si="0"/>
        <v>611674600</v>
      </c>
    </row>
    <row r="11" spans="1:26" ht="13.5">
      <c r="A11" s="58" t="s">
        <v>37</v>
      </c>
      <c r="B11" s="19">
        <v>62145620</v>
      </c>
      <c r="C11" s="19"/>
      <c r="D11" s="59">
        <v>76209000</v>
      </c>
      <c r="E11" s="60">
        <v>76209000</v>
      </c>
      <c r="F11" s="60">
        <v>4524403</v>
      </c>
      <c r="G11" s="60">
        <v>5250221</v>
      </c>
      <c r="H11" s="60">
        <v>5238820</v>
      </c>
      <c r="I11" s="60">
        <v>15013444</v>
      </c>
      <c r="J11" s="60">
        <v>6874592</v>
      </c>
      <c r="K11" s="60">
        <v>10366971</v>
      </c>
      <c r="L11" s="60">
        <v>4649760</v>
      </c>
      <c r="M11" s="60">
        <v>21891323</v>
      </c>
      <c r="N11" s="60">
        <v>5064237</v>
      </c>
      <c r="O11" s="60">
        <v>4998354</v>
      </c>
      <c r="P11" s="60">
        <v>5404208</v>
      </c>
      <c r="Q11" s="60">
        <v>15466799</v>
      </c>
      <c r="R11" s="60">
        <v>5718339</v>
      </c>
      <c r="S11" s="60">
        <v>5590233</v>
      </c>
      <c r="T11" s="60">
        <v>5515966</v>
      </c>
      <c r="U11" s="60">
        <v>16824538</v>
      </c>
      <c r="V11" s="60">
        <v>69196104</v>
      </c>
      <c r="W11" s="60">
        <v>76209000</v>
      </c>
      <c r="X11" s="60">
        <v>-7012896</v>
      </c>
      <c r="Y11" s="61">
        <v>-9.2</v>
      </c>
      <c r="Z11" s="62">
        <v>76209000</v>
      </c>
    </row>
    <row r="12" spans="1:26" ht="13.5">
      <c r="A12" s="58" t="s">
        <v>38</v>
      </c>
      <c r="B12" s="19">
        <v>4953979</v>
      </c>
      <c r="C12" s="19"/>
      <c r="D12" s="59">
        <v>5326221</v>
      </c>
      <c r="E12" s="60">
        <v>5326221</v>
      </c>
      <c r="F12" s="60">
        <v>410485</v>
      </c>
      <c r="G12" s="60">
        <v>402704</v>
      </c>
      <c r="H12" s="60">
        <v>408437</v>
      </c>
      <c r="I12" s="60">
        <v>1221626</v>
      </c>
      <c r="J12" s="60">
        <v>289658</v>
      </c>
      <c r="K12" s="60">
        <v>415483</v>
      </c>
      <c r="L12" s="60">
        <v>398593</v>
      </c>
      <c r="M12" s="60">
        <v>1103734</v>
      </c>
      <c r="N12" s="60">
        <v>588839</v>
      </c>
      <c r="O12" s="60">
        <v>456506</v>
      </c>
      <c r="P12" s="60">
        <v>434813</v>
      </c>
      <c r="Q12" s="60">
        <v>1480158</v>
      </c>
      <c r="R12" s="60">
        <v>444506</v>
      </c>
      <c r="S12" s="60">
        <v>450991</v>
      </c>
      <c r="T12" s="60">
        <v>446862</v>
      </c>
      <c r="U12" s="60">
        <v>1342359</v>
      </c>
      <c r="V12" s="60">
        <v>5147877</v>
      </c>
      <c r="W12" s="60">
        <v>5326221</v>
      </c>
      <c r="X12" s="60">
        <v>-178344</v>
      </c>
      <c r="Y12" s="61">
        <v>-3.35</v>
      </c>
      <c r="Z12" s="62">
        <v>5326221</v>
      </c>
    </row>
    <row r="13" spans="1:26" ht="13.5">
      <c r="A13" s="58" t="s">
        <v>278</v>
      </c>
      <c r="B13" s="19">
        <v>0</v>
      </c>
      <c r="C13" s="19"/>
      <c r="D13" s="59">
        <v>3842000</v>
      </c>
      <c r="E13" s="60">
        <v>3842000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3842000</v>
      </c>
      <c r="X13" s="60">
        <v>-3842000</v>
      </c>
      <c r="Y13" s="61">
        <v>-100</v>
      </c>
      <c r="Z13" s="62">
        <v>3842000</v>
      </c>
    </row>
    <row r="14" spans="1:26" ht="13.5">
      <c r="A14" s="58" t="s">
        <v>40</v>
      </c>
      <c r="B14" s="19">
        <v>0</v>
      </c>
      <c r="C14" s="19"/>
      <c r="D14" s="59">
        <v>5000000</v>
      </c>
      <c r="E14" s="60">
        <v>5000000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5000000</v>
      </c>
      <c r="X14" s="60">
        <v>-5000000</v>
      </c>
      <c r="Y14" s="61">
        <v>-100</v>
      </c>
      <c r="Z14" s="62">
        <v>5000000</v>
      </c>
    </row>
    <row r="15" spans="1:26" ht="13.5">
      <c r="A15" s="58" t="s">
        <v>41</v>
      </c>
      <c r="B15" s="19">
        <v>40978173</v>
      </c>
      <c r="C15" s="19"/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3420000</v>
      </c>
      <c r="L15" s="60">
        <v>6840000</v>
      </c>
      <c r="M15" s="60">
        <v>10260000</v>
      </c>
      <c r="N15" s="60">
        <v>2250137</v>
      </c>
      <c r="O15" s="60">
        <v>6840000</v>
      </c>
      <c r="P15" s="60">
        <v>3516502</v>
      </c>
      <c r="Q15" s="60">
        <v>12606639</v>
      </c>
      <c r="R15" s="60">
        <v>70169</v>
      </c>
      <c r="S15" s="60">
        <v>6060764</v>
      </c>
      <c r="T15" s="60">
        <v>12699524</v>
      </c>
      <c r="U15" s="60">
        <v>18830457</v>
      </c>
      <c r="V15" s="60">
        <v>41697096</v>
      </c>
      <c r="W15" s="60">
        <v>0</v>
      </c>
      <c r="X15" s="60">
        <v>41697096</v>
      </c>
      <c r="Y15" s="61">
        <v>0</v>
      </c>
      <c r="Z15" s="62">
        <v>0</v>
      </c>
    </row>
    <row r="16" spans="1:26" ht="13.5">
      <c r="A16" s="69" t="s">
        <v>42</v>
      </c>
      <c r="B16" s="19">
        <v>30349463</v>
      </c>
      <c r="C16" s="19"/>
      <c r="D16" s="59">
        <v>0</v>
      </c>
      <c r="E16" s="60">
        <v>0</v>
      </c>
      <c r="F16" s="60">
        <v>86445</v>
      </c>
      <c r="G16" s="60">
        <v>4169354</v>
      </c>
      <c r="H16" s="60">
        <v>3119692</v>
      </c>
      <c r="I16" s="60">
        <v>7375491</v>
      </c>
      <c r="J16" s="60">
        <v>2152378</v>
      </c>
      <c r="K16" s="60">
        <v>13595322</v>
      </c>
      <c r="L16" s="60">
        <v>10762038</v>
      </c>
      <c r="M16" s="60">
        <v>26509738</v>
      </c>
      <c r="N16" s="60">
        <v>5089421</v>
      </c>
      <c r="O16" s="60">
        <v>1185578</v>
      </c>
      <c r="P16" s="60">
        <v>6934740</v>
      </c>
      <c r="Q16" s="60">
        <v>13209739</v>
      </c>
      <c r="R16" s="60">
        <v>14793870</v>
      </c>
      <c r="S16" s="60">
        <v>1834913</v>
      </c>
      <c r="T16" s="60">
        <v>22096759</v>
      </c>
      <c r="U16" s="60">
        <v>38725542</v>
      </c>
      <c r="V16" s="60">
        <v>85820510</v>
      </c>
      <c r="W16" s="60">
        <v>0</v>
      </c>
      <c r="X16" s="60">
        <v>85820510</v>
      </c>
      <c r="Y16" s="61">
        <v>0</v>
      </c>
      <c r="Z16" s="62">
        <v>0</v>
      </c>
    </row>
    <row r="17" spans="1:26" ht="13.5">
      <c r="A17" s="58" t="s">
        <v>43</v>
      </c>
      <c r="B17" s="19">
        <v>77300855</v>
      </c>
      <c r="C17" s="19"/>
      <c r="D17" s="59">
        <v>62706000</v>
      </c>
      <c r="E17" s="60">
        <v>62706000</v>
      </c>
      <c r="F17" s="60">
        <v>2107823</v>
      </c>
      <c r="G17" s="60">
        <v>1861324</v>
      </c>
      <c r="H17" s="60">
        <v>14366186</v>
      </c>
      <c r="I17" s="60">
        <v>18335333</v>
      </c>
      <c r="J17" s="60">
        <v>5659013</v>
      </c>
      <c r="K17" s="60">
        <v>17829635</v>
      </c>
      <c r="L17" s="60">
        <v>7082935</v>
      </c>
      <c r="M17" s="60">
        <v>30571583</v>
      </c>
      <c r="N17" s="60">
        <v>1743746</v>
      </c>
      <c r="O17" s="60">
        <v>1978991</v>
      </c>
      <c r="P17" s="60">
        <v>8152508</v>
      </c>
      <c r="Q17" s="60">
        <v>11875245</v>
      </c>
      <c r="R17" s="60">
        <v>7763993</v>
      </c>
      <c r="S17" s="60">
        <v>6350992</v>
      </c>
      <c r="T17" s="60">
        <v>5297640</v>
      </c>
      <c r="U17" s="60">
        <v>19412625</v>
      </c>
      <c r="V17" s="60">
        <v>80194786</v>
      </c>
      <c r="W17" s="60">
        <v>62706000</v>
      </c>
      <c r="X17" s="60">
        <v>17488786</v>
      </c>
      <c r="Y17" s="61">
        <v>27.89</v>
      </c>
      <c r="Z17" s="62">
        <v>62706000</v>
      </c>
    </row>
    <row r="18" spans="1:26" ht="13.5">
      <c r="A18" s="70" t="s">
        <v>44</v>
      </c>
      <c r="B18" s="71">
        <f>SUM(B11:B17)</f>
        <v>215728090</v>
      </c>
      <c r="C18" s="71">
        <f>SUM(C11:C17)</f>
        <v>0</v>
      </c>
      <c r="D18" s="72">
        <f aca="true" t="shared" si="1" ref="D18:Z18">SUM(D11:D17)</f>
        <v>153083221</v>
      </c>
      <c r="E18" s="73">
        <f t="shared" si="1"/>
        <v>153083221</v>
      </c>
      <c r="F18" s="73">
        <f t="shared" si="1"/>
        <v>7129156</v>
      </c>
      <c r="G18" s="73">
        <f t="shared" si="1"/>
        <v>11683603</v>
      </c>
      <c r="H18" s="73">
        <f t="shared" si="1"/>
        <v>23133135</v>
      </c>
      <c r="I18" s="73">
        <f t="shared" si="1"/>
        <v>41945894</v>
      </c>
      <c r="J18" s="73">
        <f t="shared" si="1"/>
        <v>14975641</v>
      </c>
      <c r="K18" s="73">
        <f t="shared" si="1"/>
        <v>45627411</v>
      </c>
      <c r="L18" s="73">
        <f t="shared" si="1"/>
        <v>29733326</v>
      </c>
      <c r="M18" s="73">
        <f t="shared" si="1"/>
        <v>90336378</v>
      </c>
      <c r="N18" s="73">
        <f t="shared" si="1"/>
        <v>14736380</v>
      </c>
      <c r="O18" s="73">
        <f t="shared" si="1"/>
        <v>15459429</v>
      </c>
      <c r="P18" s="73">
        <f t="shared" si="1"/>
        <v>24442771</v>
      </c>
      <c r="Q18" s="73">
        <f t="shared" si="1"/>
        <v>54638580</v>
      </c>
      <c r="R18" s="73">
        <f t="shared" si="1"/>
        <v>28790877</v>
      </c>
      <c r="S18" s="73">
        <f t="shared" si="1"/>
        <v>20287893</v>
      </c>
      <c r="T18" s="73">
        <f t="shared" si="1"/>
        <v>46056751</v>
      </c>
      <c r="U18" s="73">
        <f t="shared" si="1"/>
        <v>95135521</v>
      </c>
      <c r="V18" s="73">
        <f t="shared" si="1"/>
        <v>282056373</v>
      </c>
      <c r="W18" s="73">
        <f t="shared" si="1"/>
        <v>153083221</v>
      </c>
      <c r="X18" s="73">
        <f t="shared" si="1"/>
        <v>128973152</v>
      </c>
      <c r="Y18" s="67">
        <f>+IF(W18&lt;&gt;0,(X18/W18)*100,0)</f>
        <v>84.25035164369842</v>
      </c>
      <c r="Z18" s="74">
        <f t="shared" si="1"/>
        <v>153083221</v>
      </c>
    </row>
    <row r="19" spans="1:26" ht="13.5">
      <c r="A19" s="70" t="s">
        <v>45</v>
      </c>
      <c r="B19" s="75">
        <f>+B10-B18</f>
        <v>-10721977</v>
      </c>
      <c r="C19" s="75">
        <f>+C10-C18</f>
        <v>0</v>
      </c>
      <c r="D19" s="76">
        <f aca="true" t="shared" si="2" ref="D19:Z19">+D10-D18</f>
        <v>458591379</v>
      </c>
      <c r="E19" s="77">
        <f t="shared" si="2"/>
        <v>458591379</v>
      </c>
      <c r="F19" s="77">
        <f t="shared" si="2"/>
        <v>89830465</v>
      </c>
      <c r="G19" s="77">
        <f t="shared" si="2"/>
        <v>-9527175</v>
      </c>
      <c r="H19" s="77">
        <f t="shared" si="2"/>
        <v>-22351893</v>
      </c>
      <c r="I19" s="77">
        <f t="shared" si="2"/>
        <v>57951397</v>
      </c>
      <c r="J19" s="77">
        <f t="shared" si="2"/>
        <v>-14624003</v>
      </c>
      <c r="K19" s="77">
        <f t="shared" si="2"/>
        <v>12882183</v>
      </c>
      <c r="L19" s="77">
        <f t="shared" si="2"/>
        <v>18176086</v>
      </c>
      <c r="M19" s="77">
        <f t="shared" si="2"/>
        <v>16434266</v>
      </c>
      <c r="N19" s="77">
        <f t="shared" si="2"/>
        <v>-14463869</v>
      </c>
      <c r="O19" s="77">
        <f t="shared" si="2"/>
        <v>-14951283</v>
      </c>
      <c r="P19" s="77">
        <f t="shared" si="2"/>
        <v>28592546</v>
      </c>
      <c r="Q19" s="77">
        <f t="shared" si="2"/>
        <v>-822606</v>
      </c>
      <c r="R19" s="77">
        <f t="shared" si="2"/>
        <v>-28389254</v>
      </c>
      <c r="S19" s="77">
        <f t="shared" si="2"/>
        <v>-12469961</v>
      </c>
      <c r="T19" s="77">
        <f t="shared" si="2"/>
        <v>-45577503</v>
      </c>
      <c r="U19" s="77">
        <f t="shared" si="2"/>
        <v>-86436718</v>
      </c>
      <c r="V19" s="77">
        <f t="shared" si="2"/>
        <v>-12873661</v>
      </c>
      <c r="W19" s="77">
        <f>IF(E10=E18,0,W10-W18)</f>
        <v>458591379</v>
      </c>
      <c r="X19" s="77">
        <f t="shared" si="2"/>
        <v>-471465040</v>
      </c>
      <c r="Y19" s="78">
        <f>+IF(W19&lt;&gt;0,(X19/W19)*100,0)</f>
        <v>-102.80721827524803</v>
      </c>
      <c r="Z19" s="79">
        <f t="shared" si="2"/>
        <v>458591379</v>
      </c>
    </row>
    <row r="20" spans="1:26" ht="13.5">
      <c r="A20" s="58" t="s">
        <v>46</v>
      </c>
      <c r="B20" s="19">
        <v>291732906</v>
      </c>
      <c r="C20" s="19"/>
      <c r="D20" s="59">
        <v>370931000</v>
      </c>
      <c r="E20" s="60">
        <v>370931000</v>
      </c>
      <c r="F20" s="60">
        <v>46585070</v>
      </c>
      <c r="G20" s="60">
        <v>940000</v>
      </c>
      <c r="H20" s="60">
        <v>15255385</v>
      </c>
      <c r="I20" s="60">
        <v>62780455</v>
      </c>
      <c r="J20" s="60">
        <v>664000</v>
      </c>
      <c r="K20" s="60">
        <v>11909570</v>
      </c>
      <c r="L20" s="60">
        <v>0</v>
      </c>
      <c r="M20" s="60">
        <v>12573570</v>
      </c>
      <c r="N20" s="60">
        <v>0</v>
      </c>
      <c r="O20" s="60">
        <v>0</v>
      </c>
      <c r="P20" s="60">
        <v>36480000</v>
      </c>
      <c r="Q20" s="60">
        <v>36480000</v>
      </c>
      <c r="R20" s="60">
        <v>0</v>
      </c>
      <c r="S20" s="60">
        <v>0</v>
      </c>
      <c r="T20" s="60">
        <v>0</v>
      </c>
      <c r="U20" s="60">
        <v>0</v>
      </c>
      <c r="V20" s="60">
        <v>111834025</v>
      </c>
      <c r="W20" s="60">
        <v>370931000</v>
      </c>
      <c r="X20" s="60">
        <v>-259096975</v>
      </c>
      <c r="Y20" s="61">
        <v>-69.85</v>
      </c>
      <c r="Z20" s="62">
        <v>370931000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281010929</v>
      </c>
      <c r="C22" s="86">
        <f>SUM(C19:C21)</f>
        <v>0</v>
      </c>
      <c r="D22" s="87">
        <f aca="true" t="shared" si="3" ref="D22:Z22">SUM(D19:D21)</f>
        <v>829522379</v>
      </c>
      <c r="E22" s="88">
        <f t="shared" si="3"/>
        <v>829522379</v>
      </c>
      <c r="F22" s="88">
        <f t="shared" si="3"/>
        <v>136415535</v>
      </c>
      <c r="G22" s="88">
        <f t="shared" si="3"/>
        <v>-8587175</v>
      </c>
      <c r="H22" s="88">
        <f t="shared" si="3"/>
        <v>-7096508</v>
      </c>
      <c r="I22" s="88">
        <f t="shared" si="3"/>
        <v>120731852</v>
      </c>
      <c r="J22" s="88">
        <f t="shared" si="3"/>
        <v>-13960003</v>
      </c>
      <c r="K22" s="88">
        <f t="shared" si="3"/>
        <v>24791753</v>
      </c>
      <c r="L22" s="88">
        <f t="shared" si="3"/>
        <v>18176086</v>
      </c>
      <c r="M22" s="88">
        <f t="shared" si="3"/>
        <v>29007836</v>
      </c>
      <c r="N22" s="88">
        <f t="shared" si="3"/>
        <v>-14463869</v>
      </c>
      <c r="O22" s="88">
        <f t="shared" si="3"/>
        <v>-14951283</v>
      </c>
      <c r="P22" s="88">
        <f t="shared" si="3"/>
        <v>65072546</v>
      </c>
      <c r="Q22" s="88">
        <f t="shared" si="3"/>
        <v>35657394</v>
      </c>
      <c r="R22" s="88">
        <f t="shared" si="3"/>
        <v>-28389254</v>
      </c>
      <c r="S22" s="88">
        <f t="shared" si="3"/>
        <v>-12469961</v>
      </c>
      <c r="T22" s="88">
        <f t="shared" si="3"/>
        <v>-45577503</v>
      </c>
      <c r="U22" s="88">
        <f t="shared" si="3"/>
        <v>-86436718</v>
      </c>
      <c r="V22" s="88">
        <f t="shared" si="3"/>
        <v>98960364</v>
      </c>
      <c r="W22" s="88">
        <f t="shared" si="3"/>
        <v>829522379</v>
      </c>
      <c r="X22" s="88">
        <f t="shared" si="3"/>
        <v>-730562015</v>
      </c>
      <c r="Y22" s="89">
        <f>+IF(W22&lt;&gt;0,(X22/W22)*100,0)</f>
        <v>-88.0701996106123</v>
      </c>
      <c r="Z22" s="90">
        <f t="shared" si="3"/>
        <v>829522379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281010929</v>
      </c>
      <c r="C24" s="75">
        <f>SUM(C22:C23)</f>
        <v>0</v>
      </c>
      <c r="D24" s="76">
        <f aca="true" t="shared" si="4" ref="D24:Z24">SUM(D22:D23)</f>
        <v>829522379</v>
      </c>
      <c r="E24" s="77">
        <f t="shared" si="4"/>
        <v>829522379</v>
      </c>
      <c r="F24" s="77">
        <f t="shared" si="4"/>
        <v>136415535</v>
      </c>
      <c r="G24" s="77">
        <f t="shared" si="4"/>
        <v>-8587175</v>
      </c>
      <c r="H24" s="77">
        <f t="shared" si="4"/>
        <v>-7096508</v>
      </c>
      <c r="I24" s="77">
        <f t="shared" si="4"/>
        <v>120731852</v>
      </c>
      <c r="J24" s="77">
        <f t="shared" si="4"/>
        <v>-13960003</v>
      </c>
      <c r="K24" s="77">
        <f t="shared" si="4"/>
        <v>24791753</v>
      </c>
      <c r="L24" s="77">
        <f t="shared" si="4"/>
        <v>18176086</v>
      </c>
      <c r="M24" s="77">
        <f t="shared" si="4"/>
        <v>29007836</v>
      </c>
      <c r="N24" s="77">
        <f t="shared" si="4"/>
        <v>-14463869</v>
      </c>
      <c r="O24" s="77">
        <f t="shared" si="4"/>
        <v>-14951283</v>
      </c>
      <c r="P24" s="77">
        <f t="shared" si="4"/>
        <v>65072546</v>
      </c>
      <c r="Q24" s="77">
        <f t="shared" si="4"/>
        <v>35657394</v>
      </c>
      <c r="R24" s="77">
        <f t="shared" si="4"/>
        <v>-28389254</v>
      </c>
      <c r="S24" s="77">
        <f t="shared" si="4"/>
        <v>-12469961</v>
      </c>
      <c r="T24" s="77">
        <f t="shared" si="4"/>
        <v>-45577503</v>
      </c>
      <c r="U24" s="77">
        <f t="shared" si="4"/>
        <v>-86436718</v>
      </c>
      <c r="V24" s="77">
        <f t="shared" si="4"/>
        <v>98960364</v>
      </c>
      <c r="W24" s="77">
        <f t="shared" si="4"/>
        <v>829522379</v>
      </c>
      <c r="X24" s="77">
        <f t="shared" si="4"/>
        <v>-730562015</v>
      </c>
      <c r="Y24" s="78">
        <f>+IF(W24&lt;&gt;0,(X24/W24)*100,0)</f>
        <v>-88.0701996106123</v>
      </c>
      <c r="Z24" s="79">
        <f t="shared" si="4"/>
        <v>829522379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258314674</v>
      </c>
      <c r="C27" s="22"/>
      <c r="D27" s="99">
        <v>370916000</v>
      </c>
      <c r="E27" s="100">
        <v>370916000</v>
      </c>
      <c r="F27" s="100">
        <v>22858043</v>
      </c>
      <c r="G27" s="100">
        <v>9809892</v>
      </c>
      <c r="H27" s="100">
        <v>38731483</v>
      </c>
      <c r="I27" s="100">
        <v>71399418</v>
      </c>
      <c r="J27" s="100">
        <v>12371980</v>
      </c>
      <c r="K27" s="100">
        <v>57060434</v>
      </c>
      <c r="L27" s="100">
        <v>33542249</v>
      </c>
      <c r="M27" s="100">
        <v>102974663</v>
      </c>
      <c r="N27" s="100">
        <v>3016988</v>
      </c>
      <c r="O27" s="100">
        <v>6989484</v>
      </c>
      <c r="P27" s="100">
        <v>21884054</v>
      </c>
      <c r="Q27" s="100">
        <v>31890526</v>
      </c>
      <c r="R27" s="100">
        <v>14860096</v>
      </c>
      <c r="S27" s="100">
        <v>26113049</v>
      </c>
      <c r="T27" s="100">
        <v>33931680</v>
      </c>
      <c r="U27" s="100">
        <v>74904825</v>
      </c>
      <c r="V27" s="100">
        <v>281169432</v>
      </c>
      <c r="W27" s="100">
        <v>370916000</v>
      </c>
      <c r="X27" s="100">
        <v>-89746568</v>
      </c>
      <c r="Y27" s="101">
        <v>-24.2</v>
      </c>
      <c r="Z27" s="102">
        <v>370916000</v>
      </c>
    </row>
    <row r="28" spans="1:26" ht="13.5">
      <c r="A28" s="103" t="s">
        <v>46</v>
      </c>
      <c r="B28" s="19">
        <v>258314674</v>
      </c>
      <c r="C28" s="19"/>
      <c r="D28" s="59">
        <v>334472000</v>
      </c>
      <c r="E28" s="60">
        <v>334472000</v>
      </c>
      <c r="F28" s="60">
        <v>22858043</v>
      </c>
      <c r="G28" s="60">
        <v>9809892</v>
      </c>
      <c r="H28" s="60">
        <v>38731483</v>
      </c>
      <c r="I28" s="60">
        <v>71399418</v>
      </c>
      <c r="J28" s="60">
        <v>12371980</v>
      </c>
      <c r="K28" s="60">
        <v>57060434</v>
      </c>
      <c r="L28" s="60">
        <v>33542249</v>
      </c>
      <c r="M28" s="60">
        <v>102974663</v>
      </c>
      <c r="N28" s="60">
        <v>3016988</v>
      </c>
      <c r="O28" s="60">
        <v>6989484</v>
      </c>
      <c r="P28" s="60">
        <v>21884054</v>
      </c>
      <c r="Q28" s="60">
        <v>31890526</v>
      </c>
      <c r="R28" s="60">
        <v>14860096</v>
      </c>
      <c r="S28" s="60">
        <v>26113049</v>
      </c>
      <c r="T28" s="60">
        <v>33931680</v>
      </c>
      <c r="U28" s="60">
        <v>74904825</v>
      </c>
      <c r="V28" s="60">
        <v>281169432</v>
      </c>
      <c r="W28" s="60">
        <v>334472000</v>
      </c>
      <c r="X28" s="60">
        <v>-53302568</v>
      </c>
      <c r="Y28" s="61">
        <v>-15.94</v>
      </c>
      <c r="Z28" s="62">
        <v>334472000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/>
      <c r="D31" s="59">
        <v>36444000</v>
      </c>
      <c r="E31" s="60">
        <v>36444000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36444000</v>
      </c>
      <c r="X31" s="60">
        <v>-36444000</v>
      </c>
      <c r="Y31" s="61">
        <v>-100</v>
      </c>
      <c r="Z31" s="62">
        <v>36444000</v>
      </c>
    </row>
    <row r="32" spans="1:26" ht="13.5">
      <c r="A32" s="70" t="s">
        <v>54</v>
      </c>
      <c r="B32" s="22">
        <f>SUM(B28:B31)</f>
        <v>258314674</v>
      </c>
      <c r="C32" s="22">
        <f>SUM(C28:C31)</f>
        <v>0</v>
      </c>
      <c r="D32" s="99">
        <f aca="true" t="shared" si="5" ref="D32:Z32">SUM(D28:D31)</f>
        <v>370916000</v>
      </c>
      <c r="E32" s="100">
        <f t="shared" si="5"/>
        <v>370916000</v>
      </c>
      <c r="F32" s="100">
        <f t="shared" si="5"/>
        <v>22858043</v>
      </c>
      <c r="G32" s="100">
        <f t="shared" si="5"/>
        <v>9809892</v>
      </c>
      <c r="H32" s="100">
        <f t="shared" si="5"/>
        <v>38731483</v>
      </c>
      <c r="I32" s="100">
        <f t="shared" si="5"/>
        <v>71399418</v>
      </c>
      <c r="J32" s="100">
        <f t="shared" si="5"/>
        <v>12371980</v>
      </c>
      <c r="K32" s="100">
        <f t="shared" si="5"/>
        <v>57060434</v>
      </c>
      <c r="L32" s="100">
        <f t="shared" si="5"/>
        <v>33542249</v>
      </c>
      <c r="M32" s="100">
        <f t="shared" si="5"/>
        <v>102974663</v>
      </c>
      <c r="N32" s="100">
        <f t="shared" si="5"/>
        <v>3016988</v>
      </c>
      <c r="O32" s="100">
        <f t="shared" si="5"/>
        <v>6989484</v>
      </c>
      <c r="P32" s="100">
        <f t="shared" si="5"/>
        <v>21884054</v>
      </c>
      <c r="Q32" s="100">
        <f t="shared" si="5"/>
        <v>31890526</v>
      </c>
      <c r="R32" s="100">
        <f t="shared" si="5"/>
        <v>14860096</v>
      </c>
      <c r="S32" s="100">
        <f t="shared" si="5"/>
        <v>26113049</v>
      </c>
      <c r="T32" s="100">
        <f t="shared" si="5"/>
        <v>33931680</v>
      </c>
      <c r="U32" s="100">
        <f t="shared" si="5"/>
        <v>74904825</v>
      </c>
      <c r="V32" s="100">
        <f t="shared" si="5"/>
        <v>281169432</v>
      </c>
      <c r="W32" s="100">
        <f t="shared" si="5"/>
        <v>370916000</v>
      </c>
      <c r="X32" s="100">
        <f t="shared" si="5"/>
        <v>-89746568</v>
      </c>
      <c r="Y32" s="101">
        <f>+IF(W32&lt;&gt;0,(X32/W32)*100,0)</f>
        <v>-24.195927918989742</v>
      </c>
      <c r="Z32" s="102">
        <f t="shared" si="5"/>
        <v>370916000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151760897</v>
      </c>
      <c r="C35" s="19"/>
      <c r="D35" s="59">
        <v>139637076</v>
      </c>
      <c r="E35" s="60">
        <v>139637076</v>
      </c>
      <c r="F35" s="60">
        <v>247878875</v>
      </c>
      <c r="G35" s="60">
        <v>228572086</v>
      </c>
      <c r="H35" s="60">
        <v>193930250</v>
      </c>
      <c r="I35" s="60">
        <v>193930250</v>
      </c>
      <c r="J35" s="60">
        <v>0</v>
      </c>
      <c r="K35" s="60">
        <v>183960824</v>
      </c>
      <c r="L35" s="60">
        <v>168749530</v>
      </c>
      <c r="M35" s="60">
        <v>168749530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139637076</v>
      </c>
      <c r="X35" s="60">
        <v>-139637076</v>
      </c>
      <c r="Y35" s="61">
        <v>-100</v>
      </c>
      <c r="Z35" s="62">
        <v>139637076</v>
      </c>
    </row>
    <row r="36" spans="1:26" ht="13.5">
      <c r="A36" s="58" t="s">
        <v>57</v>
      </c>
      <c r="B36" s="19">
        <v>1655813853</v>
      </c>
      <c r="C36" s="19"/>
      <c r="D36" s="59">
        <v>750087000</v>
      </c>
      <c r="E36" s="60">
        <v>750087000</v>
      </c>
      <c r="F36" s="60">
        <v>1655813853</v>
      </c>
      <c r="G36" s="60">
        <v>1655957133</v>
      </c>
      <c r="H36" s="60">
        <v>1674852282</v>
      </c>
      <c r="I36" s="60">
        <v>1674852282</v>
      </c>
      <c r="J36" s="60">
        <v>0</v>
      </c>
      <c r="K36" s="60">
        <v>1700918790</v>
      </c>
      <c r="L36" s="60">
        <v>1729472166</v>
      </c>
      <c r="M36" s="60">
        <v>1729472166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750087000</v>
      </c>
      <c r="X36" s="60">
        <v>-750087000</v>
      </c>
      <c r="Y36" s="61">
        <v>-100</v>
      </c>
      <c r="Z36" s="62">
        <v>750087000</v>
      </c>
    </row>
    <row r="37" spans="1:26" ht="13.5">
      <c r="A37" s="58" t="s">
        <v>58</v>
      </c>
      <c r="B37" s="19">
        <v>132718002</v>
      </c>
      <c r="C37" s="19"/>
      <c r="D37" s="59">
        <v>113611000</v>
      </c>
      <c r="E37" s="60">
        <v>113611000</v>
      </c>
      <c r="F37" s="60">
        <v>148433827</v>
      </c>
      <c r="G37" s="60">
        <v>137002452</v>
      </c>
      <c r="H37" s="60">
        <v>118180674</v>
      </c>
      <c r="I37" s="60">
        <v>118180674</v>
      </c>
      <c r="J37" s="60">
        <v>0</v>
      </c>
      <c r="K37" s="60">
        <v>62181060</v>
      </c>
      <c r="L37" s="60">
        <v>66835783</v>
      </c>
      <c r="M37" s="60">
        <v>66835783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113611000</v>
      </c>
      <c r="X37" s="60">
        <v>-113611000</v>
      </c>
      <c r="Y37" s="61">
        <v>-100</v>
      </c>
      <c r="Z37" s="62">
        <v>113611000</v>
      </c>
    </row>
    <row r="38" spans="1:26" ht="13.5">
      <c r="A38" s="58" t="s">
        <v>59</v>
      </c>
      <c r="B38" s="19">
        <v>14188397</v>
      </c>
      <c r="C38" s="19"/>
      <c r="D38" s="59">
        <v>11024912</v>
      </c>
      <c r="E38" s="60">
        <v>11024912</v>
      </c>
      <c r="F38" s="60">
        <v>14188397</v>
      </c>
      <c r="G38" s="60">
        <v>14188397</v>
      </c>
      <c r="H38" s="60">
        <v>14188397</v>
      </c>
      <c r="I38" s="60">
        <v>14188397</v>
      </c>
      <c r="J38" s="60">
        <v>0</v>
      </c>
      <c r="K38" s="60">
        <v>14188397</v>
      </c>
      <c r="L38" s="60">
        <v>14188397</v>
      </c>
      <c r="M38" s="60">
        <v>14188397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11024912</v>
      </c>
      <c r="X38" s="60">
        <v>-11024912</v>
      </c>
      <c r="Y38" s="61">
        <v>-100</v>
      </c>
      <c r="Z38" s="62">
        <v>11024912</v>
      </c>
    </row>
    <row r="39" spans="1:26" ht="13.5">
      <c r="A39" s="58" t="s">
        <v>60</v>
      </c>
      <c r="B39" s="19">
        <v>1660668351</v>
      </c>
      <c r="C39" s="19"/>
      <c r="D39" s="59">
        <v>765088000</v>
      </c>
      <c r="E39" s="60">
        <v>765088000</v>
      </c>
      <c r="F39" s="60">
        <v>1741070504</v>
      </c>
      <c r="G39" s="60">
        <v>1733338370</v>
      </c>
      <c r="H39" s="60">
        <v>1736413461</v>
      </c>
      <c r="I39" s="60">
        <v>1736413461</v>
      </c>
      <c r="J39" s="60">
        <v>0</v>
      </c>
      <c r="K39" s="60">
        <v>1808510157</v>
      </c>
      <c r="L39" s="60">
        <v>1817197516</v>
      </c>
      <c r="M39" s="60">
        <v>1817197516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765088000</v>
      </c>
      <c r="X39" s="60">
        <v>-765088000</v>
      </c>
      <c r="Y39" s="61">
        <v>-100</v>
      </c>
      <c r="Z39" s="62">
        <v>765088000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271896214</v>
      </c>
      <c r="C42" s="19"/>
      <c r="D42" s="59">
        <v>239172004</v>
      </c>
      <c r="E42" s="60">
        <v>239172004</v>
      </c>
      <c r="F42" s="60">
        <v>151017451</v>
      </c>
      <c r="G42" s="60">
        <v>-4704465</v>
      </c>
      <c r="H42" s="60">
        <v>-16134922</v>
      </c>
      <c r="I42" s="60">
        <v>130178064</v>
      </c>
      <c r="J42" s="60">
        <v>-8327717</v>
      </c>
      <c r="K42" s="60">
        <v>65367622</v>
      </c>
      <c r="L42" s="60">
        <v>23210186</v>
      </c>
      <c r="M42" s="60">
        <v>80250091</v>
      </c>
      <c r="N42" s="60">
        <v>10371259</v>
      </c>
      <c r="O42" s="60">
        <v>30887989</v>
      </c>
      <c r="P42" s="60">
        <v>110505873</v>
      </c>
      <c r="Q42" s="60">
        <v>151765121</v>
      </c>
      <c r="R42" s="60">
        <v>-20250109</v>
      </c>
      <c r="S42" s="60">
        <v>-6809125</v>
      </c>
      <c r="T42" s="60">
        <v>-29095522</v>
      </c>
      <c r="U42" s="60">
        <v>-56154756</v>
      </c>
      <c r="V42" s="60">
        <v>306038520</v>
      </c>
      <c r="W42" s="60">
        <v>239172004</v>
      </c>
      <c r="X42" s="60">
        <v>66866516</v>
      </c>
      <c r="Y42" s="61">
        <v>27.96</v>
      </c>
      <c r="Z42" s="62">
        <v>239172004</v>
      </c>
    </row>
    <row r="43" spans="1:26" ht="13.5">
      <c r="A43" s="58" t="s">
        <v>63</v>
      </c>
      <c r="B43" s="19">
        <v>-258314674</v>
      </c>
      <c r="C43" s="19"/>
      <c r="D43" s="59">
        <v>-256573992</v>
      </c>
      <c r="E43" s="60">
        <v>-256573992</v>
      </c>
      <c r="F43" s="60">
        <v>-28842393</v>
      </c>
      <c r="G43" s="60">
        <v>-9751978</v>
      </c>
      <c r="H43" s="60">
        <v>-38498165</v>
      </c>
      <c r="I43" s="60">
        <v>-77092536</v>
      </c>
      <c r="J43" s="60">
        <v>-12337746</v>
      </c>
      <c r="K43" s="60">
        <v>-46946765</v>
      </c>
      <c r="L43" s="60">
        <v>-33512094</v>
      </c>
      <c r="M43" s="60">
        <v>-92796605</v>
      </c>
      <c r="N43" s="60">
        <v>-3009052</v>
      </c>
      <c r="O43" s="60">
        <v>-6862409</v>
      </c>
      <c r="P43" s="60">
        <v>-21804987</v>
      </c>
      <c r="Q43" s="60">
        <v>-31676448</v>
      </c>
      <c r="R43" s="60">
        <v>-13364470</v>
      </c>
      <c r="S43" s="60">
        <v>-24503014</v>
      </c>
      <c r="T43" s="60">
        <v>-33855959</v>
      </c>
      <c r="U43" s="60">
        <v>-71723443</v>
      </c>
      <c r="V43" s="60">
        <v>-273289032</v>
      </c>
      <c r="W43" s="60">
        <v>-256573992</v>
      </c>
      <c r="X43" s="60">
        <v>-16715040</v>
      </c>
      <c r="Y43" s="61">
        <v>6.51</v>
      </c>
      <c r="Z43" s="62">
        <v>-256573992</v>
      </c>
    </row>
    <row r="44" spans="1:26" ht="13.5">
      <c r="A44" s="58" t="s">
        <v>64</v>
      </c>
      <c r="B44" s="19">
        <v>-378845</v>
      </c>
      <c r="C44" s="19"/>
      <c r="D44" s="59">
        <v>350000</v>
      </c>
      <c r="E44" s="60">
        <v>350000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350000</v>
      </c>
      <c r="X44" s="60">
        <v>-350000</v>
      </c>
      <c r="Y44" s="61">
        <v>-100</v>
      </c>
      <c r="Z44" s="62">
        <v>350000</v>
      </c>
    </row>
    <row r="45" spans="1:26" ht="13.5">
      <c r="A45" s="70" t="s">
        <v>65</v>
      </c>
      <c r="B45" s="22">
        <v>46686488</v>
      </c>
      <c r="C45" s="22"/>
      <c r="D45" s="99">
        <v>18407012</v>
      </c>
      <c r="E45" s="100">
        <v>18407012</v>
      </c>
      <c r="F45" s="100">
        <v>132709742</v>
      </c>
      <c r="G45" s="100">
        <v>118253299</v>
      </c>
      <c r="H45" s="100">
        <v>63620212</v>
      </c>
      <c r="I45" s="100">
        <v>63620212</v>
      </c>
      <c r="J45" s="100">
        <v>42954749</v>
      </c>
      <c r="K45" s="100">
        <v>61375606</v>
      </c>
      <c r="L45" s="100">
        <v>51073698</v>
      </c>
      <c r="M45" s="100">
        <v>51073698</v>
      </c>
      <c r="N45" s="100">
        <v>58435905</v>
      </c>
      <c r="O45" s="100">
        <v>82461485</v>
      </c>
      <c r="P45" s="100">
        <v>171162371</v>
      </c>
      <c r="Q45" s="100">
        <v>58435905</v>
      </c>
      <c r="R45" s="100">
        <v>137547792</v>
      </c>
      <c r="S45" s="100">
        <v>106235653</v>
      </c>
      <c r="T45" s="100">
        <v>43284172</v>
      </c>
      <c r="U45" s="100">
        <v>43284172</v>
      </c>
      <c r="V45" s="100">
        <v>43284172</v>
      </c>
      <c r="W45" s="100">
        <v>18407012</v>
      </c>
      <c r="X45" s="100">
        <v>24877160</v>
      </c>
      <c r="Y45" s="101">
        <v>135.15</v>
      </c>
      <c r="Z45" s="102">
        <v>18407012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/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48035618</v>
      </c>
      <c r="C51" s="52"/>
      <c r="D51" s="129">
        <v>4170450</v>
      </c>
      <c r="E51" s="54">
        <v>1138918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10604300</v>
      </c>
      <c r="V51" s="54">
        <v>0</v>
      </c>
      <c r="W51" s="54">
        <v>63949286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3932</v>
      </c>
      <c r="H5" s="356">
        <f t="shared" si="0"/>
        <v>17290</v>
      </c>
      <c r="I5" s="356">
        <f t="shared" si="0"/>
        <v>157452</v>
      </c>
      <c r="J5" s="358">
        <f t="shared" si="0"/>
        <v>178674</v>
      </c>
      <c r="K5" s="358">
        <f t="shared" si="0"/>
        <v>175285</v>
      </c>
      <c r="L5" s="356">
        <f t="shared" si="0"/>
        <v>144554</v>
      </c>
      <c r="M5" s="356">
        <f t="shared" si="0"/>
        <v>78997</v>
      </c>
      <c r="N5" s="358">
        <f t="shared" si="0"/>
        <v>398836</v>
      </c>
      <c r="O5" s="358">
        <f t="shared" si="0"/>
        <v>65066</v>
      </c>
      <c r="P5" s="356">
        <f t="shared" si="0"/>
        <v>465252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30601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3932</v>
      </c>
      <c r="H6" s="60">
        <f t="shared" si="1"/>
        <v>17290</v>
      </c>
      <c r="I6" s="60">
        <f t="shared" si="1"/>
        <v>157452</v>
      </c>
      <c r="J6" s="59">
        <f t="shared" si="1"/>
        <v>178674</v>
      </c>
      <c r="K6" s="59">
        <f t="shared" si="1"/>
        <v>175285</v>
      </c>
      <c r="L6" s="60">
        <f t="shared" si="1"/>
        <v>144554</v>
      </c>
      <c r="M6" s="60">
        <f t="shared" si="1"/>
        <v>78997</v>
      </c>
      <c r="N6" s="59">
        <f t="shared" si="1"/>
        <v>398836</v>
      </c>
      <c r="O6" s="59">
        <f t="shared" si="1"/>
        <v>65066</v>
      </c>
      <c r="P6" s="60">
        <f t="shared" si="1"/>
        <v>465252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30601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>
        <v>3932</v>
      </c>
      <c r="H7" s="60">
        <v>17290</v>
      </c>
      <c r="I7" s="60">
        <v>157452</v>
      </c>
      <c r="J7" s="59">
        <v>178674</v>
      </c>
      <c r="K7" s="59">
        <v>175285</v>
      </c>
      <c r="L7" s="60">
        <v>144554</v>
      </c>
      <c r="M7" s="60">
        <v>78997</v>
      </c>
      <c r="N7" s="59">
        <v>398836</v>
      </c>
      <c r="O7" s="59">
        <v>65066</v>
      </c>
      <c r="P7" s="60">
        <v>465252</v>
      </c>
      <c r="Q7" s="60"/>
      <c r="R7" s="59"/>
      <c r="S7" s="59"/>
      <c r="T7" s="60"/>
      <c r="U7" s="60">
        <v>30601</v>
      </c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566</v>
      </c>
      <c r="H40" s="343">
        <f t="shared" si="9"/>
        <v>566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92738</v>
      </c>
      <c r="R40" s="345">
        <f t="shared" si="9"/>
        <v>0</v>
      </c>
      <c r="S40" s="345">
        <f t="shared" si="9"/>
        <v>105010</v>
      </c>
      <c r="T40" s="343">
        <f t="shared" si="9"/>
        <v>41919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74428</v>
      </c>
      <c r="R41" s="364"/>
      <c r="S41" s="364">
        <v>35589</v>
      </c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566</v>
      </c>
      <c r="H44" s="54">
        <v>566</v>
      </c>
      <c r="I44" s="54"/>
      <c r="J44" s="53"/>
      <c r="K44" s="53"/>
      <c r="L44" s="54"/>
      <c r="M44" s="54"/>
      <c r="N44" s="53"/>
      <c r="O44" s="53"/>
      <c r="P44" s="54"/>
      <c r="Q44" s="54">
        <v>14294</v>
      </c>
      <c r="R44" s="53"/>
      <c r="S44" s="53">
        <v>36027</v>
      </c>
      <c r="T44" s="54">
        <v>41919</v>
      </c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>
        <v>4016</v>
      </c>
      <c r="R48" s="53"/>
      <c r="S48" s="53">
        <v>33394</v>
      </c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4498</v>
      </c>
      <c r="H60" s="219">
        <f t="shared" si="14"/>
        <v>17856</v>
      </c>
      <c r="I60" s="219">
        <f t="shared" si="14"/>
        <v>157452</v>
      </c>
      <c r="J60" s="264">
        <f t="shared" si="14"/>
        <v>178674</v>
      </c>
      <c r="K60" s="264">
        <f t="shared" si="14"/>
        <v>175285</v>
      </c>
      <c r="L60" s="219">
        <f t="shared" si="14"/>
        <v>144554</v>
      </c>
      <c r="M60" s="219">
        <f t="shared" si="14"/>
        <v>78997</v>
      </c>
      <c r="N60" s="264">
        <f t="shared" si="14"/>
        <v>398836</v>
      </c>
      <c r="O60" s="264">
        <f t="shared" si="14"/>
        <v>65066</v>
      </c>
      <c r="P60" s="219">
        <f t="shared" si="14"/>
        <v>465252</v>
      </c>
      <c r="Q60" s="219">
        <f t="shared" si="14"/>
        <v>92738</v>
      </c>
      <c r="R60" s="264">
        <f t="shared" si="14"/>
        <v>0</v>
      </c>
      <c r="S60" s="264">
        <f t="shared" si="14"/>
        <v>105010</v>
      </c>
      <c r="T60" s="219">
        <f t="shared" si="14"/>
        <v>41919</v>
      </c>
      <c r="U60" s="219">
        <f t="shared" si="14"/>
        <v>30601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69172249</v>
      </c>
      <c r="D5" s="153">
        <f>SUM(D6:D8)</f>
        <v>0</v>
      </c>
      <c r="E5" s="154">
        <f t="shared" si="0"/>
        <v>65070238</v>
      </c>
      <c r="F5" s="100">
        <f t="shared" si="0"/>
        <v>65070238</v>
      </c>
      <c r="G5" s="100">
        <f t="shared" si="0"/>
        <v>27237558</v>
      </c>
      <c r="H5" s="100">
        <f t="shared" si="0"/>
        <v>2156428</v>
      </c>
      <c r="I5" s="100">
        <f t="shared" si="0"/>
        <v>781242</v>
      </c>
      <c r="J5" s="100">
        <f t="shared" si="0"/>
        <v>30175228</v>
      </c>
      <c r="K5" s="100">
        <f t="shared" si="0"/>
        <v>351638</v>
      </c>
      <c r="L5" s="100">
        <f t="shared" si="0"/>
        <v>21018191</v>
      </c>
      <c r="M5" s="100">
        <f t="shared" si="0"/>
        <v>193731</v>
      </c>
      <c r="N5" s="100">
        <f t="shared" si="0"/>
        <v>21563560</v>
      </c>
      <c r="O5" s="100">
        <f t="shared" si="0"/>
        <v>272511</v>
      </c>
      <c r="P5" s="100">
        <f t="shared" si="0"/>
        <v>508146</v>
      </c>
      <c r="Q5" s="100">
        <f t="shared" si="0"/>
        <v>15611138</v>
      </c>
      <c r="R5" s="100">
        <f t="shared" si="0"/>
        <v>16391795</v>
      </c>
      <c r="S5" s="100">
        <f t="shared" si="0"/>
        <v>401623</v>
      </c>
      <c r="T5" s="100">
        <f t="shared" si="0"/>
        <v>7817932</v>
      </c>
      <c r="U5" s="100">
        <f t="shared" si="0"/>
        <v>479248</v>
      </c>
      <c r="V5" s="100">
        <f t="shared" si="0"/>
        <v>8698803</v>
      </c>
      <c r="W5" s="100">
        <f t="shared" si="0"/>
        <v>76829386</v>
      </c>
      <c r="X5" s="100">
        <f t="shared" si="0"/>
        <v>65070238</v>
      </c>
      <c r="Y5" s="100">
        <f t="shared" si="0"/>
        <v>11759148</v>
      </c>
      <c r="Z5" s="137">
        <f>+IF(X5&lt;&gt;0,+(Y5/X5)*100,0)</f>
        <v>18.07146917151279</v>
      </c>
      <c r="AA5" s="153">
        <f>SUM(AA6:AA8)</f>
        <v>65070238</v>
      </c>
    </row>
    <row r="6" spans="1:27" ht="13.5">
      <c r="A6" s="138" t="s">
        <v>75</v>
      </c>
      <c r="B6" s="136"/>
      <c r="C6" s="155">
        <v>15022853</v>
      </c>
      <c r="D6" s="155"/>
      <c r="E6" s="156">
        <v>20796078</v>
      </c>
      <c r="F6" s="60">
        <v>20796078</v>
      </c>
      <c r="G6" s="60">
        <v>7295993</v>
      </c>
      <c r="H6" s="60"/>
      <c r="I6" s="60"/>
      <c r="J6" s="60">
        <v>7295993</v>
      </c>
      <c r="K6" s="60"/>
      <c r="L6" s="60">
        <v>5836861</v>
      </c>
      <c r="M6" s="60"/>
      <c r="N6" s="60">
        <v>5836861</v>
      </c>
      <c r="O6" s="60"/>
      <c r="P6" s="60"/>
      <c r="Q6" s="60">
        <v>4377646</v>
      </c>
      <c r="R6" s="60">
        <v>4377646</v>
      </c>
      <c r="S6" s="60"/>
      <c r="T6" s="60"/>
      <c r="U6" s="60"/>
      <c r="V6" s="60"/>
      <c r="W6" s="60">
        <v>17510500</v>
      </c>
      <c r="X6" s="60">
        <v>20796078</v>
      </c>
      <c r="Y6" s="60">
        <v>-3285578</v>
      </c>
      <c r="Z6" s="140">
        <v>-15.8</v>
      </c>
      <c r="AA6" s="155">
        <v>20796078</v>
      </c>
    </row>
    <row r="7" spans="1:27" ht="13.5">
      <c r="A7" s="138" t="s">
        <v>76</v>
      </c>
      <c r="B7" s="136"/>
      <c r="C7" s="157">
        <v>10126698</v>
      </c>
      <c r="D7" s="157"/>
      <c r="E7" s="158">
        <v>21862758</v>
      </c>
      <c r="F7" s="159">
        <v>21862758</v>
      </c>
      <c r="G7" s="159">
        <v>5558074</v>
      </c>
      <c r="H7" s="159">
        <v>403324</v>
      </c>
      <c r="I7" s="159">
        <v>628103</v>
      </c>
      <c r="J7" s="159">
        <v>6589501</v>
      </c>
      <c r="K7" s="159">
        <v>348725</v>
      </c>
      <c r="L7" s="159">
        <v>3650077</v>
      </c>
      <c r="M7" s="159">
        <v>192628</v>
      </c>
      <c r="N7" s="159">
        <v>4191430</v>
      </c>
      <c r="O7" s="159">
        <v>246123</v>
      </c>
      <c r="P7" s="159">
        <v>254285</v>
      </c>
      <c r="Q7" s="159">
        <v>2695116</v>
      </c>
      <c r="R7" s="159">
        <v>3195524</v>
      </c>
      <c r="S7" s="159">
        <v>345443</v>
      </c>
      <c r="T7" s="159">
        <v>7817432</v>
      </c>
      <c r="U7" s="159">
        <v>445411</v>
      </c>
      <c r="V7" s="159">
        <v>8608286</v>
      </c>
      <c r="W7" s="159">
        <v>22584741</v>
      </c>
      <c r="X7" s="159">
        <v>21862758</v>
      </c>
      <c r="Y7" s="159">
        <v>721983</v>
      </c>
      <c r="Z7" s="141">
        <v>3.3</v>
      </c>
      <c r="AA7" s="157">
        <v>21862758</v>
      </c>
    </row>
    <row r="8" spans="1:27" ht="13.5">
      <c r="A8" s="138" t="s">
        <v>77</v>
      </c>
      <c r="B8" s="136"/>
      <c r="C8" s="155">
        <v>44022698</v>
      </c>
      <c r="D8" s="155"/>
      <c r="E8" s="156">
        <v>22411402</v>
      </c>
      <c r="F8" s="60">
        <v>22411402</v>
      </c>
      <c r="G8" s="60">
        <v>14383491</v>
      </c>
      <c r="H8" s="60">
        <v>1753104</v>
      </c>
      <c r="I8" s="60">
        <v>153139</v>
      </c>
      <c r="J8" s="60">
        <v>16289734</v>
      </c>
      <c r="K8" s="60">
        <v>2913</v>
      </c>
      <c r="L8" s="60">
        <v>11531253</v>
      </c>
      <c r="M8" s="60">
        <v>1103</v>
      </c>
      <c r="N8" s="60">
        <v>11535269</v>
      </c>
      <c r="O8" s="60">
        <v>26388</v>
      </c>
      <c r="P8" s="60">
        <v>253861</v>
      </c>
      <c r="Q8" s="60">
        <v>8538376</v>
      </c>
      <c r="R8" s="60">
        <v>8818625</v>
      </c>
      <c r="S8" s="60">
        <v>56180</v>
      </c>
      <c r="T8" s="60">
        <v>500</v>
      </c>
      <c r="U8" s="60">
        <v>33837</v>
      </c>
      <c r="V8" s="60">
        <v>90517</v>
      </c>
      <c r="W8" s="60">
        <v>36734145</v>
      </c>
      <c r="X8" s="60">
        <v>22411402</v>
      </c>
      <c r="Y8" s="60">
        <v>14322743</v>
      </c>
      <c r="Z8" s="140">
        <v>63.91</v>
      </c>
      <c r="AA8" s="155">
        <v>22411402</v>
      </c>
    </row>
    <row r="9" spans="1:27" ht="13.5">
      <c r="A9" s="135" t="s">
        <v>78</v>
      </c>
      <c r="B9" s="136"/>
      <c r="C9" s="153">
        <f aca="true" t="shared" si="1" ref="C9:Y9">SUM(C10:C14)</f>
        <v>17420370</v>
      </c>
      <c r="D9" s="153">
        <f>SUM(D10:D14)</f>
        <v>0</v>
      </c>
      <c r="E9" s="154">
        <f t="shared" si="1"/>
        <v>761272431</v>
      </c>
      <c r="F9" s="100">
        <f t="shared" si="1"/>
        <v>761272431</v>
      </c>
      <c r="G9" s="100">
        <f t="shared" si="1"/>
        <v>10688349</v>
      </c>
      <c r="H9" s="100">
        <f t="shared" si="1"/>
        <v>0</v>
      </c>
      <c r="I9" s="100">
        <f t="shared" si="1"/>
        <v>0</v>
      </c>
      <c r="J9" s="100">
        <f t="shared" si="1"/>
        <v>10688349</v>
      </c>
      <c r="K9" s="100">
        <f t="shared" si="1"/>
        <v>0</v>
      </c>
      <c r="L9" s="100">
        <f t="shared" si="1"/>
        <v>8550777</v>
      </c>
      <c r="M9" s="100">
        <f t="shared" si="1"/>
        <v>0</v>
      </c>
      <c r="N9" s="100">
        <f t="shared" si="1"/>
        <v>8550777</v>
      </c>
      <c r="O9" s="100">
        <f t="shared" si="1"/>
        <v>0</v>
      </c>
      <c r="P9" s="100">
        <f t="shared" si="1"/>
        <v>0</v>
      </c>
      <c r="Q9" s="100">
        <f t="shared" si="1"/>
        <v>6413082</v>
      </c>
      <c r="R9" s="100">
        <f t="shared" si="1"/>
        <v>6413082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25652208</v>
      </c>
      <c r="X9" s="100">
        <f t="shared" si="1"/>
        <v>761272431</v>
      </c>
      <c r="Y9" s="100">
        <f t="shared" si="1"/>
        <v>-735620223</v>
      </c>
      <c r="Z9" s="137">
        <f>+IF(X9&lt;&gt;0,+(Y9/X9)*100,0)</f>
        <v>-96.63035111276741</v>
      </c>
      <c r="AA9" s="153">
        <f>SUM(AA10:AA14)</f>
        <v>761272431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17420370</v>
      </c>
      <c r="D12" s="155"/>
      <c r="E12" s="156">
        <v>31546312</v>
      </c>
      <c r="F12" s="60">
        <v>31546312</v>
      </c>
      <c r="G12" s="60">
        <v>10688349</v>
      </c>
      <c r="H12" s="60"/>
      <c r="I12" s="60"/>
      <c r="J12" s="60">
        <v>10688349</v>
      </c>
      <c r="K12" s="60"/>
      <c r="L12" s="60">
        <v>8550777</v>
      </c>
      <c r="M12" s="60"/>
      <c r="N12" s="60">
        <v>8550777</v>
      </c>
      <c r="O12" s="60"/>
      <c r="P12" s="60"/>
      <c r="Q12" s="60">
        <v>6413082</v>
      </c>
      <c r="R12" s="60">
        <v>6413082</v>
      </c>
      <c r="S12" s="60"/>
      <c r="T12" s="60"/>
      <c r="U12" s="60"/>
      <c r="V12" s="60"/>
      <c r="W12" s="60">
        <v>25652208</v>
      </c>
      <c r="X12" s="60">
        <v>31546312</v>
      </c>
      <c r="Y12" s="60">
        <v>-5894104</v>
      </c>
      <c r="Z12" s="140">
        <v>-18.68</v>
      </c>
      <c r="AA12" s="155">
        <v>31546312</v>
      </c>
    </row>
    <row r="13" spans="1:27" ht="13.5">
      <c r="A13" s="138" t="s">
        <v>82</v>
      </c>
      <c r="B13" s="136"/>
      <c r="C13" s="155"/>
      <c r="D13" s="155"/>
      <c r="E13" s="156">
        <v>722025769</v>
      </c>
      <c r="F13" s="60">
        <v>722025769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722025769</v>
      </c>
      <c r="Y13" s="60">
        <v>-722025769</v>
      </c>
      <c r="Z13" s="140">
        <v>-100</v>
      </c>
      <c r="AA13" s="155">
        <v>722025769</v>
      </c>
    </row>
    <row r="14" spans="1:27" ht="13.5">
      <c r="A14" s="138" t="s">
        <v>83</v>
      </c>
      <c r="B14" s="136"/>
      <c r="C14" s="157"/>
      <c r="D14" s="157"/>
      <c r="E14" s="158">
        <v>7700350</v>
      </c>
      <c r="F14" s="159">
        <v>7700350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7700350</v>
      </c>
      <c r="Y14" s="159">
        <v>-7700350</v>
      </c>
      <c r="Z14" s="141">
        <v>-100</v>
      </c>
      <c r="AA14" s="157">
        <v>7700350</v>
      </c>
    </row>
    <row r="15" spans="1:27" ht="13.5">
      <c r="A15" s="135" t="s">
        <v>84</v>
      </c>
      <c r="B15" s="142"/>
      <c r="C15" s="153">
        <f aca="true" t="shared" si="2" ref="C15:Y15">SUM(C16:C18)</f>
        <v>10132644</v>
      </c>
      <c r="D15" s="153">
        <f>SUM(D16:D18)</f>
        <v>0</v>
      </c>
      <c r="E15" s="154">
        <f t="shared" si="2"/>
        <v>156262931</v>
      </c>
      <c r="F15" s="100">
        <f t="shared" si="2"/>
        <v>156262931</v>
      </c>
      <c r="G15" s="100">
        <f t="shared" si="2"/>
        <v>3125065</v>
      </c>
      <c r="H15" s="100">
        <f t="shared" si="2"/>
        <v>0</v>
      </c>
      <c r="I15" s="100">
        <f t="shared" si="2"/>
        <v>0</v>
      </c>
      <c r="J15" s="100">
        <f t="shared" si="2"/>
        <v>3125065</v>
      </c>
      <c r="K15" s="100">
        <f t="shared" si="2"/>
        <v>0</v>
      </c>
      <c r="L15" s="100">
        <f t="shared" si="2"/>
        <v>2500080</v>
      </c>
      <c r="M15" s="100">
        <f t="shared" si="2"/>
        <v>0</v>
      </c>
      <c r="N15" s="100">
        <f t="shared" si="2"/>
        <v>2500080</v>
      </c>
      <c r="O15" s="100">
        <f t="shared" si="2"/>
        <v>0</v>
      </c>
      <c r="P15" s="100">
        <f t="shared" si="2"/>
        <v>0</v>
      </c>
      <c r="Q15" s="100">
        <f t="shared" si="2"/>
        <v>1875060</v>
      </c>
      <c r="R15" s="100">
        <f t="shared" si="2"/>
        <v>1875060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7500205</v>
      </c>
      <c r="X15" s="100">
        <f t="shared" si="2"/>
        <v>156262931</v>
      </c>
      <c r="Y15" s="100">
        <f t="shared" si="2"/>
        <v>-148762726</v>
      </c>
      <c r="Z15" s="137">
        <f>+IF(X15&lt;&gt;0,+(Y15/X15)*100,0)</f>
        <v>-95.20026601830475</v>
      </c>
      <c r="AA15" s="153">
        <f>SUM(AA16:AA18)</f>
        <v>156262931</v>
      </c>
    </row>
    <row r="16" spans="1:27" ht="13.5">
      <c r="A16" s="138" t="s">
        <v>85</v>
      </c>
      <c r="B16" s="136"/>
      <c r="C16" s="155"/>
      <c r="D16" s="155"/>
      <c r="E16" s="156">
        <v>156262931</v>
      </c>
      <c r="F16" s="60">
        <v>156262931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156262931</v>
      </c>
      <c r="Y16" s="60">
        <v>-156262931</v>
      </c>
      <c r="Z16" s="140">
        <v>-100</v>
      </c>
      <c r="AA16" s="155">
        <v>156262931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>
        <v>10132644</v>
      </c>
      <c r="D18" s="155"/>
      <c r="E18" s="156"/>
      <c r="F18" s="60"/>
      <c r="G18" s="60">
        <v>3125065</v>
      </c>
      <c r="H18" s="60"/>
      <c r="I18" s="60"/>
      <c r="J18" s="60">
        <v>3125065</v>
      </c>
      <c r="K18" s="60"/>
      <c r="L18" s="60">
        <v>2500080</v>
      </c>
      <c r="M18" s="60"/>
      <c r="N18" s="60">
        <v>2500080</v>
      </c>
      <c r="O18" s="60"/>
      <c r="P18" s="60"/>
      <c r="Q18" s="60">
        <v>1875060</v>
      </c>
      <c r="R18" s="60">
        <v>1875060</v>
      </c>
      <c r="S18" s="60"/>
      <c r="T18" s="60"/>
      <c r="U18" s="60"/>
      <c r="V18" s="60"/>
      <c r="W18" s="60">
        <v>7500205</v>
      </c>
      <c r="X18" s="60"/>
      <c r="Y18" s="60">
        <v>7500205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383340402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94177803</v>
      </c>
      <c r="H19" s="100">
        <f t="shared" si="3"/>
        <v>940000</v>
      </c>
      <c r="I19" s="100">
        <f t="shared" si="3"/>
        <v>15255385</v>
      </c>
      <c r="J19" s="100">
        <f t="shared" si="3"/>
        <v>110373188</v>
      </c>
      <c r="K19" s="100">
        <f t="shared" si="3"/>
        <v>664000</v>
      </c>
      <c r="L19" s="100">
        <f t="shared" si="3"/>
        <v>31698107</v>
      </c>
      <c r="M19" s="100">
        <f t="shared" si="3"/>
        <v>47715681</v>
      </c>
      <c r="N19" s="100">
        <f t="shared" si="3"/>
        <v>80077788</v>
      </c>
      <c r="O19" s="100">
        <f t="shared" si="3"/>
        <v>0</v>
      </c>
      <c r="P19" s="100">
        <f t="shared" si="3"/>
        <v>0</v>
      </c>
      <c r="Q19" s="100">
        <f t="shared" si="3"/>
        <v>60598531</v>
      </c>
      <c r="R19" s="100">
        <f t="shared" si="3"/>
        <v>60598531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251049507</v>
      </c>
      <c r="X19" s="100">
        <f t="shared" si="3"/>
        <v>0</v>
      </c>
      <c r="Y19" s="100">
        <f t="shared" si="3"/>
        <v>251049507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383340402</v>
      </c>
      <c r="D21" s="155"/>
      <c r="E21" s="156"/>
      <c r="F21" s="60"/>
      <c r="G21" s="60">
        <v>94177803</v>
      </c>
      <c r="H21" s="60">
        <v>940000</v>
      </c>
      <c r="I21" s="60">
        <v>15255385</v>
      </c>
      <c r="J21" s="60">
        <v>110373188</v>
      </c>
      <c r="K21" s="60">
        <v>664000</v>
      </c>
      <c r="L21" s="60">
        <v>31698107</v>
      </c>
      <c r="M21" s="60">
        <v>47715681</v>
      </c>
      <c r="N21" s="60">
        <v>80077788</v>
      </c>
      <c r="O21" s="60"/>
      <c r="P21" s="60"/>
      <c r="Q21" s="60">
        <v>60598531</v>
      </c>
      <c r="R21" s="60">
        <v>60598531</v>
      </c>
      <c r="S21" s="60"/>
      <c r="T21" s="60"/>
      <c r="U21" s="60"/>
      <c r="V21" s="60"/>
      <c r="W21" s="60">
        <v>251049507</v>
      </c>
      <c r="X21" s="60"/>
      <c r="Y21" s="60">
        <v>251049507</v>
      </c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>
        <v>16673354</v>
      </c>
      <c r="D24" s="153"/>
      <c r="E24" s="154"/>
      <c r="F24" s="100"/>
      <c r="G24" s="100">
        <v>8315916</v>
      </c>
      <c r="H24" s="100"/>
      <c r="I24" s="100"/>
      <c r="J24" s="100">
        <v>8315916</v>
      </c>
      <c r="K24" s="100"/>
      <c r="L24" s="100">
        <v>6652009</v>
      </c>
      <c r="M24" s="100"/>
      <c r="N24" s="100">
        <v>6652009</v>
      </c>
      <c r="O24" s="100"/>
      <c r="P24" s="100"/>
      <c r="Q24" s="100">
        <v>5017506</v>
      </c>
      <c r="R24" s="100">
        <v>5017506</v>
      </c>
      <c r="S24" s="100"/>
      <c r="T24" s="100"/>
      <c r="U24" s="100"/>
      <c r="V24" s="100"/>
      <c r="W24" s="100">
        <v>19985431</v>
      </c>
      <c r="X24" s="100"/>
      <c r="Y24" s="100">
        <v>19985431</v>
      </c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496739019</v>
      </c>
      <c r="D25" s="168">
        <f>+D5+D9+D15+D19+D24</f>
        <v>0</v>
      </c>
      <c r="E25" s="169">
        <f t="shared" si="4"/>
        <v>982605600</v>
      </c>
      <c r="F25" s="73">
        <f t="shared" si="4"/>
        <v>982605600</v>
      </c>
      <c r="G25" s="73">
        <f t="shared" si="4"/>
        <v>143544691</v>
      </c>
      <c r="H25" s="73">
        <f t="shared" si="4"/>
        <v>3096428</v>
      </c>
      <c r="I25" s="73">
        <f t="shared" si="4"/>
        <v>16036627</v>
      </c>
      <c r="J25" s="73">
        <f t="shared" si="4"/>
        <v>162677746</v>
      </c>
      <c r="K25" s="73">
        <f t="shared" si="4"/>
        <v>1015638</v>
      </c>
      <c r="L25" s="73">
        <f t="shared" si="4"/>
        <v>70419164</v>
      </c>
      <c r="M25" s="73">
        <f t="shared" si="4"/>
        <v>47909412</v>
      </c>
      <c r="N25" s="73">
        <f t="shared" si="4"/>
        <v>119344214</v>
      </c>
      <c r="O25" s="73">
        <f t="shared" si="4"/>
        <v>272511</v>
      </c>
      <c r="P25" s="73">
        <f t="shared" si="4"/>
        <v>508146</v>
      </c>
      <c r="Q25" s="73">
        <f t="shared" si="4"/>
        <v>89515317</v>
      </c>
      <c r="R25" s="73">
        <f t="shared" si="4"/>
        <v>90295974</v>
      </c>
      <c r="S25" s="73">
        <f t="shared" si="4"/>
        <v>401623</v>
      </c>
      <c r="T25" s="73">
        <f t="shared" si="4"/>
        <v>7817932</v>
      </c>
      <c r="U25" s="73">
        <f t="shared" si="4"/>
        <v>479248</v>
      </c>
      <c r="V25" s="73">
        <f t="shared" si="4"/>
        <v>8698803</v>
      </c>
      <c r="W25" s="73">
        <f t="shared" si="4"/>
        <v>381016737</v>
      </c>
      <c r="X25" s="73">
        <f t="shared" si="4"/>
        <v>982605600</v>
      </c>
      <c r="Y25" s="73">
        <f t="shared" si="4"/>
        <v>-601588863</v>
      </c>
      <c r="Z25" s="170">
        <f>+IF(X25&lt;&gt;0,+(Y25/X25)*100,0)</f>
        <v>-61.22383823173815</v>
      </c>
      <c r="AA25" s="168">
        <f>+AA5+AA9+AA15+AA19+AA24</f>
        <v>982605600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66834364</v>
      </c>
      <c r="D28" s="153">
        <f>SUM(D29:D31)</f>
        <v>0</v>
      </c>
      <c r="E28" s="154">
        <f t="shared" si="5"/>
        <v>55622732</v>
      </c>
      <c r="F28" s="100">
        <f t="shared" si="5"/>
        <v>55622732</v>
      </c>
      <c r="G28" s="100">
        <f t="shared" si="5"/>
        <v>4000380</v>
      </c>
      <c r="H28" s="100">
        <f t="shared" si="5"/>
        <v>4519412</v>
      </c>
      <c r="I28" s="100">
        <f t="shared" si="5"/>
        <v>5385259</v>
      </c>
      <c r="J28" s="100">
        <f t="shared" si="5"/>
        <v>13905051</v>
      </c>
      <c r="K28" s="100">
        <f t="shared" si="5"/>
        <v>6295448</v>
      </c>
      <c r="L28" s="100">
        <f t="shared" si="5"/>
        <v>8715090</v>
      </c>
      <c r="M28" s="100">
        <f t="shared" si="5"/>
        <v>4479915</v>
      </c>
      <c r="N28" s="100">
        <f t="shared" si="5"/>
        <v>19490453</v>
      </c>
      <c r="O28" s="100">
        <f t="shared" si="5"/>
        <v>6268127</v>
      </c>
      <c r="P28" s="100">
        <f t="shared" si="5"/>
        <v>4751356</v>
      </c>
      <c r="Q28" s="100">
        <f t="shared" si="5"/>
        <v>6149503</v>
      </c>
      <c r="R28" s="100">
        <f t="shared" si="5"/>
        <v>17168986</v>
      </c>
      <c r="S28" s="100">
        <f t="shared" si="5"/>
        <v>4844343</v>
      </c>
      <c r="T28" s="100">
        <f t="shared" si="5"/>
        <v>8272339</v>
      </c>
      <c r="U28" s="100">
        <f t="shared" si="5"/>
        <v>6691211</v>
      </c>
      <c r="V28" s="100">
        <f t="shared" si="5"/>
        <v>19807893</v>
      </c>
      <c r="W28" s="100">
        <f t="shared" si="5"/>
        <v>70372383</v>
      </c>
      <c r="X28" s="100">
        <f t="shared" si="5"/>
        <v>55622732</v>
      </c>
      <c r="Y28" s="100">
        <f t="shared" si="5"/>
        <v>14749651</v>
      </c>
      <c r="Z28" s="137">
        <f>+IF(X28&lt;&gt;0,+(Y28/X28)*100,0)</f>
        <v>26.51730770793495</v>
      </c>
      <c r="AA28" s="153">
        <f>SUM(AA29:AA31)</f>
        <v>55622732</v>
      </c>
    </row>
    <row r="29" spans="1:27" ht="13.5">
      <c r="A29" s="138" t="s">
        <v>75</v>
      </c>
      <c r="B29" s="136"/>
      <c r="C29" s="155">
        <v>13536602</v>
      </c>
      <c r="D29" s="155"/>
      <c r="E29" s="156">
        <v>19098767</v>
      </c>
      <c r="F29" s="60">
        <v>19098767</v>
      </c>
      <c r="G29" s="60">
        <v>1018320</v>
      </c>
      <c r="H29" s="60">
        <v>1264749</v>
      </c>
      <c r="I29" s="60">
        <v>1530824</v>
      </c>
      <c r="J29" s="60">
        <v>3813893</v>
      </c>
      <c r="K29" s="60">
        <v>1582460</v>
      </c>
      <c r="L29" s="60">
        <v>1708193</v>
      </c>
      <c r="M29" s="60">
        <v>1327489</v>
      </c>
      <c r="N29" s="60">
        <v>4618142</v>
      </c>
      <c r="O29" s="60">
        <v>1426395</v>
      </c>
      <c r="P29" s="60">
        <v>1514531</v>
      </c>
      <c r="Q29" s="60">
        <v>1231863</v>
      </c>
      <c r="R29" s="60">
        <v>4172789</v>
      </c>
      <c r="S29" s="60">
        <v>1197393</v>
      </c>
      <c r="T29" s="60">
        <v>1501426</v>
      </c>
      <c r="U29" s="60">
        <v>1536516</v>
      </c>
      <c r="V29" s="60">
        <v>4235335</v>
      </c>
      <c r="W29" s="60">
        <v>16840159</v>
      </c>
      <c r="X29" s="60">
        <v>19098767</v>
      </c>
      <c r="Y29" s="60">
        <v>-2258608</v>
      </c>
      <c r="Z29" s="140">
        <v>-11.83</v>
      </c>
      <c r="AA29" s="155">
        <v>19098767</v>
      </c>
    </row>
    <row r="30" spans="1:27" ht="13.5">
      <c r="A30" s="138" t="s">
        <v>76</v>
      </c>
      <c r="B30" s="136"/>
      <c r="C30" s="157">
        <v>16924976</v>
      </c>
      <c r="D30" s="157"/>
      <c r="E30" s="158">
        <v>15563699</v>
      </c>
      <c r="F30" s="159">
        <v>15563699</v>
      </c>
      <c r="G30" s="159">
        <v>655348</v>
      </c>
      <c r="H30" s="159">
        <v>757583</v>
      </c>
      <c r="I30" s="159">
        <v>1263145</v>
      </c>
      <c r="J30" s="159">
        <v>2676076</v>
      </c>
      <c r="K30" s="159">
        <v>1859261</v>
      </c>
      <c r="L30" s="159">
        <v>1105142</v>
      </c>
      <c r="M30" s="159">
        <v>635958</v>
      </c>
      <c r="N30" s="159">
        <v>3600361</v>
      </c>
      <c r="O30" s="159">
        <v>627582</v>
      </c>
      <c r="P30" s="159">
        <v>741089</v>
      </c>
      <c r="Q30" s="159">
        <v>1166154</v>
      </c>
      <c r="R30" s="159">
        <v>2534825</v>
      </c>
      <c r="S30" s="159">
        <v>1315859</v>
      </c>
      <c r="T30" s="159">
        <v>3313415</v>
      </c>
      <c r="U30" s="159">
        <v>2145618</v>
      </c>
      <c r="V30" s="159">
        <v>6774892</v>
      </c>
      <c r="W30" s="159">
        <v>15586154</v>
      </c>
      <c r="X30" s="159">
        <v>15563699</v>
      </c>
      <c r="Y30" s="159">
        <v>22455</v>
      </c>
      <c r="Z30" s="141">
        <v>0.14</v>
      </c>
      <c r="AA30" s="157">
        <v>15563699</v>
      </c>
    </row>
    <row r="31" spans="1:27" ht="13.5">
      <c r="A31" s="138" t="s">
        <v>77</v>
      </c>
      <c r="B31" s="136"/>
      <c r="C31" s="155">
        <v>36372786</v>
      </c>
      <c r="D31" s="155"/>
      <c r="E31" s="156">
        <v>20960266</v>
      </c>
      <c r="F31" s="60">
        <v>20960266</v>
      </c>
      <c r="G31" s="60">
        <v>2326712</v>
      </c>
      <c r="H31" s="60">
        <v>2497080</v>
      </c>
      <c r="I31" s="60">
        <v>2591290</v>
      </c>
      <c r="J31" s="60">
        <v>7415082</v>
      </c>
      <c r="K31" s="60">
        <v>2853727</v>
      </c>
      <c r="L31" s="60">
        <v>5901755</v>
      </c>
      <c r="M31" s="60">
        <v>2516468</v>
      </c>
      <c r="N31" s="60">
        <v>11271950</v>
      </c>
      <c r="O31" s="60">
        <v>4214150</v>
      </c>
      <c r="P31" s="60">
        <v>2495736</v>
      </c>
      <c r="Q31" s="60">
        <v>3751486</v>
      </c>
      <c r="R31" s="60">
        <v>10461372</v>
      </c>
      <c r="S31" s="60">
        <v>2331091</v>
      </c>
      <c r="T31" s="60">
        <v>3457498</v>
      </c>
      <c r="U31" s="60">
        <v>3009077</v>
      </c>
      <c r="V31" s="60">
        <v>8797666</v>
      </c>
      <c r="W31" s="60">
        <v>37946070</v>
      </c>
      <c r="X31" s="60">
        <v>20960266</v>
      </c>
      <c r="Y31" s="60">
        <v>16985804</v>
      </c>
      <c r="Z31" s="140">
        <v>81.04</v>
      </c>
      <c r="AA31" s="155">
        <v>20960266</v>
      </c>
    </row>
    <row r="32" spans="1:27" ht="13.5">
      <c r="A32" s="135" t="s">
        <v>78</v>
      </c>
      <c r="B32" s="136"/>
      <c r="C32" s="153">
        <f aca="true" t="shared" si="6" ref="C32:Y32">SUM(C33:C37)</f>
        <v>14546606</v>
      </c>
      <c r="D32" s="153">
        <f>SUM(D33:D37)</f>
        <v>0</v>
      </c>
      <c r="E32" s="154">
        <f t="shared" si="6"/>
        <v>59879783</v>
      </c>
      <c r="F32" s="100">
        <f t="shared" si="6"/>
        <v>59879783</v>
      </c>
      <c r="G32" s="100">
        <f t="shared" si="6"/>
        <v>1270093</v>
      </c>
      <c r="H32" s="100">
        <f t="shared" si="6"/>
        <v>1161613</v>
      </c>
      <c r="I32" s="100">
        <f t="shared" si="6"/>
        <v>1225639</v>
      </c>
      <c r="J32" s="100">
        <f t="shared" si="6"/>
        <v>3657345</v>
      </c>
      <c r="K32" s="100">
        <f t="shared" si="6"/>
        <v>1675688</v>
      </c>
      <c r="L32" s="100">
        <f t="shared" si="6"/>
        <v>2976898</v>
      </c>
      <c r="M32" s="100">
        <f t="shared" si="6"/>
        <v>1152895</v>
      </c>
      <c r="N32" s="100">
        <f t="shared" si="6"/>
        <v>5805481</v>
      </c>
      <c r="O32" s="100">
        <f t="shared" si="6"/>
        <v>2772908</v>
      </c>
      <c r="P32" s="100">
        <f t="shared" si="6"/>
        <v>1675154</v>
      </c>
      <c r="Q32" s="100">
        <f t="shared" si="6"/>
        <v>6240905</v>
      </c>
      <c r="R32" s="100">
        <f t="shared" si="6"/>
        <v>10688967</v>
      </c>
      <c r="S32" s="100">
        <f t="shared" si="6"/>
        <v>1971976</v>
      </c>
      <c r="T32" s="100">
        <f t="shared" si="6"/>
        <v>1350729</v>
      </c>
      <c r="U32" s="100">
        <f t="shared" si="6"/>
        <v>1828097</v>
      </c>
      <c r="V32" s="100">
        <f t="shared" si="6"/>
        <v>5150802</v>
      </c>
      <c r="W32" s="100">
        <f t="shared" si="6"/>
        <v>25302595</v>
      </c>
      <c r="X32" s="100">
        <f t="shared" si="6"/>
        <v>59879783</v>
      </c>
      <c r="Y32" s="100">
        <f t="shared" si="6"/>
        <v>-34577188</v>
      </c>
      <c r="Z32" s="137">
        <f>+IF(X32&lt;&gt;0,+(Y32/X32)*100,0)</f>
        <v>-57.744344197105725</v>
      </c>
      <c r="AA32" s="153">
        <f>SUM(AA33:AA37)</f>
        <v>59879783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14546606</v>
      </c>
      <c r="D35" s="155"/>
      <c r="E35" s="156">
        <v>32712340</v>
      </c>
      <c r="F35" s="60">
        <v>32712340</v>
      </c>
      <c r="G35" s="60">
        <v>1270093</v>
      </c>
      <c r="H35" s="60">
        <v>1161613</v>
      </c>
      <c r="I35" s="60">
        <v>1225639</v>
      </c>
      <c r="J35" s="60">
        <v>3657345</v>
      </c>
      <c r="K35" s="60">
        <v>1675688</v>
      </c>
      <c r="L35" s="60">
        <v>2976898</v>
      </c>
      <c r="M35" s="60">
        <v>1152895</v>
      </c>
      <c r="N35" s="60">
        <v>5805481</v>
      </c>
      <c r="O35" s="60">
        <v>2772908</v>
      </c>
      <c r="P35" s="60">
        <v>1675154</v>
      </c>
      <c r="Q35" s="60">
        <v>6240905</v>
      </c>
      <c r="R35" s="60">
        <v>10688967</v>
      </c>
      <c r="S35" s="60">
        <v>1971976</v>
      </c>
      <c r="T35" s="60">
        <v>1350729</v>
      </c>
      <c r="U35" s="60">
        <v>1828097</v>
      </c>
      <c r="V35" s="60">
        <v>5150802</v>
      </c>
      <c r="W35" s="60">
        <v>25302595</v>
      </c>
      <c r="X35" s="60">
        <v>32712340</v>
      </c>
      <c r="Y35" s="60">
        <v>-7409745</v>
      </c>
      <c r="Z35" s="140">
        <v>-22.65</v>
      </c>
      <c r="AA35" s="155">
        <v>32712340</v>
      </c>
    </row>
    <row r="36" spans="1:27" ht="13.5">
      <c r="A36" s="138" t="s">
        <v>82</v>
      </c>
      <c r="B36" s="136"/>
      <c r="C36" s="155"/>
      <c r="D36" s="155"/>
      <c r="E36" s="156">
        <v>19570093</v>
      </c>
      <c r="F36" s="60">
        <v>19570093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19570093</v>
      </c>
      <c r="Y36" s="60">
        <v>-19570093</v>
      </c>
      <c r="Z36" s="140">
        <v>-100</v>
      </c>
      <c r="AA36" s="155">
        <v>19570093</v>
      </c>
    </row>
    <row r="37" spans="1:27" ht="13.5">
      <c r="A37" s="138" t="s">
        <v>83</v>
      </c>
      <c r="B37" s="136"/>
      <c r="C37" s="157"/>
      <c r="D37" s="157"/>
      <c r="E37" s="158">
        <v>7597350</v>
      </c>
      <c r="F37" s="159">
        <v>7597350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7597350</v>
      </c>
      <c r="Y37" s="159">
        <v>-7597350</v>
      </c>
      <c r="Z37" s="141">
        <v>-100</v>
      </c>
      <c r="AA37" s="157">
        <v>7597350</v>
      </c>
    </row>
    <row r="38" spans="1:27" ht="13.5">
      <c r="A38" s="135" t="s">
        <v>84</v>
      </c>
      <c r="B38" s="142"/>
      <c r="C38" s="153">
        <f aca="true" t="shared" si="7" ref="C38:Y38">SUM(C39:C41)</f>
        <v>7468841</v>
      </c>
      <c r="D38" s="153">
        <f>SUM(D39:D41)</f>
        <v>0</v>
      </c>
      <c r="E38" s="154">
        <f t="shared" si="7"/>
        <v>37580706</v>
      </c>
      <c r="F38" s="100">
        <f t="shared" si="7"/>
        <v>37580706</v>
      </c>
      <c r="G38" s="100">
        <f t="shared" si="7"/>
        <v>472488</v>
      </c>
      <c r="H38" s="100">
        <f t="shared" si="7"/>
        <v>638137</v>
      </c>
      <c r="I38" s="100">
        <f t="shared" si="7"/>
        <v>571440</v>
      </c>
      <c r="J38" s="100">
        <f t="shared" si="7"/>
        <v>1682065</v>
      </c>
      <c r="K38" s="100">
        <f t="shared" si="7"/>
        <v>803890</v>
      </c>
      <c r="L38" s="100">
        <f t="shared" si="7"/>
        <v>970116</v>
      </c>
      <c r="M38" s="100">
        <f t="shared" si="7"/>
        <v>451594</v>
      </c>
      <c r="N38" s="100">
        <f t="shared" si="7"/>
        <v>2225600</v>
      </c>
      <c r="O38" s="100">
        <f t="shared" si="7"/>
        <v>417768</v>
      </c>
      <c r="P38" s="100">
        <f t="shared" si="7"/>
        <v>473620</v>
      </c>
      <c r="Q38" s="100">
        <f t="shared" si="7"/>
        <v>504739</v>
      </c>
      <c r="R38" s="100">
        <f t="shared" si="7"/>
        <v>1396127</v>
      </c>
      <c r="S38" s="100">
        <f t="shared" si="7"/>
        <v>464039</v>
      </c>
      <c r="T38" s="100">
        <f t="shared" si="7"/>
        <v>569429</v>
      </c>
      <c r="U38" s="100">
        <f t="shared" si="7"/>
        <v>504711</v>
      </c>
      <c r="V38" s="100">
        <f t="shared" si="7"/>
        <v>1538179</v>
      </c>
      <c r="W38" s="100">
        <f t="shared" si="7"/>
        <v>6841971</v>
      </c>
      <c r="X38" s="100">
        <f t="shared" si="7"/>
        <v>37580706</v>
      </c>
      <c r="Y38" s="100">
        <f t="shared" si="7"/>
        <v>-30738735</v>
      </c>
      <c r="Z38" s="137">
        <f>+IF(X38&lt;&gt;0,+(Y38/X38)*100,0)</f>
        <v>-81.7939263833947</v>
      </c>
      <c r="AA38" s="153">
        <f>SUM(AA39:AA41)</f>
        <v>37580706</v>
      </c>
    </row>
    <row r="39" spans="1:27" ht="13.5">
      <c r="A39" s="138" t="s">
        <v>85</v>
      </c>
      <c r="B39" s="136"/>
      <c r="C39" s="155"/>
      <c r="D39" s="155"/>
      <c r="E39" s="156">
        <v>37580706</v>
      </c>
      <c r="F39" s="60">
        <v>37580706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37580706</v>
      </c>
      <c r="Y39" s="60">
        <v>-37580706</v>
      </c>
      <c r="Z39" s="140">
        <v>-100</v>
      </c>
      <c r="AA39" s="155">
        <v>37580706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7468841</v>
      </c>
      <c r="D41" s="155"/>
      <c r="E41" s="156"/>
      <c r="F41" s="60"/>
      <c r="G41" s="60">
        <v>472488</v>
      </c>
      <c r="H41" s="60">
        <v>638137</v>
      </c>
      <c r="I41" s="60">
        <v>571440</v>
      </c>
      <c r="J41" s="60">
        <v>1682065</v>
      </c>
      <c r="K41" s="60">
        <v>803890</v>
      </c>
      <c r="L41" s="60">
        <v>970116</v>
      </c>
      <c r="M41" s="60">
        <v>451594</v>
      </c>
      <c r="N41" s="60">
        <v>2225600</v>
      </c>
      <c r="O41" s="60">
        <v>417768</v>
      </c>
      <c r="P41" s="60">
        <v>473620</v>
      </c>
      <c r="Q41" s="60">
        <v>504739</v>
      </c>
      <c r="R41" s="60">
        <v>1396127</v>
      </c>
      <c r="S41" s="60">
        <v>464039</v>
      </c>
      <c r="T41" s="60">
        <v>569429</v>
      </c>
      <c r="U41" s="60">
        <v>504711</v>
      </c>
      <c r="V41" s="60">
        <v>1538179</v>
      </c>
      <c r="W41" s="60">
        <v>6841971</v>
      </c>
      <c r="X41" s="60"/>
      <c r="Y41" s="60">
        <v>6841971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110682582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646008</v>
      </c>
      <c r="H42" s="100">
        <f t="shared" si="8"/>
        <v>4491013</v>
      </c>
      <c r="I42" s="100">
        <f t="shared" si="8"/>
        <v>15089671</v>
      </c>
      <c r="J42" s="100">
        <f t="shared" si="8"/>
        <v>20226692</v>
      </c>
      <c r="K42" s="100">
        <f t="shared" si="8"/>
        <v>4762851</v>
      </c>
      <c r="L42" s="100">
        <f t="shared" si="8"/>
        <v>31860854</v>
      </c>
      <c r="M42" s="100">
        <f t="shared" si="8"/>
        <v>22909389</v>
      </c>
      <c r="N42" s="100">
        <f t="shared" si="8"/>
        <v>59533094</v>
      </c>
      <c r="O42" s="100">
        <f t="shared" si="8"/>
        <v>4470961</v>
      </c>
      <c r="P42" s="100">
        <f t="shared" si="8"/>
        <v>7671964</v>
      </c>
      <c r="Q42" s="100">
        <f t="shared" si="8"/>
        <v>10320213</v>
      </c>
      <c r="R42" s="100">
        <f t="shared" si="8"/>
        <v>22463138</v>
      </c>
      <c r="S42" s="100">
        <f t="shared" si="8"/>
        <v>20398469</v>
      </c>
      <c r="T42" s="100">
        <f t="shared" si="8"/>
        <v>8854541</v>
      </c>
      <c r="U42" s="100">
        <f t="shared" si="8"/>
        <v>34223331</v>
      </c>
      <c r="V42" s="100">
        <f t="shared" si="8"/>
        <v>63476341</v>
      </c>
      <c r="W42" s="100">
        <f t="shared" si="8"/>
        <v>165699265</v>
      </c>
      <c r="X42" s="100">
        <f t="shared" si="8"/>
        <v>0</v>
      </c>
      <c r="Y42" s="100">
        <f t="shared" si="8"/>
        <v>165699265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110682582</v>
      </c>
      <c r="D44" s="155"/>
      <c r="E44" s="156"/>
      <c r="F44" s="60"/>
      <c r="G44" s="60">
        <v>646008</v>
      </c>
      <c r="H44" s="60">
        <v>4491013</v>
      </c>
      <c r="I44" s="60">
        <v>15089671</v>
      </c>
      <c r="J44" s="60">
        <v>20226692</v>
      </c>
      <c r="K44" s="60">
        <v>4762851</v>
      </c>
      <c r="L44" s="60">
        <v>31860854</v>
      </c>
      <c r="M44" s="60">
        <v>22909389</v>
      </c>
      <c r="N44" s="60">
        <v>59533094</v>
      </c>
      <c r="O44" s="60">
        <v>4470961</v>
      </c>
      <c r="P44" s="60">
        <v>7671964</v>
      </c>
      <c r="Q44" s="60">
        <v>10320213</v>
      </c>
      <c r="R44" s="60">
        <v>22463138</v>
      </c>
      <c r="S44" s="60">
        <v>20398469</v>
      </c>
      <c r="T44" s="60">
        <v>8854541</v>
      </c>
      <c r="U44" s="60">
        <v>34223331</v>
      </c>
      <c r="V44" s="60">
        <v>63476341</v>
      </c>
      <c r="W44" s="60">
        <v>165699265</v>
      </c>
      <c r="X44" s="60"/>
      <c r="Y44" s="60">
        <v>165699265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16195697</v>
      </c>
      <c r="D47" s="153"/>
      <c r="E47" s="154"/>
      <c r="F47" s="100"/>
      <c r="G47" s="100">
        <v>740187</v>
      </c>
      <c r="H47" s="100">
        <v>873428</v>
      </c>
      <c r="I47" s="100">
        <v>861126</v>
      </c>
      <c r="J47" s="100">
        <v>2474741</v>
      </c>
      <c r="K47" s="100">
        <v>1437764</v>
      </c>
      <c r="L47" s="100">
        <v>1104453</v>
      </c>
      <c r="M47" s="100">
        <v>739533</v>
      </c>
      <c r="N47" s="100">
        <v>3281750</v>
      </c>
      <c r="O47" s="100">
        <v>806616</v>
      </c>
      <c r="P47" s="100">
        <v>887335</v>
      </c>
      <c r="Q47" s="100">
        <v>1227411</v>
      </c>
      <c r="R47" s="100">
        <v>2921362</v>
      </c>
      <c r="S47" s="100">
        <v>1112050</v>
      </c>
      <c r="T47" s="100">
        <v>1240855</v>
      </c>
      <c r="U47" s="100">
        <v>2809401</v>
      </c>
      <c r="V47" s="100">
        <v>5162306</v>
      </c>
      <c r="W47" s="100">
        <v>13840159</v>
      </c>
      <c r="X47" s="100"/>
      <c r="Y47" s="100">
        <v>13840159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215728090</v>
      </c>
      <c r="D48" s="168">
        <f>+D28+D32+D38+D42+D47</f>
        <v>0</v>
      </c>
      <c r="E48" s="169">
        <f t="shared" si="9"/>
        <v>153083221</v>
      </c>
      <c r="F48" s="73">
        <f t="shared" si="9"/>
        <v>153083221</v>
      </c>
      <c r="G48" s="73">
        <f t="shared" si="9"/>
        <v>7129156</v>
      </c>
      <c r="H48" s="73">
        <f t="shared" si="9"/>
        <v>11683603</v>
      </c>
      <c r="I48" s="73">
        <f t="shared" si="9"/>
        <v>23133135</v>
      </c>
      <c r="J48" s="73">
        <f t="shared" si="9"/>
        <v>41945894</v>
      </c>
      <c r="K48" s="73">
        <f t="shared" si="9"/>
        <v>14975641</v>
      </c>
      <c r="L48" s="73">
        <f t="shared" si="9"/>
        <v>45627411</v>
      </c>
      <c r="M48" s="73">
        <f t="shared" si="9"/>
        <v>29733326</v>
      </c>
      <c r="N48" s="73">
        <f t="shared" si="9"/>
        <v>90336378</v>
      </c>
      <c r="O48" s="73">
        <f t="shared" si="9"/>
        <v>14736380</v>
      </c>
      <c r="P48" s="73">
        <f t="shared" si="9"/>
        <v>15459429</v>
      </c>
      <c r="Q48" s="73">
        <f t="shared" si="9"/>
        <v>24442771</v>
      </c>
      <c r="R48" s="73">
        <f t="shared" si="9"/>
        <v>54638580</v>
      </c>
      <c r="S48" s="73">
        <f t="shared" si="9"/>
        <v>28790877</v>
      </c>
      <c r="T48" s="73">
        <f t="shared" si="9"/>
        <v>20287893</v>
      </c>
      <c r="U48" s="73">
        <f t="shared" si="9"/>
        <v>46056751</v>
      </c>
      <c r="V48" s="73">
        <f t="shared" si="9"/>
        <v>95135521</v>
      </c>
      <c r="W48" s="73">
        <f t="shared" si="9"/>
        <v>282056373</v>
      </c>
      <c r="X48" s="73">
        <f t="shared" si="9"/>
        <v>153083221</v>
      </c>
      <c r="Y48" s="73">
        <f t="shared" si="9"/>
        <v>128973152</v>
      </c>
      <c r="Z48" s="170">
        <f>+IF(X48&lt;&gt;0,+(Y48/X48)*100,0)</f>
        <v>84.25035164369842</v>
      </c>
      <c r="AA48" s="168">
        <f>+AA28+AA32+AA38+AA42+AA47</f>
        <v>153083221</v>
      </c>
    </row>
    <row r="49" spans="1:27" ht="13.5">
      <c r="A49" s="148" t="s">
        <v>49</v>
      </c>
      <c r="B49" s="149"/>
      <c r="C49" s="171">
        <f aca="true" t="shared" si="10" ref="C49:Y49">+C25-C48</f>
        <v>281010929</v>
      </c>
      <c r="D49" s="171">
        <f>+D25-D48</f>
        <v>0</v>
      </c>
      <c r="E49" s="172">
        <f t="shared" si="10"/>
        <v>829522379</v>
      </c>
      <c r="F49" s="173">
        <f t="shared" si="10"/>
        <v>829522379</v>
      </c>
      <c r="G49" s="173">
        <f t="shared" si="10"/>
        <v>136415535</v>
      </c>
      <c r="H49" s="173">
        <f t="shared" si="10"/>
        <v>-8587175</v>
      </c>
      <c r="I49" s="173">
        <f t="shared" si="10"/>
        <v>-7096508</v>
      </c>
      <c r="J49" s="173">
        <f t="shared" si="10"/>
        <v>120731852</v>
      </c>
      <c r="K49" s="173">
        <f t="shared" si="10"/>
        <v>-13960003</v>
      </c>
      <c r="L49" s="173">
        <f t="shared" si="10"/>
        <v>24791753</v>
      </c>
      <c r="M49" s="173">
        <f t="shared" si="10"/>
        <v>18176086</v>
      </c>
      <c r="N49" s="173">
        <f t="shared" si="10"/>
        <v>29007836</v>
      </c>
      <c r="O49" s="173">
        <f t="shared" si="10"/>
        <v>-14463869</v>
      </c>
      <c r="P49" s="173">
        <f t="shared" si="10"/>
        <v>-14951283</v>
      </c>
      <c r="Q49" s="173">
        <f t="shared" si="10"/>
        <v>65072546</v>
      </c>
      <c r="R49" s="173">
        <f t="shared" si="10"/>
        <v>35657394</v>
      </c>
      <c r="S49" s="173">
        <f t="shared" si="10"/>
        <v>-28389254</v>
      </c>
      <c r="T49" s="173">
        <f t="shared" si="10"/>
        <v>-12469961</v>
      </c>
      <c r="U49" s="173">
        <f t="shared" si="10"/>
        <v>-45577503</v>
      </c>
      <c r="V49" s="173">
        <f t="shared" si="10"/>
        <v>-86436718</v>
      </c>
      <c r="W49" s="173">
        <f t="shared" si="10"/>
        <v>98960364</v>
      </c>
      <c r="X49" s="173">
        <f>IF(F25=F48,0,X25-X48)</f>
        <v>829522379</v>
      </c>
      <c r="Y49" s="173">
        <f t="shared" si="10"/>
        <v>-730562015</v>
      </c>
      <c r="Z49" s="174">
        <f>+IF(X49&lt;&gt;0,+(Y49/X49)*100,0)</f>
        <v>-88.0701996106123</v>
      </c>
      <c r="AA49" s="171">
        <f>+AA25-AA48</f>
        <v>829522379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/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/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/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/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/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/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571557</v>
      </c>
      <c r="D12" s="155"/>
      <c r="E12" s="156">
        <v>594000</v>
      </c>
      <c r="F12" s="60">
        <v>594000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252158</v>
      </c>
      <c r="Q12" s="60">
        <v>0</v>
      </c>
      <c r="R12" s="60">
        <v>252158</v>
      </c>
      <c r="S12" s="60">
        <v>0</v>
      </c>
      <c r="T12" s="60">
        <v>0</v>
      </c>
      <c r="U12" s="60">
        <v>0</v>
      </c>
      <c r="V12" s="60">
        <v>0</v>
      </c>
      <c r="W12" s="60">
        <v>252158</v>
      </c>
      <c r="X12" s="60">
        <v>594000</v>
      </c>
      <c r="Y12" s="60">
        <v>-341842</v>
      </c>
      <c r="Z12" s="140">
        <v>-57.55</v>
      </c>
      <c r="AA12" s="155">
        <v>594000</v>
      </c>
    </row>
    <row r="13" spans="1:27" ht="13.5">
      <c r="A13" s="181" t="s">
        <v>109</v>
      </c>
      <c r="B13" s="185"/>
      <c r="C13" s="155">
        <v>2805870</v>
      </c>
      <c r="D13" s="155"/>
      <c r="E13" s="156">
        <v>2190000</v>
      </c>
      <c r="F13" s="60">
        <v>2190000</v>
      </c>
      <c r="G13" s="60">
        <v>149606</v>
      </c>
      <c r="H13" s="60">
        <v>141448</v>
      </c>
      <c r="I13" s="60">
        <v>141221</v>
      </c>
      <c r="J13" s="60">
        <v>432275</v>
      </c>
      <c r="K13" s="60">
        <v>138265</v>
      </c>
      <c r="L13" s="60">
        <v>281339</v>
      </c>
      <c r="M13" s="60">
        <v>143066</v>
      </c>
      <c r="N13" s="60">
        <v>562670</v>
      </c>
      <c r="O13" s="60">
        <v>142078</v>
      </c>
      <c r="P13" s="60">
        <v>128749</v>
      </c>
      <c r="Q13" s="60">
        <v>150927</v>
      </c>
      <c r="R13" s="60">
        <v>421754</v>
      </c>
      <c r="S13" s="60">
        <v>130738</v>
      </c>
      <c r="T13" s="60">
        <v>145343</v>
      </c>
      <c r="U13" s="60">
        <v>144732</v>
      </c>
      <c r="V13" s="60">
        <v>420813</v>
      </c>
      <c r="W13" s="60">
        <v>1837512</v>
      </c>
      <c r="X13" s="60">
        <v>2190000</v>
      </c>
      <c r="Y13" s="60">
        <v>-352488</v>
      </c>
      <c r="Z13" s="140">
        <v>-16.1</v>
      </c>
      <c r="AA13" s="155">
        <v>2190000</v>
      </c>
    </row>
    <row r="14" spans="1:27" ht="13.5">
      <c r="A14" s="181" t="s">
        <v>110</v>
      </c>
      <c r="B14" s="185"/>
      <c r="C14" s="155">
        <v>0</v>
      </c>
      <c r="D14" s="155"/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/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/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201114525</v>
      </c>
      <c r="D19" s="155"/>
      <c r="E19" s="156">
        <v>608620000</v>
      </c>
      <c r="F19" s="60">
        <v>608620000</v>
      </c>
      <c r="G19" s="60">
        <v>96554554</v>
      </c>
      <c r="H19" s="60">
        <v>1750000</v>
      </c>
      <c r="I19" s="60">
        <v>0</v>
      </c>
      <c r="J19" s="60">
        <v>98304554</v>
      </c>
      <c r="K19" s="60">
        <v>0</v>
      </c>
      <c r="L19" s="60">
        <v>57958430</v>
      </c>
      <c r="M19" s="60">
        <v>0</v>
      </c>
      <c r="N19" s="60">
        <v>57958430</v>
      </c>
      <c r="O19" s="60">
        <v>0</v>
      </c>
      <c r="P19" s="60">
        <v>0</v>
      </c>
      <c r="Q19" s="60">
        <v>52400999</v>
      </c>
      <c r="R19" s="60">
        <v>52400999</v>
      </c>
      <c r="S19" s="60">
        <v>0</v>
      </c>
      <c r="T19" s="60">
        <v>0</v>
      </c>
      <c r="U19" s="60">
        <v>0</v>
      </c>
      <c r="V19" s="60">
        <v>0</v>
      </c>
      <c r="W19" s="60">
        <v>208663983</v>
      </c>
      <c r="X19" s="60">
        <v>608620000</v>
      </c>
      <c r="Y19" s="60">
        <v>-399956017</v>
      </c>
      <c r="Z19" s="140">
        <v>-65.72</v>
      </c>
      <c r="AA19" s="155">
        <v>608620000</v>
      </c>
    </row>
    <row r="20" spans="1:27" ht="13.5">
      <c r="A20" s="181" t="s">
        <v>35</v>
      </c>
      <c r="B20" s="185"/>
      <c r="C20" s="155">
        <v>514161</v>
      </c>
      <c r="D20" s="155"/>
      <c r="E20" s="156">
        <v>270600</v>
      </c>
      <c r="F20" s="54">
        <v>270600</v>
      </c>
      <c r="G20" s="54">
        <v>255461</v>
      </c>
      <c r="H20" s="54">
        <v>264980</v>
      </c>
      <c r="I20" s="54">
        <v>640021</v>
      </c>
      <c r="J20" s="54">
        <v>1160462</v>
      </c>
      <c r="K20" s="54">
        <v>213373</v>
      </c>
      <c r="L20" s="54">
        <v>269825</v>
      </c>
      <c r="M20" s="54">
        <v>47766346</v>
      </c>
      <c r="N20" s="54">
        <v>48249544</v>
      </c>
      <c r="O20" s="54">
        <v>130433</v>
      </c>
      <c r="P20" s="54">
        <v>127239</v>
      </c>
      <c r="Q20" s="54">
        <v>454891</v>
      </c>
      <c r="R20" s="54">
        <v>712563</v>
      </c>
      <c r="S20" s="54">
        <v>270885</v>
      </c>
      <c r="T20" s="54">
        <v>7672589</v>
      </c>
      <c r="U20" s="54">
        <v>334516</v>
      </c>
      <c r="V20" s="54">
        <v>8277990</v>
      </c>
      <c r="W20" s="54">
        <v>58400559</v>
      </c>
      <c r="X20" s="54">
        <v>270600</v>
      </c>
      <c r="Y20" s="54">
        <v>58129959</v>
      </c>
      <c r="Z20" s="184">
        <v>21481.88</v>
      </c>
      <c r="AA20" s="130">
        <v>270600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28500</v>
      </c>
      <c r="R21" s="60">
        <v>28500</v>
      </c>
      <c r="S21" s="60">
        <v>0</v>
      </c>
      <c r="T21" s="60">
        <v>0</v>
      </c>
      <c r="U21" s="60">
        <v>0</v>
      </c>
      <c r="V21" s="60">
        <v>0</v>
      </c>
      <c r="W21" s="82">
        <v>28500</v>
      </c>
      <c r="X21" s="60">
        <v>0</v>
      </c>
      <c r="Y21" s="60">
        <v>28500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205006113</v>
      </c>
      <c r="D22" s="188">
        <f>SUM(D5:D21)</f>
        <v>0</v>
      </c>
      <c r="E22" s="189">
        <f t="shared" si="0"/>
        <v>611674600</v>
      </c>
      <c r="F22" s="190">
        <f t="shared" si="0"/>
        <v>611674600</v>
      </c>
      <c r="G22" s="190">
        <f t="shared" si="0"/>
        <v>96959621</v>
      </c>
      <c r="H22" s="190">
        <f t="shared" si="0"/>
        <v>2156428</v>
      </c>
      <c r="I22" s="190">
        <f t="shared" si="0"/>
        <v>781242</v>
      </c>
      <c r="J22" s="190">
        <f t="shared" si="0"/>
        <v>99897291</v>
      </c>
      <c r="K22" s="190">
        <f t="shared" si="0"/>
        <v>351638</v>
      </c>
      <c r="L22" s="190">
        <f t="shared" si="0"/>
        <v>58509594</v>
      </c>
      <c r="M22" s="190">
        <f t="shared" si="0"/>
        <v>47909412</v>
      </c>
      <c r="N22" s="190">
        <f t="shared" si="0"/>
        <v>106770644</v>
      </c>
      <c r="O22" s="190">
        <f t="shared" si="0"/>
        <v>272511</v>
      </c>
      <c r="P22" s="190">
        <f t="shared" si="0"/>
        <v>508146</v>
      </c>
      <c r="Q22" s="190">
        <f t="shared" si="0"/>
        <v>53035317</v>
      </c>
      <c r="R22" s="190">
        <f t="shared" si="0"/>
        <v>53815974</v>
      </c>
      <c r="S22" s="190">
        <f t="shared" si="0"/>
        <v>401623</v>
      </c>
      <c r="T22" s="190">
        <f t="shared" si="0"/>
        <v>7817932</v>
      </c>
      <c r="U22" s="190">
        <f t="shared" si="0"/>
        <v>479248</v>
      </c>
      <c r="V22" s="190">
        <f t="shared" si="0"/>
        <v>8698803</v>
      </c>
      <c r="W22" s="190">
        <f t="shared" si="0"/>
        <v>269182712</v>
      </c>
      <c r="X22" s="190">
        <f t="shared" si="0"/>
        <v>611674600</v>
      </c>
      <c r="Y22" s="190">
        <f t="shared" si="0"/>
        <v>-342491888</v>
      </c>
      <c r="Z22" s="191">
        <f>+IF(X22&lt;&gt;0,+(Y22/X22)*100,0)</f>
        <v>-55.99249797196091</v>
      </c>
      <c r="AA22" s="188">
        <f>SUM(AA5:AA21)</f>
        <v>611674600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62145620</v>
      </c>
      <c r="D25" s="155"/>
      <c r="E25" s="156">
        <v>76209000</v>
      </c>
      <c r="F25" s="60">
        <v>76209000</v>
      </c>
      <c r="G25" s="60">
        <v>4524403</v>
      </c>
      <c r="H25" s="60">
        <v>5250221</v>
      </c>
      <c r="I25" s="60">
        <v>5238820</v>
      </c>
      <c r="J25" s="60">
        <v>15013444</v>
      </c>
      <c r="K25" s="60">
        <v>6874592</v>
      </c>
      <c r="L25" s="60">
        <v>10366971</v>
      </c>
      <c r="M25" s="60">
        <v>4649760</v>
      </c>
      <c r="N25" s="60">
        <v>21891323</v>
      </c>
      <c r="O25" s="60">
        <v>5064237</v>
      </c>
      <c r="P25" s="60">
        <v>4998354</v>
      </c>
      <c r="Q25" s="60">
        <v>5404208</v>
      </c>
      <c r="R25" s="60">
        <v>15466799</v>
      </c>
      <c r="S25" s="60">
        <v>5718339</v>
      </c>
      <c r="T25" s="60">
        <v>5590233</v>
      </c>
      <c r="U25" s="60">
        <v>5515966</v>
      </c>
      <c r="V25" s="60">
        <v>16824538</v>
      </c>
      <c r="W25" s="60">
        <v>69196104</v>
      </c>
      <c r="X25" s="60">
        <v>76209000</v>
      </c>
      <c r="Y25" s="60">
        <v>-7012896</v>
      </c>
      <c r="Z25" s="140">
        <v>-9.2</v>
      </c>
      <c r="AA25" s="155">
        <v>76209000</v>
      </c>
    </row>
    <row r="26" spans="1:27" ht="13.5">
      <c r="A26" s="183" t="s">
        <v>38</v>
      </c>
      <c r="B26" s="182"/>
      <c r="C26" s="155">
        <v>4953979</v>
      </c>
      <c r="D26" s="155"/>
      <c r="E26" s="156">
        <v>5326221</v>
      </c>
      <c r="F26" s="60">
        <v>5326221</v>
      </c>
      <c r="G26" s="60">
        <v>410485</v>
      </c>
      <c r="H26" s="60">
        <v>402704</v>
      </c>
      <c r="I26" s="60">
        <v>408437</v>
      </c>
      <c r="J26" s="60">
        <v>1221626</v>
      </c>
      <c r="K26" s="60">
        <v>289658</v>
      </c>
      <c r="L26" s="60">
        <v>415483</v>
      </c>
      <c r="M26" s="60">
        <v>398593</v>
      </c>
      <c r="N26" s="60">
        <v>1103734</v>
      </c>
      <c r="O26" s="60">
        <v>588839</v>
      </c>
      <c r="P26" s="60">
        <v>456506</v>
      </c>
      <c r="Q26" s="60">
        <v>434813</v>
      </c>
      <c r="R26" s="60">
        <v>1480158</v>
      </c>
      <c r="S26" s="60">
        <v>444506</v>
      </c>
      <c r="T26" s="60">
        <v>450991</v>
      </c>
      <c r="U26" s="60">
        <v>446862</v>
      </c>
      <c r="V26" s="60">
        <v>1342359</v>
      </c>
      <c r="W26" s="60">
        <v>5147877</v>
      </c>
      <c r="X26" s="60">
        <v>5326221</v>
      </c>
      <c r="Y26" s="60">
        <v>-178344</v>
      </c>
      <c r="Z26" s="140">
        <v>-3.35</v>
      </c>
      <c r="AA26" s="155">
        <v>5326221</v>
      </c>
    </row>
    <row r="27" spans="1:27" ht="13.5">
      <c r="A27" s="183" t="s">
        <v>118</v>
      </c>
      <c r="B27" s="182"/>
      <c r="C27" s="155">
        <v>-6166</v>
      </c>
      <c r="D27" s="155"/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/>
      <c r="E28" s="156">
        <v>3842000</v>
      </c>
      <c r="F28" s="60">
        <v>3842000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3842000</v>
      </c>
      <c r="Y28" s="60">
        <v>-3842000</v>
      </c>
      <c r="Z28" s="140">
        <v>-100</v>
      </c>
      <c r="AA28" s="155">
        <v>3842000</v>
      </c>
    </row>
    <row r="29" spans="1:27" ht="13.5">
      <c r="A29" s="183" t="s">
        <v>40</v>
      </c>
      <c r="B29" s="182"/>
      <c r="C29" s="155">
        <v>0</v>
      </c>
      <c r="D29" s="155"/>
      <c r="E29" s="156">
        <v>5000000</v>
      </c>
      <c r="F29" s="60">
        <v>5000000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5000000</v>
      </c>
      <c r="Y29" s="60">
        <v>-5000000</v>
      </c>
      <c r="Z29" s="140">
        <v>-100</v>
      </c>
      <c r="AA29" s="155">
        <v>5000000</v>
      </c>
    </row>
    <row r="30" spans="1:27" ht="13.5">
      <c r="A30" s="183" t="s">
        <v>119</v>
      </c>
      <c r="B30" s="182"/>
      <c r="C30" s="155">
        <v>39237729</v>
      </c>
      <c r="D30" s="155"/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3420000</v>
      </c>
      <c r="M30" s="60">
        <v>6840000</v>
      </c>
      <c r="N30" s="60">
        <v>10260000</v>
      </c>
      <c r="O30" s="60">
        <v>2250137</v>
      </c>
      <c r="P30" s="60">
        <v>6840000</v>
      </c>
      <c r="Q30" s="60">
        <v>3420000</v>
      </c>
      <c r="R30" s="60">
        <v>12510137</v>
      </c>
      <c r="S30" s="60">
        <v>0</v>
      </c>
      <c r="T30" s="60">
        <v>6018624</v>
      </c>
      <c r="U30" s="60">
        <v>12354603</v>
      </c>
      <c r="V30" s="60">
        <v>18373227</v>
      </c>
      <c r="W30" s="60">
        <v>41143364</v>
      </c>
      <c r="X30" s="60">
        <v>0</v>
      </c>
      <c r="Y30" s="60">
        <v>41143364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1740444</v>
      </c>
      <c r="D31" s="155"/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96502</v>
      </c>
      <c r="R31" s="60">
        <v>96502</v>
      </c>
      <c r="S31" s="60">
        <v>70169</v>
      </c>
      <c r="T31" s="60">
        <v>42140</v>
      </c>
      <c r="U31" s="60">
        <v>344921</v>
      </c>
      <c r="V31" s="60">
        <v>457230</v>
      </c>
      <c r="W31" s="60">
        <v>553732</v>
      </c>
      <c r="X31" s="60">
        <v>0</v>
      </c>
      <c r="Y31" s="60">
        <v>553732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51840623</v>
      </c>
      <c r="D32" s="155"/>
      <c r="E32" s="156">
        <v>39105000</v>
      </c>
      <c r="F32" s="60">
        <v>39105000</v>
      </c>
      <c r="G32" s="60">
        <v>0</v>
      </c>
      <c r="H32" s="60">
        <v>38274</v>
      </c>
      <c r="I32" s="60">
        <v>12129725</v>
      </c>
      <c r="J32" s="60">
        <v>12167999</v>
      </c>
      <c r="K32" s="60">
        <v>3360574</v>
      </c>
      <c r="L32" s="60">
        <v>15494977</v>
      </c>
      <c r="M32" s="60">
        <v>4881945</v>
      </c>
      <c r="N32" s="60">
        <v>23737496</v>
      </c>
      <c r="O32" s="60">
        <v>80481</v>
      </c>
      <c r="P32" s="60">
        <v>0</v>
      </c>
      <c r="Q32" s="60">
        <v>5732495</v>
      </c>
      <c r="R32" s="60">
        <v>5812976</v>
      </c>
      <c r="S32" s="60">
        <v>6956530</v>
      </c>
      <c r="T32" s="60">
        <v>957628</v>
      </c>
      <c r="U32" s="60">
        <v>1092445</v>
      </c>
      <c r="V32" s="60">
        <v>9006603</v>
      </c>
      <c r="W32" s="60">
        <v>50725074</v>
      </c>
      <c r="X32" s="60">
        <v>39105000</v>
      </c>
      <c r="Y32" s="60">
        <v>11620074</v>
      </c>
      <c r="Z32" s="140">
        <v>29.72</v>
      </c>
      <c r="AA32" s="155">
        <v>39105000</v>
      </c>
    </row>
    <row r="33" spans="1:27" ht="13.5">
      <c r="A33" s="183" t="s">
        <v>42</v>
      </c>
      <c r="B33" s="182"/>
      <c r="C33" s="155">
        <v>30349463</v>
      </c>
      <c r="D33" s="155"/>
      <c r="E33" s="156">
        <v>0</v>
      </c>
      <c r="F33" s="60">
        <v>0</v>
      </c>
      <c r="G33" s="60">
        <v>86445</v>
      </c>
      <c r="H33" s="60">
        <v>4169354</v>
      </c>
      <c r="I33" s="60">
        <v>3119692</v>
      </c>
      <c r="J33" s="60">
        <v>7375491</v>
      </c>
      <c r="K33" s="60">
        <v>2152378</v>
      </c>
      <c r="L33" s="60">
        <v>13595322</v>
      </c>
      <c r="M33" s="60">
        <v>10762038</v>
      </c>
      <c r="N33" s="60">
        <v>26509738</v>
      </c>
      <c r="O33" s="60">
        <v>5089421</v>
      </c>
      <c r="P33" s="60">
        <v>1185578</v>
      </c>
      <c r="Q33" s="60">
        <v>6934740</v>
      </c>
      <c r="R33" s="60">
        <v>13209739</v>
      </c>
      <c r="S33" s="60">
        <v>14793870</v>
      </c>
      <c r="T33" s="60">
        <v>1834913</v>
      </c>
      <c r="U33" s="60">
        <v>22096759</v>
      </c>
      <c r="V33" s="60">
        <v>38725542</v>
      </c>
      <c r="W33" s="60">
        <v>85820510</v>
      </c>
      <c r="X33" s="60">
        <v>0</v>
      </c>
      <c r="Y33" s="60">
        <v>85820510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25466398</v>
      </c>
      <c r="D34" s="155"/>
      <c r="E34" s="156">
        <v>23601000</v>
      </c>
      <c r="F34" s="60">
        <v>23601000</v>
      </c>
      <c r="G34" s="60">
        <v>2107823</v>
      </c>
      <c r="H34" s="60">
        <v>1823050</v>
      </c>
      <c r="I34" s="60">
        <v>2236461</v>
      </c>
      <c r="J34" s="60">
        <v>6167334</v>
      </c>
      <c r="K34" s="60">
        <v>2298439</v>
      </c>
      <c r="L34" s="60">
        <v>2334658</v>
      </c>
      <c r="M34" s="60">
        <v>2200990</v>
      </c>
      <c r="N34" s="60">
        <v>6834087</v>
      </c>
      <c r="O34" s="60">
        <v>1663265</v>
      </c>
      <c r="P34" s="60">
        <v>1978991</v>
      </c>
      <c r="Q34" s="60">
        <v>2420013</v>
      </c>
      <c r="R34" s="60">
        <v>6062269</v>
      </c>
      <c r="S34" s="60">
        <v>807463</v>
      </c>
      <c r="T34" s="60">
        <v>5393364</v>
      </c>
      <c r="U34" s="60">
        <v>4205195</v>
      </c>
      <c r="V34" s="60">
        <v>10406022</v>
      </c>
      <c r="W34" s="60">
        <v>29469712</v>
      </c>
      <c r="X34" s="60">
        <v>23601000</v>
      </c>
      <c r="Y34" s="60">
        <v>5868712</v>
      </c>
      <c r="Z34" s="140">
        <v>24.87</v>
      </c>
      <c r="AA34" s="155">
        <v>23601000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215728090</v>
      </c>
      <c r="D36" s="188">
        <f>SUM(D25:D35)</f>
        <v>0</v>
      </c>
      <c r="E36" s="189">
        <f t="shared" si="1"/>
        <v>153083221</v>
      </c>
      <c r="F36" s="190">
        <f t="shared" si="1"/>
        <v>153083221</v>
      </c>
      <c r="G36" s="190">
        <f t="shared" si="1"/>
        <v>7129156</v>
      </c>
      <c r="H36" s="190">
        <f t="shared" si="1"/>
        <v>11683603</v>
      </c>
      <c r="I36" s="190">
        <f t="shared" si="1"/>
        <v>23133135</v>
      </c>
      <c r="J36" s="190">
        <f t="shared" si="1"/>
        <v>41945894</v>
      </c>
      <c r="K36" s="190">
        <f t="shared" si="1"/>
        <v>14975641</v>
      </c>
      <c r="L36" s="190">
        <f t="shared" si="1"/>
        <v>45627411</v>
      </c>
      <c r="M36" s="190">
        <f t="shared" si="1"/>
        <v>29733326</v>
      </c>
      <c r="N36" s="190">
        <f t="shared" si="1"/>
        <v>90336378</v>
      </c>
      <c r="O36" s="190">
        <f t="shared" si="1"/>
        <v>14736380</v>
      </c>
      <c r="P36" s="190">
        <f t="shared" si="1"/>
        <v>15459429</v>
      </c>
      <c r="Q36" s="190">
        <f t="shared" si="1"/>
        <v>24442771</v>
      </c>
      <c r="R36" s="190">
        <f t="shared" si="1"/>
        <v>54638580</v>
      </c>
      <c r="S36" s="190">
        <f t="shared" si="1"/>
        <v>28790877</v>
      </c>
      <c r="T36" s="190">
        <f t="shared" si="1"/>
        <v>20287893</v>
      </c>
      <c r="U36" s="190">
        <f t="shared" si="1"/>
        <v>46056751</v>
      </c>
      <c r="V36" s="190">
        <f t="shared" si="1"/>
        <v>95135521</v>
      </c>
      <c r="W36" s="190">
        <f t="shared" si="1"/>
        <v>282056373</v>
      </c>
      <c r="X36" s="190">
        <f t="shared" si="1"/>
        <v>153083221</v>
      </c>
      <c r="Y36" s="190">
        <f t="shared" si="1"/>
        <v>128973152</v>
      </c>
      <c r="Z36" s="191">
        <f>+IF(X36&lt;&gt;0,+(Y36/X36)*100,0)</f>
        <v>84.25035164369842</v>
      </c>
      <c r="AA36" s="188">
        <f>SUM(AA25:AA35)</f>
        <v>153083221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-10721977</v>
      </c>
      <c r="D38" s="199">
        <f>+D22-D36</f>
        <v>0</v>
      </c>
      <c r="E38" s="200">
        <f t="shared" si="2"/>
        <v>458591379</v>
      </c>
      <c r="F38" s="106">
        <f t="shared" si="2"/>
        <v>458591379</v>
      </c>
      <c r="G38" s="106">
        <f t="shared" si="2"/>
        <v>89830465</v>
      </c>
      <c r="H38" s="106">
        <f t="shared" si="2"/>
        <v>-9527175</v>
      </c>
      <c r="I38" s="106">
        <f t="shared" si="2"/>
        <v>-22351893</v>
      </c>
      <c r="J38" s="106">
        <f t="shared" si="2"/>
        <v>57951397</v>
      </c>
      <c r="K38" s="106">
        <f t="shared" si="2"/>
        <v>-14624003</v>
      </c>
      <c r="L38" s="106">
        <f t="shared" si="2"/>
        <v>12882183</v>
      </c>
      <c r="M38" s="106">
        <f t="shared" si="2"/>
        <v>18176086</v>
      </c>
      <c r="N38" s="106">
        <f t="shared" si="2"/>
        <v>16434266</v>
      </c>
      <c r="O38" s="106">
        <f t="shared" si="2"/>
        <v>-14463869</v>
      </c>
      <c r="P38" s="106">
        <f t="shared" si="2"/>
        <v>-14951283</v>
      </c>
      <c r="Q38" s="106">
        <f t="shared" si="2"/>
        <v>28592546</v>
      </c>
      <c r="R38" s="106">
        <f t="shared" si="2"/>
        <v>-822606</v>
      </c>
      <c r="S38" s="106">
        <f t="shared" si="2"/>
        <v>-28389254</v>
      </c>
      <c r="T38" s="106">
        <f t="shared" si="2"/>
        <v>-12469961</v>
      </c>
      <c r="U38" s="106">
        <f t="shared" si="2"/>
        <v>-45577503</v>
      </c>
      <c r="V38" s="106">
        <f t="shared" si="2"/>
        <v>-86436718</v>
      </c>
      <c r="W38" s="106">
        <f t="shared" si="2"/>
        <v>-12873661</v>
      </c>
      <c r="X38" s="106">
        <f>IF(F22=F36,0,X22-X36)</f>
        <v>458591379</v>
      </c>
      <c r="Y38" s="106">
        <f t="shared" si="2"/>
        <v>-471465040</v>
      </c>
      <c r="Z38" s="201">
        <f>+IF(X38&lt;&gt;0,+(Y38/X38)*100,0)</f>
        <v>-102.80721827524803</v>
      </c>
      <c r="AA38" s="199">
        <f>+AA22-AA36</f>
        <v>458591379</v>
      </c>
    </row>
    <row r="39" spans="1:27" ht="13.5">
      <c r="A39" s="181" t="s">
        <v>46</v>
      </c>
      <c r="B39" s="185"/>
      <c r="C39" s="155">
        <v>291732906</v>
      </c>
      <c r="D39" s="155"/>
      <c r="E39" s="156">
        <v>370931000</v>
      </c>
      <c r="F39" s="60">
        <v>370931000</v>
      </c>
      <c r="G39" s="60">
        <v>46585070</v>
      </c>
      <c r="H39" s="60">
        <v>940000</v>
      </c>
      <c r="I39" s="60">
        <v>15255385</v>
      </c>
      <c r="J39" s="60">
        <v>62780455</v>
      </c>
      <c r="K39" s="60">
        <v>664000</v>
      </c>
      <c r="L39" s="60">
        <v>11909570</v>
      </c>
      <c r="M39" s="60">
        <v>0</v>
      </c>
      <c r="N39" s="60">
        <v>12573570</v>
      </c>
      <c r="O39" s="60">
        <v>0</v>
      </c>
      <c r="P39" s="60">
        <v>0</v>
      </c>
      <c r="Q39" s="60">
        <v>36480000</v>
      </c>
      <c r="R39" s="60">
        <v>36480000</v>
      </c>
      <c r="S39" s="60">
        <v>0</v>
      </c>
      <c r="T39" s="60">
        <v>0</v>
      </c>
      <c r="U39" s="60">
        <v>0</v>
      </c>
      <c r="V39" s="60">
        <v>0</v>
      </c>
      <c r="W39" s="60">
        <v>111834025</v>
      </c>
      <c r="X39" s="60">
        <v>370931000</v>
      </c>
      <c r="Y39" s="60">
        <v>-259096975</v>
      </c>
      <c r="Z39" s="140">
        <v>-69.85</v>
      </c>
      <c r="AA39" s="155">
        <v>370931000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281010929</v>
      </c>
      <c r="D42" s="206">
        <f>SUM(D38:D41)</f>
        <v>0</v>
      </c>
      <c r="E42" s="207">
        <f t="shared" si="3"/>
        <v>829522379</v>
      </c>
      <c r="F42" s="88">
        <f t="shared" si="3"/>
        <v>829522379</v>
      </c>
      <c r="G42" s="88">
        <f t="shared" si="3"/>
        <v>136415535</v>
      </c>
      <c r="H42" s="88">
        <f t="shared" si="3"/>
        <v>-8587175</v>
      </c>
      <c r="I42" s="88">
        <f t="shared" si="3"/>
        <v>-7096508</v>
      </c>
      <c r="J42" s="88">
        <f t="shared" si="3"/>
        <v>120731852</v>
      </c>
      <c r="K42" s="88">
        <f t="shared" si="3"/>
        <v>-13960003</v>
      </c>
      <c r="L42" s="88">
        <f t="shared" si="3"/>
        <v>24791753</v>
      </c>
      <c r="M42" s="88">
        <f t="shared" si="3"/>
        <v>18176086</v>
      </c>
      <c r="N42" s="88">
        <f t="shared" si="3"/>
        <v>29007836</v>
      </c>
      <c r="O42" s="88">
        <f t="shared" si="3"/>
        <v>-14463869</v>
      </c>
      <c r="P42" s="88">
        <f t="shared" si="3"/>
        <v>-14951283</v>
      </c>
      <c r="Q42" s="88">
        <f t="shared" si="3"/>
        <v>65072546</v>
      </c>
      <c r="R42" s="88">
        <f t="shared" si="3"/>
        <v>35657394</v>
      </c>
      <c r="S42" s="88">
        <f t="shared" si="3"/>
        <v>-28389254</v>
      </c>
      <c r="T42" s="88">
        <f t="shared" si="3"/>
        <v>-12469961</v>
      </c>
      <c r="U42" s="88">
        <f t="shared" si="3"/>
        <v>-45577503</v>
      </c>
      <c r="V42" s="88">
        <f t="shared" si="3"/>
        <v>-86436718</v>
      </c>
      <c r="W42" s="88">
        <f t="shared" si="3"/>
        <v>98960364</v>
      </c>
      <c r="X42" s="88">
        <f t="shared" si="3"/>
        <v>829522379</v>
      </c>
      <c r="Y42" s="88">
        <f t="shared" si="3"/>
        <v>-730562015</v>
      </c>
      <c r="Z42" s="208">
        <f>+IF(X42&lt;&gt;0,+(Y42/X42)*100,0)</f>
        <v>-88.0701996106123</v>
      </c>
      <c r="AA42" s="206">
        <f>SUM(AA38:AA41)</f>
        <v>829522379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281010929</v>
      </c>
      <c r="D44" s="210">
        <f>+D42-D43</f>
        <v>0</v>
      </c>
      <c r="E44" s="211">
        <f t="shared" si="4"/>
        <v>829522379</v>
      </c>
      <c r="F44" s="77">
        <f t="shared" si="4"/>
        <v>829522379</v>
      </c>
      <c r="G44" s="77">
        <f t="shared" si="4"/>
        <v>136415535</v>
      </c>
      <c r="H44" s="77">
        <f t="shared" si="4"/>
        <v>-8587175</v>
      </c>
      <c r="I44" s="77">
        <f t="shared" si="4"/>
        <v>-7096508</v>
      </c>
      <c r="J44" s="77">
        <f t="shared" si="4"/>
        <v>120731852</v>
      </c>
      <c r="K44" s="77">
        <f t="shared" si="4"/>
        <v>-13960003</v>
      </c>
      <c r="L44" s="77">
        <f t="shared" si="4"/>
        <v>24791753</v>
      </c>
      <c r="M44" s="77">
        <f t="shared" si="4"/>
        <v>18176086</v>
      </c>
      <c r="N44" s="77">
        <f t="shared" si="4"/>
        <v>29007836</v>
      </c>
      <c r="O44" s="77">
        <f t="shared" si="4"/>
        <v>-14463869</v>
      </c>
      <c r="P44" s="77">
        <f t="shared" si="4"/>
        <v>-14951283</v>
      </c>
      <c r="Q44" s="77">
        <f t="shared" si="4"/>
        <v>65072546</v>
      </c>
      <c r="R44" s="77">
        <f t="shared" si="4"/>
        <v>35657394</v>
      </c>
      <c r="S44" s="77">
        <f t="shared" si="4"/>
        <v>-28389254</v>
      </c>
      <c r="T44" s="77">
        <f t="shared" si="4"/>
        <v>-12469961</v>
      </c>
      <c r="U44" s="77">
        <f t="shared" si="4"/>
        <v>-45577503</v>
      </c>
      <c r="V44" s="77">
        <f t="shared" si="4"/>
        <v>-86436718</v>
      </c>
      <c r="W44" s="77">
        <f t="shared" si="4"/>
        <v>98960364</v>
      </c>
      <c r="X44" s="77">
        <f t="shared" si="4"/>
        <v>829522379</v>
      </c>
      <c r="Y44" s="77">
        <f t="shared" si="4"/>
        <v>-730562015</v>
      </c>
      <c r="Z44" s="212">
        <f>+IF(X44&lt;&gt;0,+(Y44/X44)*100,0)</f>
        <v>-88.0701996106123</v>
      </c>
      <c r="AA44" s="210">
        <f>+AA42-AA43</f>
        <v>829522379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281010929</v>
      </c>
      <c r="D46" s="206">
        <f>SUM(D44:D45)</f>
        <v>0</v>
      </c>
      <c r="E46" s="207">
        <f t="shared" si="5"/>
        <v>829522379</v>
      </c>
      <c r="F46" s="88">
        <f t="shared" si="5"/>
        <v>829522379</v>
      </c>
      <c r="G46" s="88">
        <f t="shared" si="5"/>
        <v>136415535</v>
      </c>
      <c r="H46" s="88">
        <f t="shared" si="5"/>
        <v>-8587175</v>
      </c>
      <c r="I46" s="88">
        <f t="shared" si="5"/>
        <v>-7096508</v>
      </c>
      <c r="J46" s="88">
        <f t="shared" si="5"/>
        <v>120731852</v>
      </c>
      <c r="K46" s="88">
        <f t="shared" si="5"/>
        <v>-13960003</v>
      </c>
      <c r="L46" s="88">
        <f t="shared" si="5"/>
        <v>24791753</v>
      </c>
      <c r="M46" s="88">
        <f t="shared" si="5"/>
        <v>18176086</v>
      </c>
      <c r="N46" s="88">
        <f t="shared" si="5"/>
        <v>29007836</v>
      </c>
      <c r="O46" s="88">
        <f t="shared" si="5"/>
        <v>-14463869</v>
      </c>
      <c r="P46" s="88">
        <f t="shared" si="5"/>
        <v>-14951283</v>
      </c>
      <c r="Q46" s="88">
        <f t="shared" si="5"/>
        <v>65072546</v>
      </c>
      <c r="R46" s="88">
        <f t="shared" si="5"/>
        <v>35657394</v>
      </c>
      <c r="S46" s="88">
        <f t="shared" si="5"/>
        <v>-28389254</v>
      </c>
      <c r="T46" s="88">
        <f t="shared" si="5"/>
        <v>-12469961</v>
      </c>
      <c r="U46" s="88">
        <f t="shared" si="5"/>
        <v>-45577503</v>
      </c>
      <c r="V46" s="88">
        <f t="shared" si="5"/>
        <v>-86436718</v>
      </c>
      <c r="W46" s="88">
        <f t="shared" si="5"/>
        <v>98960364</v>
      </c>
      <c r="X46" s="88">
        <f t="shared" si="5"/>
        <v>829522379</v>
      </c>
      <c r="Y46" s="88">
        <f t="shared" si="5"/>
        <v>-730562015</v>
      </c>
      <c r="Z46" s="208">
        <f>+IF(X46&lt;&gt;0,+(Y46/X46)*100,0)</f>
        <v>-88.0701996106123</v>
      </c>
      <c r="AA46" s="206">
        <f>SUM(AA44:AA45)</f>
        <v>829522379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281010929</v>
      </c>
      <c r="D48" s="217">
        <f>SUM(D46:D47)</f>
        <v>0</v>
      </c>
      <c r="E48" s="218">
        <f t="shared" si="6"/>
        <v>829522379</v>
      </c>
      <c r="F48" s="219">
        <f t="shared" si="6"/>
        <v>829522379</v>
      </c>
      <c r="G48" s="219">
        <f t="shared" si="6"/>
        <v>136415535</v>
      </c>
      <c r="H48" s="220">
        <f t="shared" si="6"/>
        <v>-8587175</v>
      </c>
      <c r="I48" s="220">
        <f t="shared" si="6"/>
        <v>-7096508</v>
      </c>
      <c r="J48" s="220">
        <f t="shared" si="6"/>
        <v>120731852</v>
      </c>
      <c r="K48" s="220">
        <f t="shared" si="6"/>
        <v>-13960003</v>
      </c>
      <c r="L48" s="220">
        <f t="shared" si="6"/>
        <v>24791753</v>
      </c>
      <c r="M48" s="219">
        <f t="shared" si="6"/>
        <v>18176086</v>
      </c>
      <c r="N48" s="219">
        <f t="shared" si="6"/>
        <v>29007836</v>
      </c>
      <c r="O48" s="220">
        <f t="shared" si="6"/>
        <v>-14463869</v>
      </c>
      <c r="P48" s="220">
        <f t="shared" si="6"/>
        <v>-14951283</v>
      </c>
      <c r="Q48" s="220">
        <f t="shared" si="6"/>
        <v>65072546</v>
      </c>
      <c r="R48" s="220">
        <f t="shared" si="6"/>
        <v>35657394</v>
      </c>
      <c r="S48" s="220">
        <f t="shared" si="6"/>
        <v>-28389254</v>
      </c>
      <c r="T48" s="219">
        <f t="shared" si="6"/>
        <v>-12469961</v>
      </c>
      <c r="U48" s="219">
        <f t="shared" si="6"/>
        <v>-45577503</v>
      </c>
      <c r="V48" s="220">
        <f t="shared" si="6"/>
        <v>-86436718</v>
      </c>
      <c r="W48" s="220">
        <f t="shared" si="6"/>
        <v>98960364</v>
      </c>
      <c r="X48" s="220">
        <f t="shared" si="6"/>
        <v>829522379</v>
      </c>
      <c r="Y48" s="220">
        <f t="shared" si="6"/>
        <v>-730562015</v>
      </c>
      <c r="Z48" s="221">
        <f>+IF(X48&lt;&gt;0,+(Y48/X48)*100,0)</f>
        <v>-88.0701996106123</v>
      </c>
      <c r="AA48" s="222">
        <f>SUM(AA46:AA47)</f>
        <v>829522379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4046194</v>
      </c>
      <c r="D5" s="153">
        <f>SUM(D6:D8)</f>
        <v>0</v>
      </c>
      <c r="E5" s="154">
        <f t="shared" si="0"/>
        <v>790000</v>
      </c>
      <c r="F5" s="100">
        <f t="shared" si="0"/>
        <v>790000</v>
      </c>
      <c r="G5" s="100">
        <f t="shared" si="0"/>
        <v>2332</v>
      </c>
      <c r="H5" s="100">
        <f t="shared" si="0"/>
        <v>35391</v>
      </c>
      <c r="I5" s="100">
        <f t="shared" si="0"/>
        <v>203479</v>
      </c>
      <c r="J5" s="100">
        <f t="shared" si="0"/>
        <v>241202</v>
      </c>
      <c r="K5" s="100">
        <f t="shared" si="0"/>
        <v>23407</v>
      </c>
      <c r="L5" s="100">
        <f t="shared" si="0"/>
        <v>113669</v>
      </c>
      <c r="M5" s="100">
        <f t="shared" si="0"/>
        <v>30155</v>
      </c>
      <c r="N5" s="100">
        <f t="shared" si="0"/>
        <v>167231</v>
      </c>
      <c r="O5" s="100">
        <f t="shared" si="0"/>
        <v>0</v>
      </c>
      <c r="P5" s="100">
        <f t="shared" si="0"/>
        <v>127076</v>
      </c>
      <c r="Q5" s="100">
        <f t="shared" si="0"/>
        <v>79067</v>
      </c>
      <c r="R5" s="100">
        <f t="shared" si="0"/>
        <v>206143</v>
      </c>
      <c r="S5" s="100">
        <f t="shared" si="0"/>
        <v>982945</v>
      </c>
      <c r="T5" s="100">
        <f t="shared" si="0"/>
        <v>1097354</v>
      </c>
      <c r="U5" s="100">
        <f t="shared" si="0"/>
        <v>52896</v>
      </c>
      <c r="V5" s="100">
        <f t="shared" si="0"/>
        <v>2133195</v>
      </c>
      <c r="W5" s="100">
        <f t="shared" si="0"/>
        <v>2747771</v>
      </c>
      <c r="X5" s="100">
        <f t="shared" si="0"/>
        <v>790000</v>
      </c>
      <c r="Y5" s="100">
        <f t="shared" si="0"/>
        <v>1957771</v>
      </c>
      <c r="Z5" s="137">
        <f>+IF(X5&lt;&gt;0,+(Y5/X5)*100,0)</f>
        <v>247.81911392405064</v>
      </c>
      <c r="AA5" s="153">
        <f>SUM(AA6:AA8)</f>
        <v>790000</v>
      </c>
    </row>
    <row r="6" spans="1:27" ht="13.5">
      <c r="A6" s="138" t="s">
        <v>75</v>
      </c>
      <c r="B6" s="136"/>
      <c r="C6" s="155">
        <v>1170262</v>
      </c>
      <c r="D6" s="155"/>
      <c r="E6" s="156">
        <v>145000</v>
      </c>
      <c r="F6" s="60">
        <v>145000</v>
      </c>
      <c r="G6" s="60"/>
      <c r="H6" s="60">
        <v>3680</v>
      </c>
      <c r="I6" s="60">
        <v>28132</v>
      </c>
      <c r="J6" s="60">
        <v>31812</v>
      </c>
      <c r="K6" s="60">
        <v>10827</v>
      </c>
      <c r="L6" s="60"/>
      <c r="M6" s="60"/>
      <c r="N6" s="60">
        <v>10827</v>
      </c>
      <c r="O6" s="60"/>
      <c r="P6" s="60"/>
      <c r="Q6" s="60"/>
      <c r="R6" s="60"/>
      <c r="S6" s="60"/>
      <c r="T6" s="60"/>
      <c r="U6" s="60">
        <v>31218</v>
      </c>
      <c r="V6" s="60">
        <v>31218</v>
      </c>
      <c r="W6" s="60">
        <v>73857</v>
      </c>
      <c r="X6" s="60">
        <v>145000</v>
      </c>
      <c r="Y6" s="60">
        <v>-71143</v>
      </c>
      <c r="Z6" s="140">
        <v>-49.06</v>
      </c>
      <c r="AA6" s="62">
        <v>145000</v>
      </c>
    </row>
    <row r="7" spans="1:27" ht="13.5">
      <c r="A7" s="138" t="s">
        <v>76</v>
      </c>
      <c r="B7" s="136"/>
      <c r="C7" s="157">
        <v>167083</v>
      </c>
      <c r="D7" s="157"/>
      <c r="E7" s="158">
        <v>95000</v>
      </c>
      <c r="F7" s="159">
        <v>95000</v>
      </c>
      <c r="G7" s="159"/>
      <c r="H7" s="159"/>
      <c r="I7" s="159">
        <v>24098</v>
      </c>
      <c r="J7" s="159">
        <v>24098</v>
      </c>
      <c r="K7" s="159">
        <v>1753</v>
      </c>
      <c r="L7" s="159"/>
      <c r="M7" s="159"/>
      <c r="N7" s="159">
        <v>1753</v>
      </c>
      <c r="O7" s="159"/>
      <c r="P7" s="159"/>
      <c r="Q7" s="159"/>
      <c r="R7" s="159"/>
      <c r="S7" s="159"/>
      <c r="T7" s="159"/>
      <c r="U7" s="159">
        <v>14328</v>
      </c>
      <c r="V7" s="159">
        <v>14328</v>
      </c>
      <c r="W7" s="159">
        <v>40179</v>
      </c>
      <c r="X7" s="159">
        <v>95000</v>
      </c>
      <c r="Y7" s="159">
        <v>-54821</v>
      </c>
      <c r="Z7" s="141">
        <v>-57.71</v>
      </c>
      <c r="AA7" s="225">
        <v>95000</v>
      </c>
    </row>
    <row r="8" spans="1:27" ht="13.5">
      <c r="A8" s="138" t="s">
        <v>77</v>
      </c>
      <c r="B8" s="136"/>
      <c r="C8" s="155">
        <v>2708849</v>
      </c>
      <c r="D8" s="155"/>
      <c r="E8" s="156">
        <v>550000</v>
      </c>
      <c r="F8" s="60">
        <v>550000</v>
      </c>
      <c r="G8" s="60">
        <v>2332</v>
      </c>
      <c r="H8" s="60">
        <v>31711</v>
      </c>
      <c r="I8" s="60">
        <v>151249</v>
      </c>
      <c r="J8" s="60">
        <v>185292</v>
      </c>
      <c r="K8" s="60">
        <v>10827</v>
      </c>
      <c r="L8" s="60">
        <v>113669</v>
      </c>
      <c r="M8" s="60">
        <v>30155</v>
      </c>
      <c r="N8" s="60">
        <v>154651</v>
      </c>
      <c r="O8" s="60"/>
      <c r="P8" s="60">
        <v>127076</v>
      </c>
      <c r="Q8" s="60">
        <v>79067</v>
      </c>
      <c r="R8" s="60">
        <v>206143</v>
      </c>
      <c r="S8" s="60">
        <v>982945</v>
      </c>
      <c r="T8" s="60">
        <v>1097354</v>
      </c>
      <c r="U8" s="60">
        <v>7350</v>
      </c>
      <c r="V8" s="60">
        <v>2087649</v>
      </c>
      <c r="W8" s="60">
        <v>2633735</v>
      </c>
      <c r="X8" s="60">
        <v>550000</v>
      </c>
      <c r="Y8" s="60">
        <v>2083735</v>
      </c>
      <c r="Z8" s="140">
        <v>378.86</v>
      </c>
      <c r="AA8" s="62">
        <v>550000</v>
      </c>
    </row>
    <row r="9" spans="1:27" ht="13.5">
      <c r="A9" s="135" t="s">
        <v>78</v>
      </c>
      <c r="B9" s="136"/>
      <c r="C9" s="153">
        <f aca="true" t="shared" si="1" ref="C9:Y9">SUM(C10:C14)</f>
        <v>1013022</v>
      </c>
      <c r="D9" s="153">
        <f>SUM(D10:D14)</f>
        <v>0</v>
      </c>
      <c r="E9" s="154">
        <f t="shared" si="1"/>
        <v>6173000</v>
      </c>
      <c r="F9" s="100">
        <f t="shared" si="1"/>
        <v>6173000</v>
      </c>
      <c r="G9" s="100">
        <f t="shared" si="1"/>
        <v>0</v>
      </c>
      <c r="H9" s="100">
        <f t="shared" si="1"/>
        <v>0</v>
      </c>
      <c r="I9" s="100">
        <f t="shared" si="1"/>
        <v>8539</v>
      </c>
      <c r="J9" s="100">
        <f t="shared" si="1"/>
        <v>8539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512681</v>
      </c>
      <c r="T9" s="100">
        <f t="shared" si="1"/>
        <v>512681</v>
      </c>
      <c r="U9" s="100">
        <f t="shared" si="1"/>
        <v>6870</v>
      </c>
      <c r="V9" s="100">
        <f t="shared" si="1"/>
        <v>1032232</v>
      </c>
      <c r="W9" s="100">
        <f t="shared" si="1"/>
        <v>1040771</v>
      </c>
      <c r="X9" s="100">
        <f t="shared" si="1"/>
        <v>6173000</v>
      </c>
      <c r="Y9" s="100">
        <f t="shared" si="1"/>
        <v>-5132229</v>
      </c>
      <c r="Z9" s="137">
        <f>+IF(X9&lt;&gt;0,+(Y9/X9)*100,0)</f>
        <v>-83.1399481613478</v>
      </c>
      <c r="AA9" s="102">
        <f>SUM(AA10:AA14)</f>
        <v>6173000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1013022</v>
      </c>
      <c r="D12" s="155"/>
      <c r="E12" s="156">
        <v>6103000</v>
      </c>
      <c r="F12" s="60">
        <v>6103000</v>
      </c>
      <c r="G12" s="60"/>
      <c r="H12" s="60"/>
      <c r="I12" s="60">
        <v>8539</v>
      </c>
      <c r="J12" s="60">
        <v>8539</v>
      </c>
      <c r="K12" s="60"/>
      <c r="L12" s="60"/>
      <c r="M12" s="60"/>
      <c r="N12" s="60"/>
      <c r="O12" s="60"/>
      <c r="P12" s="60"/>
      <c r="Q12" s="60"/>
      <c r="R12" s="60"/>
      <c r="S12" s="60">
        <v>512681</v>
      </c>
      <c r="T12" s="60">
        <v>512681</v>
      </c>
      <c r="U12" s="60">
        <v>6870</v>
      </c>
      <c r="V12" s="60">
        <v>1032232</v>
      </c>
      <c r="W12" s="60">
        <v>1040771</v>
      </c>
      <c r="X12" s="60">
        <v>6103000</v>
      </c>
      <c r="Y12" s="60">
        <v>-5062229</v>
      </c>
      <c r="Z12" s="140">
        <v>-82.95</v>
      </c>
      <c r="AA12" s="62">
        <v>6103000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70000</v>
      </c>
      <c r="F14" s="159">
        <v>70000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70000</v>
      </c>
      <c r="Y14" s="159">
        <v>-70000</v>
      </c>
      <c r="Z14" s="141">
        <v>-100</v>
      </c>
      <c r="AA14" s="225">
        <v>70000</v>
      </c>
    </row>
    <row r="15" spans="1:27" ht="13.5">
      <c r="A15" s="135" t="s">
        <v>84</v>
      </c>
      <c r="B15" s="142"/>
      <c r="C15" s="153">
        <f aca="true" t="shared" si="2" ref="C15:Y15">SUM(C16:C18)</f>
        <v>91261</v>
      </c>
      <c r="D15" s="153">
        <f>SUM(D16:D18)</f>
        <v>0</v>
      </c>
      <c r="E15" s="154">
        <f t="shared" si="2"/>
        <v>60000</v>
      </c>
      <c r="F15" s="100">
        <f t="shared" si="2"/>
        <v>60000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10827</v>
      </c>
      <c r="L15" s="100">
        <f t="shared" si="2"/>
        <v>0</v>
      </c>
      <c r="M15" s="100">
        <f t="shared" si="2"/>
        <v>0</v>
      </c>
      <c r="N15" s="100">
        <f t="shared" si="2"/>
        <v>10827</v>
      </c>
      <c r="O15" s="100">
        <f t="shared" si="2"/>
        <v>7456</v>
      </c>
      <c r="P15" s="100">
        <f t="shared" si="2"/>
        <v>0</v>
      </c>
      <c r="Q15" s="100">
        <f t="shared" si="2"/>
        <v>0</v>
      </c>
      <c r="R15" s="100">
        <f t="shared" si="2"/>
        <v>7456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18283</v>
      </c>
      <c r="X15" s="100">
        <f t="shared" si="2"/>
        <v>60000</v>
      </c>
      <c r="Y15" s="100">
        <f t="shared" si="2"/>
        <v>-41717</v>
      </c>
      <c r="Z15" s="137">
        <f>+IF(X15&lt;&gt;0,+(Y15/X15)*100,0)</f>
        <v>-69.52833333333334</v>
      </c>
      <c r="AA15" s="102">
        <f>SUM(AA16:AA18)</f>
        <v>60000</v>
      </c>
    </row>
    <row r="16" spans="1:27" ht="13.5">
      <c r="A16" s="138" t="s">
        <v>85</v>
      </c>
      <c r="B16" s="136"/>
      <c r="C16" s="155"/>
      <c r="D16" s="155"/>
      <c r="E16" s="156">
        <v>60000</v>
      </c>
      <c r="F16" s="60">
        <v>60000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60000</v>
      </c>
      <c r="Y16" s="60">
        <v>-60000</v>
      </c>
      <c r="Z16" s="140">
        <v>-100</v>
      </c>
      <c r="AA16" s="62">
        <v>60000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>
        <v>91261</v>
      </c>
      <c r="D18" s="155"/>
      <c r="E18" s="156"/>
      <c r="F18" s="60"/>
      <c r="G18" s="60"/>
      <c r="H18" s="60"/>
      <c r="I18" s="60"/>
      <c r="J18" s="60"/>
      <c r="K18" s="60">
        <v>10827</v>
      </c>
      <c r="L18" s="60"/>
      <c r="M18" s="60"/>
      <c r="N18" s="60">
        <v>10827</v>
      </c>
      <c r="O18" s="60">
        <v>7456</v>
      </c>
      <c r="P18" s="60"/>
      <c r="Q18" s="60"/>
      <c r="R18" s="60">
        <v>7456</v>
      </c>
      <c r="S18" s="60"/>
      <c r="T18" s="60"/>
      <c r="U18" s="60"/>
      <c r="V18" s="60"/>
      <c r="W18" s="60">
        <v>18283</v>
      </c>
      <c r="X18" s="60"/>
      <c r="Y18" s="60">
        <v>18283</v>
      </c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252971727</v>
      </c>
      <c r="D19" s="153">
        <f>SUM(D20:D23)</f>
        <v>0</v>
      </c>
      <c r="E19" s="154">
        <f t="shared" si="3"/>
        <v>363893000</v>
      </c>
      <c r="F19" s="100">
        <f t="shared" si="3"/>
        <v>363893000</v>
      </c>
      <c r="G19" s="100">
        <f t="shared" si="3"/>
        <v>22855711</v>
      </c>
      <c r="H19" s="100">
        <f t="shared" si="3"/>
        <v>9753201</v>
      </c>
      <c r="I19" s="100">
        <f t="shared" si="3"/>
        <v>38498165</v>
      </c>
      <c r="J19" s="100">
        <f t="shared" si="3"/>
        <v>71107077</v>
      </c>
      <c r="K19" s="100">
        <f t="shared" si="3"/>
        <v>12337746</v>
      </c>
      <c r="L19" s="100">
        <f t="shared" si="3"/>
        <v>56946765</v>
      </c>
      <c r="M19" s="100">
        <f t="shared" si="3"/>
        <v>33512094</v>
      </c>
      <c r="N19" s="100">
        <f t="shared" si="3"/>
        <v>102796605</v>
      </c>
      <c r="O19" s="100">
        <f t="shared" si="3"/>
        <v>3009532</v>
      </c>
      <c r="P19" s="100">
        <f t="shared" si="3"/>
        <v>6862408</v>
      </c>
      <c r="Q19" s="100">
        <f t="shared" si="3"/>
        <v>21804987</v>
      </c>
      <c r="R19" s="100">
        <f t="shared" si="3"/>
        <v>31676927</v>
      </c>
      <c r="S19" s="100">
        <f t="shared" si="3"/>
        <v>13364470</v>
      </c>
      <c r="T19" s="100">
        <f t="shared" si="3"/>
        <v>24503014</v>
      </c>
      <c r="U19" s="100">
        <f t="shared" si="3"/>
        <v>33855959</v>
      </c>
      <c r="V19" s="100">
        <f t="shared" si="3"/>
        <v>71723443</v>
      </c>
      <c r="W19" s="100">
        <f t="shared" si="3"/>
        <v>277304052</v>
      </c>
      <c r="X19" s="100">
        <f t="shared" si="3"/>
        <v>363893000</v>
      </c>
      <c r="Y19" s="100">
        <f t="shared" si="3"/>
        <v>-86588948</v>
      </c>
      <c r="Z19" s="137">
        <f>+IF(X19&lt;&gt;0,+(Y19/X19)*100,0)</f>
        <v>-23.795167260705757</v>
      </c>
      <c r="AA19" s="102">
        <f>SUM(AA20:AA23)</f>
        <v>363893000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252971727</v>
      </c>
      <c r="D21" s="155"/>
      <c r="E21" s="156"/>
      <c r="F21" s="60"/>
      <c r="G21" s="60">
        <v>22855711</v>
      </c>
      <c r="H21" s="60">
        <v>9753201</v>
      </c>
      <c r="I21" s="60">
        <v>38498165</v>
      </c>
      <c r="J21" s="60">
        <v>71107077</v>
      </c>
      <c r="K21" s="60">
        <v>12337746</v>
      </c>
      <c r="L21" s="60">
        <v>56946765</v>
      </c>
      <c r="M21" s="60">
        <v>33512094</v>
      </c>
      <c r="N21" s="60">
        <v>102796605</v>
      </c>
      <c r="O21" s="60">
        <v>3009532</v>
      </c>
      <c r="P21" s="60">
        <v>6862408</v>
      </c>
      <c r="Q21" s="60">
        <v>21804987</v>
      </c>
      <c r="R21" s="60">
        <v>31676927</v>
      </c>
      <c r="S21" s="60">
        <v>13364470</v>
      </c>
      <c r="T21" s="60">
        <v>24503014</v>
      </c>
      <c r="U21" s="60">
        <v>33855959</v>
      </c>
      <c r="V21" s="60">
        <v>71723443</v>
      </c>
      <c r="W21" s="60">
        <v>277304052</v>
      </c>
      <c r="X21" s="60"/>
      <c r="Y21" s="60">
        <v>277304052</v>
      </c>
      <c r="Z21" s="140"/>
      <c r="AA21" s="62"/>
    </row>
    <row r="22" spans="1:27" ht="13.5">
      <c r="A22" s="138" t="s">
        <v>91</v>
      </c>
      <c r="B22" s="136"/>
      <c r="C22" s="157"/>
      <c r="D22" s="157"/>
      <c r="E22" s="158">
        <v>363893000</v>
      </c>
      <c r="F22" s="159">
        <v>363893000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363893000</v>
      </c>
      <c r="Y22" s="159">
        <v>-363893000</v>
      </c>
      <c r="Z22" s="141">
        <v>-100</v>
      </c>
      <c r="AA22" s="225">
        <v>363893000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>
        <v>192470</v>
      </c>
      <c r="D24" s="153"/>
      <c r="E24" s="154"/>
      <c r="F24" s="100"/>
      <c r="G24" s="100"/>
      <c r="H24" s="100">
        <v>21300</v>
      </c>
      <c r="I24" s="100">
        <v>21300</v>
      </c>
      <c r="J24" s="100">
        <v>42600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>
        <v>15955</v>
      </c>
      <c r="V24" s="100">
        <v>15955</v>
      </c>
      <c r="W24" s="100">
        <v>58555</v>
      </c>
      <c r="X24" s="100"/>
      <c r="Y24" s="100">
        <v>58555</v>
      </c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258314674</v>
      </c>
      <c r="D25" s="217">
        <f>+D5+D9+D15+D19+D24</f>
        <v>0</v>
      </c>
      <c r="E25" s="230">
        <f t="shared" si="4"/>
        <v>370916000</v>
      </c>
      <c r="F25" s="219">
        <f t="shared" si="4"/>
        <v>370916000</v>
      </c>
      <c r="G25" s="219">
        <f t="shared" si="4"/>
        <v>22858043</v>
      </c>
      <c r="H25" s="219">
        <f t="shared" si="4"/>
        <v>9809892</v>
      </c>
      <c r="I25" s="219">
        <f t="shared" si="4"/>
        <v>38731483</v>
      </c>
      <c r="J25" s="219">
        <f t="shared" si="4"/>
        <v>71399418</v>
      </c>
      <c r="K25" s="219">
        <f t="shared" si="4"/>
        <v>12371980</v>
      </c>
      <c r="L25" s="219">
        <f t="shared" si="4"/>
        <v>57060434</v>
      </c>
      <c r="M25" s="219">
        <f t="shared" si="4"/>
        <v>33542249</v>
      </c>
      <c r="N25" s="219">
        <f t="shared" si="4"/>
        <v>102974663</v>
      </c>
      <c r="O25" s="219">
        <f t="shared" si="4"/>
        <v>3016988</v>
      </c>
      <c r="P25" s="219">
        <f t="shared" si="4"/>
        <v>6989484</v>
      </c>
      <c r="Q25" s="219">
        <f t="shared" si="4"/>
        <v>21884054</v>
      </c>
      <c r="R25" s="219">
        <f t="shared" si="4"/>
        <v>31890526</v>
      </c>
      <c r="S25" s="219">
        <f t="shared" si="4"/>
        <v>14860096</v>
      </c>
      <c r="T25" s="219">
        <f t="shared" si="4"/>
        <v>26113049</v>
      </c>
      <c r="U25" s="219">
        <f t="shared" si="4"/>
        <v>33931680</v>
      </c>
      <c r="V25" s="219">
        <f t="shared" si="4"/>
        <v>74904825</v>
      </c>
      <c r="W25" s="219">
        <f t="shared" si="4"/>
        <v>281169432</v>
      </c>
      <c r="X25" s="219">
        <f t="shared" si="4"/>
        <v>370916000</v>
      </c>
      <c r="Y25" s="219">
        <f t="shared" si="4"/>
        <v>-89746568</v>
      </c>
      <c r="Z25" s="231">
        <f>+IF(X25&lt;&gt;0,+(Y25/X25)*100,0)</f>
        <v>-24.195927918989742</v>
      </c>
      <c r="AA25" s="232">
        <f>+AA5+AA9+AA15+AA19+AA24</f>
        <v>370916000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258314674</v>
      </c>
      <c r="D28" s="155"/>
      <c r="E28" s="156">
        <v>332523000</v>
      </c>
      <c r="F28" s="60">
        <v>332523000</v>
      </c>
      <c r="G28" s="60">
        <v>22858043</v>
      </c>
      <c r="H28" s="60">
        <v>9809892</v>
      </c>
      <c r="I28" s="60">
        <v>38731483</v>
      </c>
      <c r="J28" s="60">
        <v>71399418</v>
      </c>
      <c r="K28" s="60">
        <v>12371980</v>
      </c>
      <c r="L28" s="60">
        <v>57060434</v>
      </c>
      <c r="M28" s="60">
        <v>33542249</v>
      </c>
      <c r="N28" s="60">
        <v>102974663</v>
      </c>
      <c r="O28" s="60">
        <v>3016988</v>
      </c>
      <c r="P28" s="60">
        <v>6989484</v>
      </c>
      <c r="Q28" s="60">
        <v>21884054</v>
      </c>
      <c r="R28" s="60">
        <v>31890526</v>
      </c>
      <c r="S28" s="60">
        <v>14860096</v>
      </c>
      <c r="T28" s="60">
        <v>26113049</v>
      </c>
      <c r="U28" s="60">
        <v>33931680</v>
      </c>
      <c r="V28" s="60">
        <v>74904825</v>
      </c>
      <c r="W28" s="60">
        <v>281169432</v>
      </c>
      <c r="X28" s="60">
        <v>332523000</v>
      </c>
      <c r="Y28" s="60">
        <v>-51353568</v>
      </c>
      <c r="Z28" s="140">
        <v>-15.44</v>
      </c>
      <c r="AA28" s="155">
        <v>332523000</v>
      </c>
    </row>
    <row r="29" spans="1:27" ht="13.5">
      <c r="A29" s="234" t="s">
        <v>134</v>
      </c>
      <c r="B29" s="136"/>
      <c r="C29" s="155"/>
      <c r="D29" s="155"/>
      <c r="E29" s="156">
        <v>1949000</v>
      </c>
      <c r="F29" s="60">
        <v>1949000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1949000</v>
      </c>
      <c r="Y29" s="60">
        <v>-1949000</v>
      </c>
      <c r="Z29" s="140">
        <v>-100</v>
      </c>
      <c r="AA29" s="62">
        <v>1949000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258314674</v>
      </c>
      <c r="D32" s="210">
        <f>SUM(D28:D31)</f>
        <v>0</v>
      </c>
      <c r="E32" s="211">
        <f t="shared" si="5"/>
        <v>334472000</v>
      </c>
      <c r="F32" s="77">
        <f t="shared" si="5"/>
        <v>334472000</v>
      </c>
      <c r="G32" s="77">
        <f t="shared" si="5"/>
        <v>22858043</v>
      </c>
      <c r="H32" s="77">
        <f t="shared" si="5"/>
        <v>9809892</v>
      </c>
      <c r="I32" s="77">
        <f t="shared" si="5"/>
        <v>38731483</v>
      </c>
      <c r="J32" s="77">
        <f t="shared" si="5"/>
        <v>71399418</v>
      </c>
      <c r="K32" s="77">
        <f t="shared" si="5"/>
        <v>12371980</v>
      </c>
      <c r="L32" s="77">
        <f t="shared" si="5"/>
        <v>57060434</v>
      </c>
      <c r="M32" s="77">
        <f t="shared" si="5"/>
        <v>33542249</v>
      </c>
      <c r="N32" s="77">
        <f t="shared" si="5"/>
        <v>102974663</v>
      </c>
      <c r="O32" s="77">
        <f t="shared" si="5"/>
        <v>3016988</v>
      </c>
      <c r="P32" s="77">
        <f t="shared" si="5"/>
        <v>6989484</v>
      </c>
      <c r="Q32" s="77">
        <f t="shared" si="5"/>
        <v>21884054</v>
      </c>
      <c r="R32" s="77">
        <f t="shared" si="5"/>
        <v>31890526</v>
      </c>
      <c r="S32" s="77">
        <f t="shared" si="5"/>
        <v>14860096</v>
      </c>
      <c r="T32" s="77">
        <f t="shared" si="5"/>
        <v>26113049</v>
      </c>
      <c r="U32" s="77">
        <f t="shared" si="5"/>
        <v>33931680</v>
      </c>
      <c r="V32" s="77">
        <f t="shared" si="5"/>
        <v>74904825</v>
      </c>
      <c r="W32" s="77">
        <f t="shared" si="5"/>
        <v>281169432</v>
      </c>
      <c r="X32" s="77">
        <f t="shared" si="5"/>
        <v>334472000</v>
      </c>
      <c r="Y32" s="77">
        <f t="shared" si="5"/>
        <v>-53302568</v>
      </c>
      <c r="Z32" s="212">
        <f>+IF(X32&lt;&gt;0,+(Y32/X32)*100,0)</f>
        <v>-15.936331890262862</v>
      </c>
      <c r="AA32" s="79">
        <f>SUM(AA28:AA31)</f>
        <v>334472000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36444000</v>
      </c>
      <c r="F35" s="60">
        <v>36444000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36444000</v>
      </c>
      <c r="Y35" s="60">
        <v>-36444000</v>
      </c>
      <c r="Z35" s="140">
        <v>-100</v>
      </c>
      <c r="AA35" s="62">
        <v>36444000</v>
      </c>
    </row>
    <row r="36" spans="1:27" ht="13.5">
      <c r="A36" s="238" t="s">
        <v>139</v>
      </c>
      <c r="B36" s="149"/>
      <c r="C36" s="222">
        <f aca="true" t="shared" si="6" ref="C36:Y36">SUM(C32:C35)</f>
        <v>258314674</v>
      </c>
      <c r="D36" s="222">
        <f>SUM(D32:D35)</f>
        <v>0</v>
      </c>
      <c r="E36" s="218">
        <f t="shared" si="6"/>
        <v>370916000</v>
      </c>
      <c r="F36" s="220">
        <f t="shared" si="6"/>
        <v>370916000</v>
      </c>
      <c r="G36" s="220">
        <f t="shared" si="6"/>
        <v>22858043</v>
      </c>
      <c r="H36" s="220">
        <f t="shared" si="6"/>
        <v>9809892</v>
      </c>
      <c r="I36" s="220">
        <f t="shared" si="6"/>
        <v>38731483</v>
      </c>
      <c r="J36" s="220">
        <f t="shared" si="6"/>
        <v>71399418</v>
      </c>
      <c r="K36" s="220">
        <f t="shared" si="6"/>
        <v>12371980</v>
      </c>
      <c r="L36" s="220">
        <f t="shared" si="6"/>
        <v>57060434</v>
      </c>
      <c r="M36" s="220">
        <f t="shared" si="6"/>
        <v>33542249</v>
      </c>
      <c r="N36" s="220">
        <f t="shared" si="6"/>
        <v>102974663</v>
      </c>
      <c r="O36" s="220">
        <f t="shared" si="6"/>
        <v>3016988</v>
      </c>
      <c r="P36" s="220">
        <f t="shared" si="6"/>
        <v>6989484</v>
      </c>
      <c r="Q36" s="220">
        <f t="shared" si="6"/>
        <v>21884054</v>
      </c>
      <c r="R36" s="220">
        <f t="shared" si="6"/>
        <v>31890526</v>
      </c>
      <c r="S36" s="220">
        <f t="shared" si="6"/>
        <v>14860096</v>
      </c>
      <c r="T36" s="220">
        <f t="shared" si="6"/>
        <v>26113049</v>
      </c>
      <c r="U36" s="220">
        <f t="shared" si="6"/>
        <v>33931680</v>
      </c>
      <c r="V36" s="220">
        <f t="shared" si="6"/>
        <v>74904825</v>
      </c>
      <c r="W36" s="220">
        <f t="shared" si="6"/>
        <v>281169432</v>
      </c>
      <c r="X36" s="220">
        <f t="shared" si="6"/>
        <v>370916000</v>
      </c>
      <c r="Y36" s="220">
        <f t="shared" si="6"/>
        <v>-89746568</v>
      </c>
      <c r="Z36" s="221">
        <f>+IF(X36&lt;&gt;0,+(Y36/X36)*100,0)</f>
        <v>-24.195927918989742</v>
      </c>
      <c r="AA36" s="239">
        <f>SUM(AA32:AA35)</f>
        <v>370916000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46686488</v>
      </c>
      <c r="D6" s="155"/>
      <c r="E6" s="59">
        <v>90329435</v>
      </c>
      <c r="F6" s="60">
        <v>90329435</v>
      </c>
      <c r="G6" s="60">
        <v>216560897</v>
      </c>
      <c r="H6" s="60">
        <v>204528215</v>
      </c>
      <c r="I6" s="60">
        <v>155877889</v>
      </c>
      <c r="J6" s="60">
        <v>155877889</v>
      </c>
      <c r="K6" s="60"/>
      <c r="L6" s="60">
        <v>98102535</v>
      </c>
      <c r="M6" s="60">
        <v>87874459</v>
      </c>
      <c r="N6" s="60">
        <v>87874459</v>
      </c>
      <c r="O6" s="60"/>
      <c r="P6" s="60"/>
      <c r="Q6" s="60"/>
      <c r="R6" s="60"/>
      <c r="S6" s="60"/>
      <c r="T6" s="60"/>
      <c r="U6" s="60"/>
      <c r="V6" s="60"/>
      <c r="W6" s="60"/>
      <c r="X6" s="60">
        <v>90329435</v>
      </c>
      <c r="Y6" s="60">
        <v>-90329435</v>
      </c>
      <c r="Z6" s="140">
        <v>-100</v>
      </c>
      <c r="AA6" s="62">
        <v>90329435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56227865</v>
      </c>
      <c r="D8" s="155"/>
      <c r="E8" s="59">
        <v>48554493</v>
      </c>
      <c r="F8" s="60">
        <v>48554493</v>
      </c>
      <c r="G8" s="60">
        <v>30956830</v>
      </c>
      <c r="H8" s="60">
        <v>23682723</v>
      </c>
      <c r="I8" s="60">
        <v>37691213</v>
      </c>
      <c r="J8" s="60">
        <v>37691213</v>
      </c>
      <c r="K8" s="60"/>
      <c r="L8" s="60">
        <v>22307266</v>
      </c>
      <c r="M8" s="60">
        <v>12169079</v>
      </c>
      <c r="N8" s="60">
        <v>12169079</v>
      </c>
      <c r="O8" s="60"/>
      <c r="P8" s="60"/>
      <c r="Q8" s="60"/>
      <c r="R8" s="60"/>
      <c r="S8" s="60"/>
      <c r="T8" s="60"/>
      <c r="U8" s="60"/>
      <c r="V8" s="60"/>
      <c r="W8" s="60"/>
      <c r="X8" s="60">
        <v>48554493</v>
      </c>
      <c r="Y8" s="60">
        <v>-48554493</v>
      </c>
      <c r="Z8" s="140">
        <v>-100</v>
      </c>
      <c r="AA8" s="62">
        <v>48554493</v>
      </c>
    </row>
    <row r="9" spans="1:27" ht="13.5">
      <c r="A9" s="249" t="s">
        <v>146</v>
      </c>
      <c r="B9" s="182"/>
      <c r="C9" s="155"/>
      <c r="D9" s="155"/>
      <c r="E9" s="59">
        <v>392000</v>
      </c>
      <c r="F9" s="60">
        <v>392000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392000</v>
      </c>
      <c r="Y9" s="60">
        <v>-392000</v>
      </c>
      <c r="Z9" s="140">
        <v>-100</v>
      </c>
      <c r="AA9" s="62">
        <v>392000</v>
      </c>
    </row>
    <row r="10" spans="1:27" ht="13.5">
      <c r="A10" s="249" t="s">
        <v>147</v>
      </c>
      <c r="B10" s="182"/>
      <c r="C10" s="155">
        <v>48485396</v>
      </c>
      <c r="D10" s="155"/>
      <c r="E10" s="59"/>
      <c r="F10" s="60"/>
      <c r="G10" s="159"/>
      <c r="H10" s="159"/>
      <c r="I10" s="159"/>
      <c r="J10" s="60"/>
      <c r="K10" s="159"/>
      <c r="L10" s="159">
        <v>63189875</v>
      </c>
      <c r="M10" s="60">
        <v>68344844</v>
      </c>
      <c r="N10" s="159">
        <v>68344844</v>
      </c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361148</v>
      </c>
      <c r="D11" s="155"/>
      <c r="E11" s="59">
        <v>361148</v>
      </c>
      <c r="F11" s="60">
        <v>361148</v>
      </c>
      <c r="G11" s="60">
        <v>361148</v>
      </c>
      <c r="H11" s="60">
        <v>361148</v>
      </c>
      <c r="I11" s="60">
        <v>361148</v>
      </c>
      <c r="J11" s="60">
        <v>361148</v>
      </c>
      <c r="K11" s="60"/>
      <c r="L11" s="60">
        <v>361148</v>
      </c>
      <c r="M11" s="60">
        <v>361148</v>
      </c>
      <c r="N11" s="60">
        <v>361148</v>
      </c>
      <c r="O11" s="60"/>
      <c r="P11" s="60"/>
      <c r="Q11" s="60"/>
      <c r="R11" s="60"/>
      <c r="S11" s="60"/>
      <c r="T11" s="60"/>
      <c r="U11" s="60"/>
      <c r="V11" s="60"/>
      <c r="W11" s="60"/>
      <c r="X11" s="60">
        <v>361148</v>
      </c>
      <c r="Y11" s="60">
        <v>-361148</v>
      </c>
      <c r="Z11" s="140">
        <v>-100</v>
      </c>
      <c r="AA11" s="62">
        <v>361148</v>
      </c>
    </row>
    <row r="12" spans="1:27" ht="13.5">
      <c r="A12" s="250" t="s">
        <v>56</v>
      </c>
      <c r="B12" s="251"/>
      <c r="C12" s="168">
        <f aca="true" t="shared" si="0" ref="C12:Y12">SUM(C6:C11)</f>
        <v>151760897</v>
      </c>
      <c r="D12" s="168">
        <f>SUM(D6:D11)</f>
        <v>0</v>
      </c>
      <c r="E12" s="72">
        <f t="shared" si="0"/>
        <v>139637076</v>
      </c>
      <c r="F12" s="73">
        <f t="shared" si="0"/>
        <v>139637076</v>
      </c>
      <c r="G12" s="73">
        <f t="shared" si="0"/>
        <v>247878875</v>
      </c>
      <c r="H12" s="73">
        <f t="shared" si="0"/>
        <v>228572086</v>
      </c>
      <c r="I12" s="73">
        <f t="shared" si="0"/>
        <v>193930250</v>
      </c>
      <c r="J12" s="73">
        <f t="shared" si="0"/>
        <v>193930250</v>
      </c>
      <c r="K12" s="73">
        <f t="shared" si="0"/>
        <v>0</v>
      </c>
      <c r="L12" s="73">
        <f t="shared" si="0"/>
        <v>183960824</v>
      </c>
      <c r="M12" s="73">
        <f t="shared" si="0"/>
        <v>168749530</v>
      </c>
      <c r="N12" s="73">
        <f t="shared" si="0"/>
        <v>168749530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139637076</v>
      </c>
      <c r="Y12" s="73">
        <f t="shared" si="0"/>
        <v>-139637076</v>
      </c>
      <c r="Z12" s="170">
        <f>+IF(X12&lt;&gt;0,+(Y12/X12)*100,0)</f>
        <v>-100</v>
      </c>
      <c r="AA12" s="74">
        <f>SUM(AA6:AA11)</f>
        <v>139637076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3300000</v>
      </c>
      <c r="D17" s="155"/>
      <c r="E17" s="59">
        <v>3075000</v>
      </c>
      <c r="F17" s="60">
        <v>3075000</v>
      </c>
      <c r="G17" s="60">
        <v>3300000</v>
      </c>
      <c r="H17" s="60">
        <v>3300000</v>
      </c>
      <c r="I17" s="60">
        <v>3300000</v>
      </c>
      <c r="J17" s="60">
        <v>3300000</v>
      </c>
      <c r="K17" s="60"/>
      <c r="L17" s="60">
        <v>3300000</v>
      </c>
      <c r="M17" s="60">
        <v>3300000</v>
      </c>
      <c r="N17" s="60">
        <v>3300000</v>
      </c>
      <c r="O17" s="60"/>
      <c r="P17" s="60"/>
      <c r="Q17" s="60"/>
      <c r="R17" s="60"/>
      <c r="S17" s="60"/>
      <c r="T17" s="60"/>
      <c r="U17" s="60"/>
      <c r="V17" s="60"/>
      <c r="W17" s="60"/>
      <c r="X17" s="60">
        <v>3075000</v>
      </c>
      <c r="Y17" s="60">
        <v>-3075000</v>
      </c>
      <c r="Z17" s="140">
        <v>-100</v>
      </c>
      <c r="AA17" s="62">
        <v>3075000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1651813853</v>
      </c>
      <c r="D19" s="155"/>
      <c r="E19" s="59">
        <v>746312000</v>
      </c>
      <c r="F19" s="60">
        <v>746312000</v>
      </c>
      <c r="G19" s="60">
        <v>1651813853</v>
      </c>
      <c r="H19" s="60">
        <v>1651957133</v>
      </c>
      <c r="I19" s="60">
        <v>1670852282</v>
      </c>
      <c r="J19" s="60">
        <v>1670852282</v>
      </c>
      <c r="K19" s="60"/>
      <c r="L19" s="60">
        <v>1696918790</v>
      </c>
      <c r="M19" s="60">
        <v>1725472166</v>
      </c>
      <c r="N19" s="60">
        <v>1725472166</v>
      </c>
      <c r="O19" s="60"/>
      <c r="P19" s="60"/>
      <c r="Q19" s="60"/>
      <c r="R19" s="60"/>
      <c r="S19" s="60"/>
      <c r="T19" s="60"/>
      <c r="U19" s="60"/>
      <c r="V19" s="60"/>
      <c r="W19" s="60"/>
      <c r="X19" s="60">
        <v>746312000</v>
      </c>
      <c r="Y19" s="60">
        <v>-746312000</v>
      </c>
      <c r="Z19" s="140">
        <v>-100</v>
      </c>
      <c r="AA19" s="62">
        <v>746312000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700000</v>
      </c>
      <c r="D22" s="155"/>
      <c r="E22" s="59">
        <v>700000</v>
      </c>
      <c r="F22" s="60">
        <v>700000</v>
      </c>
      <c r="G22" s="60">
        <v>700000</v>
      </c>
      <c r="H22" s="60">
        <v>700000</v>
      </c>
      <c r="I22" s="60">
        <v>700000</v>
      </c>
      <c r="J22" s="60">
        <v>700000</v>
      </c>
      <c r="K22" s="60"/>
      <c r="L22" s="60">
        <v>700000</v>
      </c>
      <c r="M22" s="60">
        <v>700000</v>
      </c>
      <c r="N22" s="60">
        <v>700000</v>
      </c>
      <c r="O22" s="60"/>
      <c r="P22" s="60"/>
      <c r="Q22" s="60"/>
      <c r="R22" s="60"/>
      <c r="S22" s="60"/>
      <c r="T22" s="60"/>
      <c r="U22" s="60"/>
      <c r="V22" s="60"/>
      <c r="W22" s="60"/>
      <c r="X22" s="60">
        <v>700000</v>
      </c>
      <c r="Y22" s="60">
        <v>-700000</v>
      </c>
      <c r="Z22" s="140">
        <v>-100</v>
      </c>
      <c r="AA22" s="62">
        <v>700000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1655813853</v>
      </c>
      <c r="D24" s="168">
        <f>SUM(D15:D23)</f>
        <v>0</v>
      </c>
      <c r="E24" s="76">
        <f t="shared" si="1"/>
        <v>750087000</v>
      </c>
      <c r="F24" s="77">
        <f t="shared" si="1"/>
        <v>750087000</v>
      </c>
      <c r="G24" s="77">
        <f t="shared" si="1"/>
        <v>1655813853</v>
      </c>
      <c r="H24" s="77">
        <f t="shared" si="1"/>
        <v>1655957133</v>
      </c>
      <c r="I24" s="77">
        <f t="shared" si="1"/>
        <v>1674852282</v>
      </c>
      <c r="J24" s="77">
        <f t="shared" si="1"/>
        <v>1674852282</v>
      </c>
      <c r="K24" s="77">
        <f t="shared" si="1"/>
        <v>0</v>
      </c>
      <c r="L24" s="77">
        <f t="shared" si="1"/>
        <v>1700918790</v>
      </c>
      <c r="M24" s="77">
        <f t="shared" si="1"/>
        <v>1729472166</v>
      </c>
      <c r="N24" s="77">
        <f t="shared" si="1"/>
        <v>1729472166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750087000</v>
      </c>
      <c r="Y24" s="77">
        <f t="shared" si="1"/>
        <v>-750087000</v>
      </c>
      <c r="Z24" s="212">
        <f>+IF(X24&lt;&gt;0,+(Y24/X24)*100,0)</f>
        <v>-100</v>
      </c>
      <c r="AA24" s="79">
        <f>SUM(AA15:AA23)</f>
        <v>750087000</v>
      </c>
    </row>
    <row r="25" spans="1:27" ht="13.5">
      <c r="A25" s="250" t="s">
        <v>159</v>
      </c>
      <c r="B25" s="251"/>
      <c r="C25" s="168">
        <f aca="true" t="shared" si="2" ref="C25:Y25">+C12+C24</f>
        <v>1807574750</v>
      </c>
      <c r="D25" s="168">
        <f>+D12+D24</f>
        <v>0</v>
      </c>
      <c r="E25" s="72">
        <f t="shared" si="2"/>
        <v>889724076</v>
      </c>
      <c r="F25" s="73">
        <f t="shared" si="2"/>
        <v>889724076</v>
      </c>
      <c r="G25" s="73">
        <f t="shared" si="2"/>
        <v>1903692728</v>
      </c>
      <c r="H25" s="73">
        <f t="shared" si="2"/>
        <v>1884529219</v>
      </c>
      <c r="I25" s="73">
        <f t="shared" si="2"/>
        <v>1868782532</v>
      </c>
      <c r="J25" s="73">
        <f t="shared" si="2"/>
        <v>1868782532</v>
      </c>
      <c r="K25" s="73">
        <f t="shared" si="2"/>
        <v>0</v>
      </c>
      <c r="L25" s="73">
        <f t="shared" si="2"/>
        <v>1884879614</v>
      </c>
      <c r="M25" s="73">
        <f t="shared" si="2"/>
        <v>1898221696</v>
      </c>
      <c r="N25" s="73">
        <f t="shared" si="2"/>
        <v>1898221696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889724076</v>
      </c>
      <c r="Y25" s="73">
        <f t="shared" si="2"/>
        <v>-889724076</v>
      </c>
      <c r="Z25" s="170">
        <f>+IF(X25&lt;&gt;0,+(Y25/X25)*100,0)</f>
        <v>-100</v>
      </c>
      <c r="AA25" s="74">
        <f>+AA12+AA24</f>
        <v>889724076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339672</v>
      </c>
      <c r="D31" s="155"/>
      <c r="E31" s="59">
        <v>340000</v>
      </c>
      <c r="F31" s="60">
        <v>340000</v>
      </c>
      <c r="G31" s="60">
        <v>339672</v>
      </c>
      <c r="H31" s="60">
        <v>339672</v>
      </c>
      <c r="I31" s="60">
        <v>339672</v>
      </c>
      <c r="J31" s="60">
        <v>339672</v>
      </c>
      <c r="K31" s="60"/>
      <c r="L31" s="60">
        <v>339673</v>
      </c>
      <c r="M31" s="60">
        <v>339673</v>
      </c>
      <c r="N31" s="60">
        <v>339673</v>
      </c>
      <c r="O31" s="60"/>
      <c r="P31" s="60"/>
      <c r="Q31" s="60"/>
      <c r="R31" s="60"/>
      <c r="S31" s="60"/>
      <c r="T31" s="60"/>
      <c r="U31" s="60"/>
      <c r="V31" s="60"/>
      <c r="W31" s="60"/>
      <c r="X31" s="60">
        <v>340000</v>
      </c>
      <c r="Y31" s="60">
        <v>-340000</v>
      </c>
      <c r="Z31" s="140">
        <v>-100</v>
      </c>
      <c r="AA31" s="62">
        <v>340000</v>
      </c>
    </row>
    <row r="32" spans="1:27" ht="13.5">
      <c r="A32" s="249" t="s">
        <v>164</v>
      </c>
      <c r="B32" s="182"/>
      <c r="C32" s="155">
        <v>132378330</v>
      </c>
      <c r="D32" s="155"/>
      <c r="E32" s="59">
        <v>112907000</v>
      </c>
      <c r="F32" s="60">
        <v>112907000</v>
      </c>
      <c r="G32" s="60">
        <v>148094155</v>
      </c>
      <c r="H32" s="60">
        <v>136662780</v>
      </c>
      <c r="I32" s="60">
        <v>117841002</v>
      </c>
      <c r="J32" s="60">
        <v>117841002</v>
      </c>
      <c r="K32" s="60"/>
      <c r="L32" s="60">
        <v>61841387</v>
      </c>
      <c r="M32" s="60">
        <v>66496110</v>
      </c>
      <c r="N32" s="60">
        <v>66496110</v>
      </c>
      <c r="O32" s="60"/>
      <c r="P32" s="60"/>
      <c r="Q32" s="60"/>
      <c r="R32" s="60"/>
      <c r="S32" s="60"/>
      <c r="T32" s="60"/>
      <c r="U32" s="60"/>
      <c r="V32" s="60"/>
      <c r="W32" s="60"/>
      <c r="X32" s="60">
        <v>112907000</v>
      </c>
      <c r="Y32" s="60">
        <v>-112907000</v>
      </c>
      <c r="Z32" s="140">
        <v>-100</v>
      </c>
      <c r="AA32" s="62">
        <v>112907000</v>
      </c>
    </row>
    <row r="33" spans="1:27" ht="13.5">
      <c r="A33" s="249" t="s">
        <v>165</v>
      </c>
      <c r="B33" s="182"/>
      <c r="C33" s="155"/>
      <c r="D33" s="155"/>
      <c r="E33" s="59">
        <v>364000</v>
      </c>
      <c r="F33" s="60">
        <v>364000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364000</v>
      </c>
      <c r="Y33" s="60">
        <v>-364000</v>
      </c>
      <c r="Z33" s="140">
        <v>-100</v>
      </c>
      <c r="AA33" s="62">
        <v>364000</v>
      </c>
    </row>
    <row r="34" spans="1:27" ht="13.5">
      <c r="A34" s="250" t="s">
        <v>58</v>
      </c>
      <c r="B34" s="251"/>
      <c r="C34" s="168">
        <f aca="true" t="shared" si="3" ref="C34:Y34">SUM(C29:C33)</f>
        <v>132718002</v>
      </c>
      <c r="D34" s="168">
        <f>SUM(D29:D33)</f>
        <v>0</v>
      </c>
      <c r="E34" s="72">
        <f t="shared" si="3"/>
        <v>113611000</v>
      </c>
      <c r="F34" s="73">
        <f t="shared" si="3"/>
        <v>113611000</v>
      </c>
      <c r="G34" s="73">
        <f t="shared" si="3"/>
        <v>148433827</v>
      </c>
      <c r="H34" s="73">
        <f t="shared" si="3"/>
        <v>137002452</v>
      </c>
      <c r="I34" s="73">
        <f t="shared" si="3"/>
        <v>118180674</v>
      </c>
      <c r="J34" s="73">
        <f t="shared" si="3"/>
        <v>118180674</v>
      </c>
      <c r="K34" s="73">
        <f t="shared" si="3"/>
        <v>0</v>
      </c>
      <c r="L34" s="73">
        <f t="shared" si="3"/>
        <v>62181060</v>
      </c>
      <c r="M34" s="73">
        <f t="shared" si="3"/>
        <v>66835783</v>
      </c>
      <c r="N34" s="73">
        <f t="shared" si="3"/>
        <v>66835783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113611000</v>
      </c>
      <c r="Y34" s="73">
        <f t="shared" si="3"/>
        <v>-113611000</v>
      </c>
      <c r="Z34" s="170">
        <f>+IF(X34&lt;&gt;0,+(Y34/X34)*100,0)</f>
        <v>-100</v>
      </c>
      <c r="AA34" s="74">
        <f>SUM(AA29:AA33)</f>
        <v>113611000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14188397</v>
      </c>
      <c r="D38" s="155"/>
      <c r="E38" s="59">
        <v>11024912</v>
      </c>
      <c r="F38" s="60">
        <v>11024912</v>
      </c>
      <c r="G38" s="60">
        <v>14188397</v>
      </c>
      <c r="H38" s="60">
        <v>14188397</v>
      </c>
      <c r="I38" s="60">
        <v>14188397</v>
      </c>
      <c r="J38" s="60">
        <v>14188397</v>
      </c>
      <c r="K38" s="60"/>
      <c r="L38" s="60">
        <v>14188397</v>
      </c>
      <c r="M38" s="60">
        <v>14188397</v>
      </c>
      <c r="N38" s="60">
        <v>14188397</v>
      </c>
      <c r="O38" s="60"/>
      <c r="P38" s="60"/>
      <c r="Q38" s="60"/>
      <c r="R38" s="60"/>
      <c r="S38" s="60"/>
      <c r="T38" s="60"/>
      <c r="U38" s="60"/>
      <c r="V38" s="60"/>
      <c r="W38" s="60"/>
      <c r="X38" s="60">
        <v>11024912</v>
      </c>
      <c r="Y38" s="60">
        <v>-11024912</v>
      </c>
      <c r="Z38" s="140">
        <v>-100</v>
      </c>
      <c r="AA38" s="62">
        <v>11024912</v>
      </c>
    </row>
    <row r="39" spans="1:27" ht="13.5">
      <c r="A39" s="250" t="s">
        <v>59</v>
      </c>
      <c r="B39" s="253"/>
      <c r="C39" s="168">
        <f aca="true" t="shared" si="4" ref="C39:Y39">SUM(C37:C38)</f>
        <v>14188397</v>
      </c>
      <c r="D39" s="168">
        <f>SUM(D37:D38)</f>
        <v>0</v>
      </c>
      <c r="E39" s="76">
        <f t="shared" si="4"/>
        <v>11024912</v>
      </c>
      <c r="F39" s="77">
        <f t="shared" si="4"/>
        <v>11024912</v>
      </c>
      <c r="G39" s="77">
        <f t="shared" si="4"/>
        <v>14188397</v>
      </c>
      <c r="H39" s="77">
        <f t="shared" si="4"/>
        <v>14188397</v>
      </c>
      <c r="I39" s="77">
        <f t="shared" si="4"/>
        <v>14188397</v>
      </c>
      <c r="J39" s="77">
        <f t="shared" si="4"/>
        <v>14188397</v>
      </c>
      <c r="K39" s="77">
        <f t="shared" si="4"/>
        <v>0</v>
      </c>
      <c r="L39" s="77">
        <f t="shared" si="4"/>
        <v>14188397</v>
      </c>
      <c r="M39" s="77">
        <f t="shared" si="4"/>
        <v>14188397</v>
      </c>
      <c r="N39" s="77">
        <f t="shared" si="4"/>
        <v>14188397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11024912</v>
      </c>
      <c r="Y39" s="77">
        <f t="shared" si="4"/>
        <v>-11024912</v>
      </c>
      <c r="Z39" s="212">
        <f>+IF(X39&lt;&gt;0,+(Y39/X39)*100,0)</f>
        <v>-100</v>
      </c>
      <c r="AA39" s="79">
        <f>SUM(AA37:AA38)</f>
        <v>11024912</v>
      </c>
    </row>
    <row r="40" spans="1:27" ht="13.5">
      <c r="A40" s="250" t="s">
        <v>167</v>
      </c>
      <c r="B40" s="251"/>
      <c r="C40" s="168">
        <f aca="true" t="shared" si="5" ref="C40:Y40">+C34+C39</f>
        <v>146906399</v>
      </c>
      <c r="D40" s="168">
        <f>+D34+D39</f>
        <v>0</v>
      </c>
      <c r="E40" s="72">
        <f t="shared" si="5"/>
        <v>124635912</v>
      </c>
      <c r="F40" s="73">
        <f t="shared" si="5"/>
        <v>124635912</v>
      </c>
      <c r="G40" s="73">
        <f t="shared" si="5"/>
        <v>162622224</v>
      </c>
      <c r="H40" s="73">
        <f t="shared" si="5"/>
        <v>151190849</v>
      </c>
      <c r="I40" s="73">
        <f t="shared" si="5"/>
        <v>132369071</v>
      </c>
      <c r="J40" s="73">
        <f t="shared" si="5"/>
        <v>132369071</v>
      </c>
      <c r="K40" s="73">
        <f t="shared" si="5"/>
        <v>0</v>
      </c>
      <c r="L40" s="73">
        <f t="shared" si="5"/>
        <v>76369457</v>
      </c>
      <c r="M40" s="73">
        <f t="shared" si="5"/>
        <v>81024180</v>
      </c>
      <c r="N40" s="73">
        <f t="shared" si="5"/>
        <v>81024180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124635912</v>
      </c>
      <c r="Y40" s="73">
        <f t="shared" si="5"/>
        <v>-124635912</v>
      </c>
      <c r="Z40" s="170">
        <f>+IF(X40&lt;&gt;0,+(Y40/X40)*100,0)</f>
        <v>-100</v>
      </c>
      <c r="AA40" s="74">
        <f>+AA34+AA39</f>
        <v>124635912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1660668351</v>
      </c>
      <c r="D42" s="257">
        <f>+D25-D40</f>
        <v>0</v>
      </c>
      <c r="E42" s="258">
        <f t="shared" si="6"/>
        <v>765088164</v>
      </c>
      <c r="F42" s="259">
        <f t="shared" si="6"/>
        <v>765088164</v>
      </c>
      <c r="G42" s="259">
        <f t="shared" si="6"/>
        <v>1741070504</v>
      </c>
      <c r="H42" s="259">
        <f t="shared" si="6"/>
        <v>1733338370</v>
      </c>
      <c r="I42" s="259">
        <f t="shared" si="6"/>
        <v>1736413461</v>
      </c>
      <c r="J42" s="259">
        <f t="shared" si="6"/>
        <v>1736413461</v>
      </c>
      <c r="K42" s="259">
        <f t="shared" si="6"/>
        <v>0</v>
      </c>
      <c r="L42" s="259">
        <f t="shared" si="6"/>
        <v>1808510157</v>
      </c>
      <c r="M42" s="259">
        <f t="shared" si="6"/>
        <v>1817197516</v>
      </c>
      <c r="N42" s="259">
        <f t="shared" si="6"/>
        <v>1817197516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765088164</v>
      </c>
      <c r="Y42" s="259">
        <f t="shared" si="6"/>
        <v>-765088164</v>
      </c>
      <c r="Z42" s="260">
        <f>+IF(X42&lt;&gt;0,+(Y42/X42)*100,0)</f>
        <v>-100</v>
      </c>
      <c r="AA42" s="261">
        <f>+AA25-AA40</f>
        <v>765088164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1653189719</v>
      </c>
      <c r="D45" s="155"/>
      <c r="E45" s="59">
        <v>757790000</v>
      </c>
      <c r="F45" s="60">
        <v>757790000</v>
      </c>
      <c r="G45" s="60">
        <v>1733591872</v>
      </c>
      <c r="H45" s="60">
        <v>1725859738</v>
      </c>
      <c r="I45" s="60">
        <v>1728934829</v>
      </c>
      <c r="J45" s="60">
        <v>1728934829</v>
      </c>
      <c r="K45" s="60"/>
      <c r="L45" s="60">
        <v>1801031525</v>
      </c>
      <c r="M45" s="60">
        <v>1809718884</v>
      </c>
      <c r="N45" s="60">
        <v>1809718884</v>
      </c>
      <c r="O45" s="60"/>
      <c r="P45" s="60"/>
      <c r="Q45" s="60"/>
      <c r="R45" s="60"/>
      <c r="S45" s="60"/>
      <c r="T45" s="60"/>
      <c r="U45" s="60"/>
      <c r="V45" s="60"/>
      <c r="W45" s="60"/>
      <c r="X45" s="60">
        <v>757790000</v>
      </c>
      <c r="Y45" s="60">
        <v>-757790000</v>
      </c>
      <c r="Z45" s="139">
        <v>-100</v>
      </c>
      <c r="AA45" s="62">
        <v>757790000</v>
      </c>
    </row>
    <row r="46" spans="1:27" ht="13.5">
      <c r="A46" s="249" t="s">
        <v>171</v>
      </c>
      <c r="B46" s="182"/>
      <c r="C46" s="155">
        <v>7478632</v>
      </c>
      <c r="D46" s="155"/>
      <c r="E46" s="59">
        <v>7298000</v>
      </c>
      <c r="F46" s="60">
        <v>7298000</v>
      </c>
      <c r="G46" s="60">
        <v>7478632</v>
      </c>
      <c r="H46" s="60">
        <v>7478632</v>
      </c>
      <c r="I46" s="60">
        <v>7478632</v>
      </c>
      <c r="J46" s="60">
        <v>7478632</v>
      </c>
      <c r="K46" s="60"/>
      <c r="L46" s="60">
        <v>7478632</v>
      </c>
      <c r="M46" s="60">
        <v>7478632</v>
      </c>
      <c r="N46" s="60">
        <v>7478632</v>
      </c>
      <c r="O46" s="60"/>
      <c r="P46" s="60"/>
      <c r="Q46" s="60"/>
      <c r="R46" s="60"/>
      <c r="S46" s="60"/>
      <c r="T46" s="60"/>
      <c r="U46" s="60"/>
      <c r="V46" s="60"/>
      <c r="W46" s="60"/>
      <c r="X46" s="60">
        <v>7298000</v>
      </c>
      <c r="Y46" s="60">
        <v>-7298000</v>
      </c>
      <c r="Z46" s="139">
        <v>-100</v>
      </c>
      <c r="AA46" s="62">
        <v>7298000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1660668351</v>
      </c>
      <c r="D48" s="217">
        <f>SUM(D45:D47)</f>
        <v>0</v>
      </c>
      <c r="E48" s="264">
        <f t="shared" si="7"/>
        <v>765088000</v>
      </c>
      <c r="F48" s="219">
        <f t="shared" si="7"/>
        <v>765088000</v>
      </c>
      <c r="G48" s="219">
        <f t="shared" si="7"/>
        <v>1741070504</v>
      </c>
      <c r="H48" s="219">
        <f t="shared" si="7"/>
        <v>1733338370</v>
      </c>
      <c r="I48" s="219">
        <f t="shared" si="7"/>
        <v>1736413461</v>
      </c>
      <c r="J48" s="219">
        <f t="shared" si="7"/>
        <v>1736413461</v>
      </c>
      <c r="K48" s="219">
        <f t="shared" si="7"/>
        <v>0</v>
      </c>
      <c r="L48" s="219">
        <f t="shared" si="7"/>
        <v>1808510157</v>
      </c>
      <c r="M48" s="219">
        <f t="shared" si="7"/>
        <v>1817197516</v>
      </c>
      <c r="N48" s="219">
        <f t="shared" si="7"/>
        <v>1817197516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765088000</v>
      </c>
      <c r="Y48" s="219">
        <f t="shared" si="7"/>
        <v>-765088000</v>
      </c>
      <c r="Z48" s="265">
        <f>+IF(X48&lt;&gt;0,+(Y48/X48)*100,0)</f>
        <v>-100</v>
      </c>
      <c r="AA48" s="232">
        <f>SUM(AA45:AA47)</f>
        <v>765088000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505518311</v>
      </c>
      <c r="D6" s="155"/>
      <c r="E6" s="59">
        <v>456980004</v>
      </c>
      <c r="F6" s="60">
        <v>456980004</v>
      </c>
      <c r="G6" s="60">
        <v>4797921</v>
      </c>
      <c r="H6" s="60">
        <v>514560</v>
      </c>
      <c r="I6" s="60">
        <v>469265</v>
      </c>
      <c r="J6" s="60">
        <v>5781746</v>
      </c>
      <c r="K6" s="60">
        <v>268327</v>
      </c>
      <c r="L6" s="60">
        <v>77450</v>
      </c>
      <c r="M6" s="60">
        <v>135342</v>
      </c>
      <c r="N6" s="60">
        <v>481119</v>
      </c>
      <c r="O6" s="60">
        <v>157725</v>
      </c>
      <c r="P6" s="60">
        <v>37871058</v>
      </c>
      <c r="Q6" s="60">
        <v>207847</v>
      </c>
      <c r="R6" s="60">
        <v>38236630</v>
      </c>
      <c r="S6" s="60">
        <v>420777</v>
      </c>
      <c r="T6" s="60">
        <v>7672089</v>
      </c>
      <c r="U6" s="60">
        <v>1622399</v>
      </c>
      <c r="V6" s="60">
        <v>9715265</v>
      </c>
      <c r="W6" s="60">
        <v>54214760</v>
      </c>
      <c r="X6" s="60">
        <v>456980004</v>
      </c>
      <c r="Y6" s="60">
        <v>-402765244</v>
      </c>
      <c r="Z6" s="140">
        <v>-88.14</v>
      </c>
      <c r="AA6" s="62">
        <v>456980004</v>
      </c>
    </row>
    <row r="7" spans="1:27" ht="13.5">
      <c r="A7" s="249" t="s">
        <v>178</v>
      </c>
      <c r="B7" s="182"/>
      <c r="C7" s="155"/>
      <c r="D7" s="155"/>
      <c r="E7" s="59"/>
      <c r="F7" s="60"/>
      <c r="G7" s="60">
        <v>96554554</v>
      </c>
      <c r="H7" s="60">
        <v>2690000</v>
      </c>
      <c r="I7" s="60"/>
      <c r="J7" s="60">
        <v>99244554</v>
      </c>
      <c r="K7" s="60"/>
      <c r="L7" s="60">
        <v>69868000</v>
      </c>
      <c r="M7" s="60"/>
      <c r="N7" s="60">
        <v>69868000</v>
      </c>
      <c r="O7" s="60"/>
      <c r="P7" s="60">
        <v>336000</v>
      </c>
      <c r="Q7" s="60">
        <v>63742396</v>
      </c>
      <c r="R7" s="60">
        <v>64078396</v>
      </c>
      <c r="S7" s="60"/>
      <c r="T7" s="60"/>
      <c r="U7" s="60"/>
      <c r="V7" s="60"/>
      <c r="W7" s="60">
        <v>233190950</v>
      </c>
      <c r="X7" s="60"/>
      <c r="Y7" s="60">
        <v>233190950</v>
      </c>
      <c r="Z7" s="140"/>
      <c r="AA7" s="62"/>
    </row>
    <row r="8" spans="1:27" ht="13.5">
      <c r="A8" s="249" t="s">
        <v>179</v>
      </c>
      <c r="B8" s="182"/>
      <c r="C8" s="155"/>
      <c r="D8" s="155"/>
      <c r="E8" s="59"/>
      <c r="F8" s="60"/>
      <c r="G8" s="60">
        <v>59399605</v>
      </c>
      <c r="H8" s="60">
        <v>6988070</v>
      </c>
      <c r="I8" s="60">
        <v>1582476</v>
      </c>
      <c r="J8" s="60">
        <v>67970151</v>
      </c>
      <c r="K8" s="60">
        <v>664000</v>
      </c>
      <c r="L8" s="60">
        <v>15487105</v>
      </c>
      <c r="M8" s="60">
        <v>47715681</v>
      </c>
      <c r="N8" s="60">
        <v>63866786</v>
      </c>
      <c r="O8" s="60">
        <v>25588904</v>
      </c>
      <c r="P8" s="60">
        <v>11765000</v>
      </c>
      <c r="Q8" s="60">
        <v>89658106</v>
      </c>
      <c r="R8" s="60">
        <v>127012010</v>
      </c>
      <c r="S8" s="60"/>
      <c r="T8" s="60"/>
      <c r="U8" s="60"/>
      <c r="V8" s="60"/>
      <c r="W8" s="60">
        <v>258848947</v>
      </c>
      <c r="X8" s="60"/>
      <c r="Y8" s="60">
        <v>258848947</v>
      </c>
      <c r="Z8" s="140"/>
      <c r="AA8" s="62"/>
    </row>
    <row r="9" spans="1:27" ht="13.5">
      <c r="A9" s="249" t="s">
        <v>180</v>
      </c>
      <c r="B9" s="182"/>
      <c r="C9" s="155">
        <v>2805870</v>
      </c>
      <c r="D9" s="155"/>
      <c r="E9" s="59">
        <v>2277000</v>
      </c>
      <c r="F9" s="60">
        <v>2277000</v>
      </c>
      <c r="G9" s="60">
        <v>149606</v>
      </c>
      <c r="H9" s="60">
        <v>144448</v>
      </c>
      <c r="I9" s="60">
        <v>141221</v>
      </c>
      <c r="J9" s="60">
        <v>435275</v>
      </c>
      <c r="K9" s="60">
        <v>138265</v>
      </c>
      <c r="L9" s="60">
        <v>281339</v>
      </c>
      <c r="M9" s="60">
        <v>143066</v>
      </c>
      <c r="N9" s="60">
        <v>562670</v>
      </c>
      <c r="O9" s="60">
        <v>142078</v>
      </c>
      <c r="P9" s="60">
        <v>128749</v>
      </c>
      <c r="Q9" s="60">
        <v>150927</v>
      </c>
      <c r="R9" s="60">
        <v>421754</v>
      </c>
      <c r="S9" s="60">
        <v>130738</v>
      </c>
      <c r="T9" s="60">
        <v>145343</v>
      </c>
      <c r="U9" s="60">
        <v>144732</v>
      </c>
      <c r="V9" s="60">
        <v>420813</v>
      </c>
      <c r="W9" s="60">
        <v>1840512</v>
      </c>
      <c r="X9" s="60">
        <v>2277000</v>
      </c>
      <c r="Y9" s="60">
        <v>-436488</v>
      </c>
      <c r="Z9" s="140">
        <v>-19.17</v>
      </c>
      <c r="AA9" s="62">
        <v>2277000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-236427967</v>
      </c>
      <c r="D12" s="155"/>
      <c r="E12" s="59">
        <v>-214790000</v>
      </c>
      <c r="F12" s="60">
        <v>-214790000</v>
      </c>
      <c r="G12" s="60">
        <v>-9884235</v>
      </c>
      <c r="H12" s="60">
        <v>-14250993</v>
      </c>
      <c r="I12" s="60">
        <v>-15208193</v>
      </c>
      <c r="J12" s="60">
        <v>-39343421</v>
      </c>
      <c r="K12" s="60">
        <v>-9226755</v>
      </c>
      <c r="L12" s="60">
        <v>-14099060</v>
      </c>
      <c r="M12" s="60">
        <v>-19842218</v>
      </c>
      <c r="N12" s="60">
        <v>-43168033</v>
      </c>
      <c r="O12" s="60">
        <v>-10436326</v>
      </c>
      <c r="P12" s="60">
        <v>-18026240</v>
      </c>
      <c r="Q12" s="60">
        <v>-36318664</v>
      </c>
      <c r="R12" s="60">
        <v>-64781230</v>
      </c>
      <c r="S12" s="60">
        <v>-14572666</v>
      </c>
      <c r="T12" s="60">
        <v>-14626557</v>
      </c>
      <c r="U12" s="60">
        <v>-23541581</v>
      </c>
      <c r="V12" s="60">
        <v>-52740804</v>
      </c>
      <c r="W12" s="60">
        <v>-200033488</v>
      </c>
      <c r="X12" s="60">
        <v>-214790000</v>
      </c>
      <c r="Y12" s="60">
        <v>14756512</v>
      </c>
      <c r="Z12" s="140">
        <v>-6.87</v>
      </c>
      <c r="AA12" s="62">
        <v>-214790000</v>
      </c>
    </row>
    <row r="13" spans="1:27" ht="13.5">
      <c r="A13" s="249" t="s">
        <v>40</v>
      </c>
      <c r="B13" s="182"/>
      <c r="C13" s="155"/>
      <c r="D13" s="155"/>
      <c r="E13" s="59">
        <v>-5295000</v>
      </c>
      <c r="F13" s="60">
        <v>-5295000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-5295000</v>
      </c>
      <c r="Y13" s="60">
        <v>5295000</v>
      </c>
      <c r="Z13" s="140">
        <v>-100</v>
      </c>
      <c r="AA13" s="62">
        <v>-5295000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>
        <v>-790550</v>
      </c>
      <c r="I14" s="60">
        <v>-3119691</v>
      </c>
      <c r="J14" s="60">
        <v>-3910241</v>
      </c>
      <c r="K14" s="60">
        <v>-171554</v>
      </c>
      <c r="L14" s="60">
        <v>-6247212</v>
      </c>
      <c r="M14" s="60">
        <v>-4941685</v>
      </c>
      <c r="N14" s="60">
        <v>-11360451</v>
      </c>
      <c r="O14" s="60">
        <v>-5081122</v>
      </c>
      <c r="P14" s="60">
        <v>-1186578</v>
      </c>
      <c r="Q14" s="60">
        <v>-6934739</v>
      </c>
      <c r="R14" s="60">
        <v>-13202439</v>
      </c>
      <c r="S14" s="60">
        <v>-6228958</v>
      </c>
      <c r="T14" s="60"/>
      <c r="U14" s="60">
        <v>-7321072</v>
      </c>
      <c r="V14" s="60">
        <v>-13550030</v>
      </c>
      <c r="W14" s="60">
        <v>-42023161</v>
      </c>
      <c r="X14" s="60"/>
      <c r="Y14" s="60">
        <v>-42023161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271896214</v>
      </c>
      <c r="D15" s="168">
        <f>SUM(D6:D14)</f>
        <v>0</v>
      </c>
      <c r="E15" s="72">
        <f t="shared" si="0"/>
        <v>239172004</v>
      </c>
      <c r="F15" s="73">
        <f t="shared" si="0"/>
        <v>239172004</v>
      </c>
      <c r="G15" s="73">
        <f t="shared" si="0"/>
        <v>151017451</v>
      </c>
      <c r="H15" s="73">
        <f t="shared" si="0"/>
        <v>-4704465</v>
      </c>
      <c r="I15" s="73">
        <f t="shared" si="0"/>
        <v>-16134922</v>
      </c>
      <c r="J15" s="73">
        <f t="shared" si="0"/>
        <v>130178064</v>
      </c>
      <c r="K15" s="73">
        <f t="shared" si="0"/>
        <v>-8327717</v>
      </c>
      <c r="L15" s="73">
        <f t="shared" si="0"/>
        <v>65367622</v>
      </c>
      <c r="M15" s="73">
        <f t="shared" si="0"/>
        <v>23210186</v>
      </c>
      <c r="N15" s="73">
        <f t="shared" si="0"/>
        <v>80250091</v>
      </c>
      <c r="O15" s="73">
        <f t="shared" si="0"/>
        <v>10371259</v>
      </c>
      <c r="P15" s="73">
        <f t="shared" si="0"/>
        <v>30887989</v>
      </c>
      <c r="Q15" s="73">
        <f t="shared" si="0"/>
        <v>110505873</v>
      </c>
      <c r="R15" s="73">
        <f t="shared" si="0"/>
        <v>151765121</v>
      </c>
      <c r="S15" s="73">
        <f t="shared" si="0"/>
        <v>-20250109</v>
      </c>
      <c r="T15" s="73">
        <f t="shared" si="0"/>
        <v>-6809125</v>
      </c>
      <c r="U15" s="73">
        <f t="shared" si="0"/>
        <v>-29095522</v>
      </c>
      <c r="V15" s="73">
        <f t="shared" si="0"/>
        <v>-56154756</v>
      </c>
      <c r="W15" s="73">
        <f t="shared" si="0"/>
        <v>306038520</v>
      </c>
      <c r="X15" s="73">
        <f t="shared" si="0"/>
        <v>239172004</v>
      </c>
      <c r="Y15" s="73">
        <f t="shared" si="0"/>
        <v>66866516</v>
      </c>
      <c r="Z15" s="170">
        <f>+IF(X15&lt;&gt;0,+(Y15/X15)*100,0)</f>
        <v>27.957501246676014</v>
      </c>
      <c r="AA15" s="74">
        <f>SUM(AA6:AA14)</f>
        <v>239172004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18131004</v>
      </c>
      <c r="F22" s="60">
        <v>18131004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18131004</v>
      </c>
      <c r="Y22" s="60">
        <v>-18131004</v>
      </c>
      <c r="Z22" s="140">
        <v>-100</v>
      </c>
      <c r="AA22" s="62">
        <v>18131004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-258314674</v>
      </c>
      <c r="D24" s="155"/>
      <c r="E24" s="59">
        <v>-274704996</v>
      </c>
      <c r="F24" s="60">
        <v>-274704996</v>
      </c>
      <c r="G24" s="60">
        <v>-28842393</v>
      </c>
      <c r="H24" s="60">
        <v>-9751978</v>
      </c>
      <c r="I24" s="60">
        <v>-38498165</v>
      </c>
      <c r="J24" s="60">
        <v>-77092536</v>
      </c>
      <c r="K24" s="60">
        <v>-12337746</v>
      </c>
      <c r="L24" s="60">
        <v>-46946765</v>
      </c>
      <c r="M24" s="60">
        <v>-33512094</v>
      </c>
      <c r="N24" s="60">
        <v>-92796605</v>
      </c>
      <c r="O24" s="60">
        <v>-3009052</v>
      </c>
      <c r="P24" s="60">
        <v>-6862409</v>
      </c>
      <c r="Q24" s="60">
        <v>-21804987</v>
      </c>
      <c r="R24" s="60">
        <v>-31676448</v>
      </c>
      <c r="S24" s="60">
        <v>-13364470</v>
      </c>
      <c r="T24" s="60">
        <v>-24503014</v>
      </c>
      <c r="U24" s="60">
        <v>-33855959</v>
      </c>
      <c r="V24" s="60">
        <v>-71723443</v>
      </c>
      <c r="W24" s="60">
        <v>-273289032</v>
      </c>
      <c r="X24" s="60">
        <v>-274704996</v>
      </c>
      <c r="Y24" s="60">
        <v>1415964</v>
      </c>
      <c r="Z24" s="140">
        <v>-0.52</v>
      </c>
      <c r="AA24" s="62">
        <v>-274704996</v>
      </c>
    </row>
    <row r="25" spans="1:27" ht="13.5">
      <c r="A25" s="250" t="s">
        <v>191</v>
      </c>
      <c r="B25" s="251"/>
      <c r="C25" s="168">
        <f aca="true" t="shared" si="1" ref="C25:Y25">SUM(C19:C24)</f>
        <v>-258314674</v>
      </c>
      <c r="D25" s="168">
        <f>SUM(D19:D24)</f>
        <v>0</v>
      </c>
      <c r="E25" s="72">
        <f t="shared" si="1"/>
        <v>-256573992</v>
      </c>
      <c r="F25" s="73">
        <f t="shared" si="1"/>
        <v>-256573992</v>
      </c>
      <c r="G25" s="73">
        <f t="shared" si="1"/>
        <v>-28842393</v>
      </c>
      <c r="H25" s="73">
        <f t="shared" si="1"/>
        <v>-9751978</v>
      </c>
      <c r="I25" s="73">
        <f t="shared" si="1"/>
        <v>-38498165</v>
      </c>
      <c r="J25" s="73">
        <f t="shared" si="1"/>
        <v>-77092536</v>
      </c>
      <c r="K25" s="73">
        <f t="shared" si="1"/>
        <v>-12337746</v>
      </c>
      <c r="L25" s="73">
        <f t="shared" si="1"/>
        <v>-46946765</v>
      </c>
      <c r="M25" s="73">
        <f t="shared" si="1"/>
        <v>-33512094</v>
      </c>
      <c r="N25" s="73">
        <f t="shared" si="1"/>
        <v>-92796605</v>
      </c>
      <c r="O25" s="73">
        <f t="shared" si="1"/>
        <v>-3009052</v>
      </c>
      <c r="P25" s="73">
        <f t="shared" si="1"/>
        <v>-6862409</v>
      </c>
      <c r="Q25" s="73">
        <f t="shared" si="1"/>
        <v>-21804987</v>
      </c>
      <c r="R25" s="73">
        <f t="shared" si="1"/>
        <v>-31676448</v>
      </c>
      <c r="S25" s="73">
        <f t="shared" si="1"/>
        <v>-13364470</v>
      </c>
      <c r="T25" s="73">
        <f t="shared" si="1"/>
        <v>-24503014</v>
      </c>
      <c r="U25" s="73">
        <f t="shared" si="1"/>
        <v>-33855959</v>
      </c>
      <c r="V25" s="73">
        <f t="shared" si="1"/>
        <v>-71723443</v>
      </c>
      <c r="W25" s="73">
        <f t="shared" si="1"/>
        <v>-273289032</v>
      </c>
      <c r="X25" s="73">
        <f t="shared" si="1"/>
        <v>-256573992</v>
      </c>
      <c r="Y25" s="73">
        <f t="shared" si="1"/>
        <v>-16715040</v>
      </c>
      <c r="Z25" s="170">
        <f>+IF(X25&lt;&gt;0,+(Y25/X25)*100,0)</f>
        <v>6.5147055123186455</v>
      </c>
      <c r="AA25" s="74">
        <f>SUM(AA19:AA24)</f>
        <v>-256573992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-378845</v>
      </c>
      <c r="D31" s="155"/>
      <c r="E31" s="59">
        <v>350000</v>
      </c>
      <c r="F31" s="60">
        <v>350000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350000</v>
      </c>
      <c r="Y31" s="60">
        <v>-350000</v>
      </c>
      <c r="Z31" s="140">
        <v>-100</v>
      </c>
      <c r="AA31" s="62">
        <v>350000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-378845</v>
      </c>
      <c r="D34" s="168">
        <f>SUM(D29:D33)</f>
        <v>0</v>
      </c>
      <c r="E34" s="72">
        <f t="shared" si="2"/>
        <v>350000</v>
      </c>
      <c r="F34" s="73">
        <f t="shared" si="2"/>
        <v>350000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350000</v>
      </c>
      <c r="Y34" s="73">
        <f t="shared" si="2"/>
        <v>-350000</v>
      </c>
      <c r="Z34" s="170">
        <f>+IF(X34&lt;&gt;0,+(Y34/X34)*100,0)</f>
        <v>-100</v>
      </c>
      <c r="AA34" s="74">
        <f>SUM(AA29:AA33)</f>
        <v>350000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13202695</v>
      </c>
      <c r="D36" s="153">
        <f>+D15+D25+D34</f>
        <v>0</v>
      </c>
      <c r="E36" s="99">
        <f t="shared" si="3"/>
        <v>-17051988</v>
      </c>
      <c r="F36" s="100">
        <f t="shared" si="3"/>
        <v>-17051988</v>
      </c>
      <c r="G36" s="100">
        <f t="shared" si="3"/>
        <v>122175058</v>
      </c>
      <c r="H36" s="100">
        <f t="shared" si="3"/>
        <v>-14456443</v>
      </c>
      <c r="I36" s="100">
        <f t="shared" si="3"/>
        <v>-54633087</v>
      </c>
      <c r="J36" s="100">
        <f t="shared" si="3"/>
        <v>53085528</v>
      </c>
      <c r="K36" s="100">
        <f t="shared" si="3"/>
        <v>-20665463</v>
      </c>
      <c r="L36" s="100">
        <f t="shared" si="3"/>
        <v>18420857</v>
      </c>
      <c r="M36" s="100">
        <f t="shared" si="3"/>
        <v>-10301908</v>
      </c>
      <c r="N36" s="100">
        <f t="shared" si="3"/>
        <v>-12546514</v>
      </c>
      <c r="O36" s="100">
        <f t="shared" si="3"/>
        <v>7362207</v>
      </c>
      <c r="P36" s="100">
        <f t="shared" si="3"/>
        <v>24025580</v>
      </c>
      <c r="Q36" s="100">
        <f t="shared" si="3"/>
        <v>88700886</v>
      </c>
      <c r="R36" s="100">
        <f t="shared" si="3"/>
        <v>120088673</v>
      </c>
      <c r="S36" s="100">
        <f t="shared" si="3"/>
        <v>-33614579</v>
      </c>
      <c r="T36" s="100">
        <f t="shared" si="3"/>
        <v>-31312139</v>
      </c>
      <c r="U36" s="100">
        <f t="shared" si="3"/>
        <v>-62951481</v>
      </c>
      <c r="V36" s="100">
        <f t="shared" si="3"/>
        <v>-127878199</v>
      </c>
      <c r="W36" s="100">
        <f t="shared" si="3"/>
        <v>32749488</v>
      </c>
      <c r="X36" s="100">
        <f t="shared" si="3"/>
        <v>-17051988</v>
      </c>
      <c r="Y36" s="100">
        <f t="shared" si="3"/>
        <v>49801476</v>
      </c>
      <c r="Z36" s="137">
        <f>+IF(X36&lt;&gt;0,+(Y36/X36)*100,0)</f>
        <v>-292.05671502935616</v>
      </c>
      <c r="AA36" s="102">
        <f>+AA15+AA25+AA34</f>
        <v>-17051988</v>
      </c>
    </row>
    <row r="37" spans="1:27" ht="13.5">
      <c r="A37" s="249" t="s">
        <v>199</v>
      </c>
      <c r="B37" s="182"/>
      <c r="C37" s="153">
        <v>33483793</v>
      </c>
      <c r="D37" s="153"/>
      <c r="E37" s="99">
        <v>35459000</v>
      </c>
      <c r="F37" s="100">
        <v>35459000</v>
      </c>
      <c r="G37" s="100">
        <v>10534684</v>
      </c>
      <c r="H37" s="100">
        <v>132709742</v>
      </c>
      <c r="I37" s="100">
        <v>118253299</v>
      </c>
      <c r="J37" s="100">
        <v>10534684</v>
      </c>
      <c r="K37" s="100">
        <v>63620212</v>
      </c>
      <c r="L37" s="100">
        <v>42954749</v>
      </c>
      <c r="M37" s="100">
        <v>61375606</v>
      </c>
      <c r="N37" s="100">
        <v>63620212</v>
      </c>
      <c r="O37" s="100">
        <v>51073698</v>
      </c>
      <c r="P37" s="100">
        <v>58435905</v>
      </c>
      <c r="Q37" s="100">
        <v>82461485</v>
      </c>
      <c r="R37" s="100">
        <v>51073698</v>
      </c>
      <c r="S37" s="100">
        <v>171162371</v>
      </c>
      <c r="T37" s="100">
        <v>137547792</v>
      </c>
      <c r="U37" s="100">
        <v>106235653</v>
      </c>
      <c r="V37" s="100">
        <v>171162371</v>
      </c>
      <c r="W37" s="100">
        <v>10534684</v>
      </c>
      <c r="X37" s="100">
        <v>35459000</v>
      </c>
      <c r="Y37" s="100">
        <v>-24924316</v>
      </c>
      <c r="Z37" s="137">
        <v>-70.29</v>
      </c>
      <c r="AA37" s="102">
        <v>35459000</v>
      </c>
    </row>
    <row r="38" spans="1:27" ht="13.5">
      <c r="A38" s="269" t="s">
        <v>200</v>
      </c>
      <c r="B38" s="256"/>
      <c r="C38" s="257">
        <v>46686488</v>
      </c>
      <c r="D38" s="257"/>
      <c r="E38" s="258">
        <v>18407012</v>
      </c>
      <c r="F38" s="259">
        <v>18407012</v>
      </c>
      <c r="G38" s="259">
        <v>132709742</v>
      </c>
      <c r="H38" s="259">
        <v>118253299</v>
      </c>
      <c r="I38" s="259">
        <v>63620212</v>
      </c>
      <c r="J38" s="259">
        <v>63620212</v>
      </c>
      <c r="K38" s="259">
        <v>42954749</v>
      </c>
      <c r="L38" s="259">
        <v>61375606</v>
      </c>
      <c r="M38" s="259">
        <v>51073698</v>
      </c>
      <c r="N38" s="259">
        <v>51073698</v>
      </c>
      <c r="O38" s="259">
        <v>58435905</v>
      </c>
      <c r="P38" s="259">
        <v>82461485</v>
      </c>
      <c r="Q38" s="259">
        <v>171162371</v>
      </c>
      <c r="R38" s="259">
        <v>58435905</v>
      </c>
      <c r="S38" s="259">
        <v>137547792</v>
      </c>
      <c r="T38" s="259">
        <v>106235653</v>
      </c>
      <c r="U38" s="259">
        <v>43284172</v>
      </c>
      <c r="V38" s="259">
        <v>43284172</v>
      </c>
      <c r="W38" s="259">
        <v>43284172</v>
      </c>
      <c r="X38" s="259">
        <v>18407012</v>
      </c>
      <c r="Y38" s="259">
        <v>24877160</v>
      </c>
      <c r="Z38" s="260">
        <v>135.15</v>
      </c>
      <c r="AA38" s="261">
        <v>18407012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258314674</v>
      </c>
      <c r="D5" s="200">
        <f t="shared" si="0"/>
        <v>0</v>
      </c>
      <c r="E5" s="106">
        <f t="shared" si="0"/>
        <v>370916000</v>
      </c>
      <c r="F5" s="106">
        <f t="shared" si="0"/>
        <v>370916000</v>
      </c>
      <c r="G5" s="106">
        <f t="shared" si="0"/>
        <v>22858043</v>
      </c>
      <c r="H5" s="106">
        <f t="shared" si="0"/>
        <v>9809892</v>
      </c>
      <c r="I5" s="106">
        <f t="shared" si="0"/>
        <v>38731483</v>
      </c>
      <c r="J5" s="106">
        <f t="shared" si="0"/>
        <v>71399418</v>
      </c>
      <c r="K5" s="106">
        <f t="shared" si="0"/>
        <v>12371980</v>
      </c>
      <c r="L5" s="106">
        <f t="shared" si="0"/>
        <v>57060434</v>
      </c>
      <c r="M5" s="106">
        <f t="shared" si="0"/>
        <v>33542249</v>
      </c>
      <c r="N5" s="106">
        <f t="shared" si="0"/>
        <v>102974663</v>
      </c>
      <c r="O5" s="106">
        <f t="shared" si="0"/>
        <v>3016988</v>
      </c>
      <c r="P5" s="106">
        <f t="shared" si="0"/>
        <v>6989484</v>
      </c>
      <c r="Q5" s="106">
        <f t="shared" si="0"/>
        <v>21884054</v>
      </c>
      <c r="R5" s="106">
        <f t="shared" si="0"/>
        <v>31890526</v>
      </c>
      <c r="S5" s="106">
        <f t="shared" si="0"/>
        <v>14860096</v>
      </c>
      <c r="T5" s="106">
        <f t="shared" si="0"/>
        <v>26113049</v>
      </c>
      <c r="U5" s="106">
        <f t="shared" si="0"/>
        <v>33931680</v>
      </c>
      <c r="V5" s="106">
        <f t="shared" si="0"/>
        <v>74904825</v>
      </c>
      <c r="W5" s="106">
        <f t="shared" si="0"/>
        <v>281169432</v>
      </c>
      <c r="X5" s="106">
        <f t="shared" si="0"/>
        <v>370916000</v>
      </c>
      <c r="Y5" s="106">
        <f t="shared" si="0"/>
        <v>-89746568</v>
      </c>
      <c r="Z5" s="201">
        <f>+IF(X5&lt;&gt;0,+(Y5/X5)*100,0)</f>
        <v>-24.195927918989742</v>
      </c>
      <c r="AA5" s="199">
        <f>SUM(AA11:AA18)</f>
        <v>370916000</v>
      </c>
    </row>
    <row r="6" spans="1:27" ht="13.5">
      <c r="A6" s="291" t="s">
        <v>204</v>
      </c>
      <c r="B6" s="142"/>
      <c r="C6" s="62">
        <v>252837976</v>
      </c>
      <c r="D6" s="156"/>
      <c r="E6" s="60"/>
      <c r="F6" s="60"/>
      <c r="G6" s="60">
        <v>22855711</v>
      </c>
      <c r="H6" s="60">
        <v>9751978</v>
      </c>
      <c r="I6" s="60">
        <v>38498165</v>
      </c>
      <c r="J6" s="60">
        <v>71105854</v>
      </c>
      <c r="K6" s="60">
        <v>12337746</v>
      </c>
      <c r="L6" s="60">
        <v>56946765</v>
      </c>
      <c r="M6" s="60">
        <v>33512094</v>
      </c>
      <c r="N6" s="60">
        <v>102796605</v>
      </c>
      <c r="O6" s="60">
        <v>3009532</v>
      </c>
      <c r="P6" s="60">
        <v>6862408</v>
      </c>
      <c r="Q6" s="60">
        <v>21804987</v>
      </c>
      <c r="R6" s="60">
        <v>31676927</v>
      </c>
      <c r="S6" s="60">
        <v>13364470</v>
      </c>
      <c r="T6" s="60">
        <v>24503014</v>
      </c>
      <c r="U6" s="60">
        <v>33855959</v>
      </c>
      <c r="V6" s="60">
        <v>71723443</v>
      </c>
      <c r="W6" s="60">
        <v>277302829</v>
      </c>
      <c r="X6" s="60"/>
      <c r="Y6" s="60">
        <v>277302829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363893000</v>
      </c>
      <c r="F10" s="60">
        <v>363893000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363893000</v>
      </c>
      <c r="Y10" s="60">
        <v>-363893000</v>
      </c>
      <c r="Z10" s="140">
        <v>-100</v>
      </c>
      <c r="AA10" s="155">
        <v>363893000</v>
      </c>
    </row>
    <row r="11" spans="1:27" ht="13.5">
      <c r="A11" s="292" t="s">
        <v>209</v>
      </c>
      <c r="B11" s="142"/>
      <c r="C11" s="293">
        <f aca="true" t="shared" si="1" ref="C11:Y11">SUM(C6:C10)</f>
        <v>252837976</v>
      </c>
      <c r="D11" s="294">
        <f t="shared" si="1"/>
        <v>0</v>
      </c>
      <c r="E11" s="295">
        <f t="shared" si="1"/>
        <v>363893000</v>
      </c>
      <c r="F11" s="295">
        <f t="shared" si="1"/>
        <v>363893000</v>
      </c>
      <c r="G11" s="295">
        <f t="shared" si="1"/>
        <v>22855711</v>
      </c>
      <c r="H11" s="295">
        <f t="shared" si="1"/>
        <v>9751978</v>
      </c>
      <c r="I11" s="295">
        <f t="shared" si="1"/>
        <v>38498165</v>
      </c>
      <c r="J11" s="295">
        <f t="shared" si="1"/>
        <v>71105854</v>
      </c>
      <c r="K11" s="295">
        <f t="shared" si="1"/>
        <v>12337746</v>
      </c>
      <c r="L11" s="295">
        <f t="shared" si="1"/>
        <v>56946765</v>
      </c>
      <c r="M11" s="295">
        <f t="shared" si="1"/>
        <v>33512094</v>
      </c>
      <c r="N11" s="295">
        <f t="shared" si="1"/>
        <v>102796605</v>
      </c>
      <c r="O11" s="295">
        <f t="shared" si="1"/>
        <v>3009532</v>
      </c>
      <c r="P11" s="295">
        <f t="shared" si="1"/>
        <v>6862408</v>
      </c>
      <c r="Q11" s="295">
        <f t="shared" si="1"/>
        <v>21804987</v>
      </c>
      <c r="R11" s="295">
        <f t="shared" si="1"/>
        <v>31676927</v>
      </c>
      <c r="S11" s="295">
        <f t="shared" si="1"/>
        <v>13364470</v>
      </c>
      <c r="T11" s="295">
        <f t="shared" si="1"/>
        <v>24503014</v>
      </c>
      <c r="U11" s="295">
        <f t="shared" si="1"/>
        <v>33855959</v>
      </c>
      <c r="V11" s="295">
        <f t="shared" si="1"/>
        <v>71723443</v>
      </c>
      <c r="W11" s="295">
        <f t="shared" si="1"/>
        <v>277302829</v>
      </c>
      <c r="X11" s="295">
        <f t="shared" si="1"/>
        <v>363893000</v>
      </c>
      <c r="Y11" s="295">
        <f t="shared" si="1"/>
        <v>-86590171</v>
      </c>
      <c r="Z11" s="296">
        <f>+IF(X11&lt;&gt;0,+(Y11/X11)*100,0)</f>
        <v>-23.795503348511787</v>
      </c>
      <c r="AA11" s="297">
        <f>SUM(AA6:AA10)</f>
        <v>363893000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5476698</v>
      </c>
      <c r="D15" s="156"/>
      <c r="E15" s="60">
        <v>7023000</v>
      </c>
      <c r="F15" s="60">
        <v>7023000</v>
      </c>
      <c r="G15" s="60">
        <v>2332</v>
      </c>
      <c r="H15" s="60">
        <v>57914</v>
      </c>
      <c r="I15" s="60">
        <v>233318</v>
      </c>
      <c r="J15" s="60">
        <v>293564</v>
      </c>
      <c r="K15" s="60">
        <v>34234</v>
      </c>
      <c r="L15" s="60">
        <v>113669</v>
      </c>
      <c r="M15" s="60">
        <v>30155</v>
      </c>
      <c r="N15" s="60">
        <v>178058</v>
      </c>
      <c r="O15" s="60">
        <v>7456</v>
      </c>
      <c r="P15" s="60">
        <v>127076</v>
      </c>
      <c r="Q15" s="60">
        <v>79067</v>
      </c>
      <c r="R15" s="60">
        <v>213599</v>
      </c>
      <c r="S15" s="60">
        <v>1495626</v>
      </c>
      <c r="T15" s="60">
        <v>1610035</v>
      </c>
      <c r="U15" s="60">
        <v>75721</v>
      </c>
      <c r="V15" s="60">
        <v>3181382</v>
      </c>
      <c r="W15" s="60">
        <v>3866603</v>
      </c>
      <c r="X15" s="60">
        <v>7023000</v>
      </c>
      <c r="Y15" s="60">
        <v>-3156397</v>
      </c>
      <c r="Z15" s="140">
        <v>-44.94</v>
      </c>
      <c r="AA15" s="155">
        <v>7023000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252837976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22855711</v>
      </c>
      <c r="H36" s="60">
        <f t="shared" si="4"/>
        <v>9751978</v>
      </c>
      <c r="I36" s="60">
        <f t="shared" si="4"/>
        <v>38498165</v>
      </c>
      <c r="J36" s="60">
        <f t="shared" si="4"/>
        <v>71105854</v>
      </c>
      <c r="K36" s="60">
        <f t="shared" si="4"/>
        <v>12337746</v>
      </c>
      <c r="L36" s="60">
        <f t="shared" si="4"/>
        <v>56946765</v>
      </c>
      <c r="M36" s="60">
        <f t="shared" si="4"/>
        <v>33512094</v>
      </c>
      <c r="N36" s="60">
        <f t="shared" si="4"/>
        <v>102796605</v>
      </c>
      <c r="O36" s="60">
        <f t="shared" si="4"/>
        <v>3009532</v>
      </c>
      <c r="P36" s="60">
        <f t="shared" si="4"/>
        <v>6862408</v>
      </c>
      <c r="Q36" s="60">
        <f t="shared" si="4"/>
        <v>21804987</v>
      </c>
      <c r="R36" s="60">
        <f t="shared" si="4"/>
        <v>31676927</v>
      </c>
      <c r="S36" s="60">
        <f t="shared" si="4"/>
        <v>13364470</v>
      </c>
      <c r="T36" s="60">
        <f t="shared" si="4"/>
        <v>24503014</v>
      </c>
      <c r="U36" s="60">
        <f t="shared" si="4"/>
        <v>33855959</v>
      </c>
      <c r="V36" s="60">
        <f t="shared" si="4"/>
        <v>71723443</v>
      </c>
      <c r="W36" s="60">
        <f t="shared" si="4"/>
        <v>277302829</v>
      </c>
      <c r="X36" s="60">
        <f t="shared" si="4"/>
        <v>0</v>
      </c>
      <c r="Y36" s="60">
        <f t="shared" si="4"/>
        <v>277302829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363893000</v>
      </c>
      <c r="F40" s="60">
        <f t="shared" si="4"/>
        <v>363893000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363893000</v>
      </c>
      <c r="Y40" s="60">
        <f t="shared" si="4"/>
        <v>-363893000</v>
      </c>
      <c r="Z40" s="140">
        <f t="shared" si="5"/>
        <v>-100</v>
      </c>
      <c r="AA40" s="155">
        <f>AA10+AA25</f>
        <v>363893000</v>
      </c>
    </row>
    <row r="41" spans="1:27" ht="13.5">
      <c r="A41" s="292" t="s">
        <v>209</v>
      </c>
      <c r="B41" s="142"/>
      <c r="C41" s="293">
        <f aca="true" t="shared" si="6" ref="C41:Y41">SUM(C36:C40)</f>
        <v>252837976</v>
      </c>
      <c r="D41" s="294">
        <f t="shared" si="6"/>
        <v>0</v>
      </c>
      <c r="E41" s="295">
        <f t="shared" si="6"/>
        <v>363893000</v>
      </c>
      <c r="F41" s="295">
        <f t="shared" si="6"/>
        <v>363893000</v>
      </c>
      <c r="G41" s="295">
        <f t="shared" si="6"/>
        <v>22855711</v>
      </c>
      <c r="H41" s="295">
        <f t="shared" si="6"/>
        <v>9751978</v>
      </c>
      <c r="I41" s="295">
        <f t="shared" si="6"/>
        <v>38498165</v>
      </c>
      <c r="J41" s="295">
        <f t="shared" si="6"/>
        <v>71105854</v>
      </c>
      <c r="K41" s="295">
        <f t="shared" si="6"/>
        <v>12337746</v>
      </c>
      <c r="L41" s="295">
        <f t="shared" si="6"/>
        <v>56946765</v>
      </c>
      <c r="M41" s="295">
        <f t="shared" si="6"/>
        <v>33512094</v>
      </c>
      <c r="N41" s="295">
        <f t="shared" si="6"/>
        <v>102796605</v>
      </c>
      <c r="O41" s="295">
        <f t="shared" si="6"/>
        <v>3009532</v>
      </c>
      <c r="P41" s="295">
        <f t="shared" si="6"/>
        <v>6862408</v>
      </c>
      <c r="Q41" s="295">
        <f t="shared" si="6"/>
        <v>21804987</v>
      </c>
      <c r="R41" s="295">
        <f t="shared" si="6"/>
        <v>31676927</v>
      </c>
      <c r="S41" s="295">
        <f t="shared" si="6"/>
        <v>13364470</v>
      </c>
      <c r="T41" s="295">
        <f t="shared" si="6"/>
        <v>24503014</v>
      </c>
      <c r="U41" s="295">
        <f t="shared" si="6"/>
        <v>33855959</v>
      </c>
      <c r="V41" s="295">
        <f t="shared" si="6"/>
        <v>71723443</v>
      </c>
      <c r="W41" s="295">
        <f t="shared" si="6"/>
        <v>277302829</v>
      </c>
      <c r="X41" s="295">
        <f t="shared" si="6"/>
        <v>363893000</v>
      </c>
      <c r="Y41" s="295">
        <f t="shared" si="6"/>
        <v>-86590171</v>
      </c>
      <c r="Z41" s="296">
        <f t="shared" si="5"/>
        <v>-23.795503348511787</v>
      </c>
      <c r="AA41" s="297">
        <f>SUM(AA36:AA40)</f>
        <v>363893000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5476698</v>
      </c>
      <c r="D45" s="129">
        <f t="shared" si="7"/>
        <v>0</v>
      </c>
      <c r="E45" s="54">
        <f t="shared" si="7"/>
        <v>7023000</v>
      </c>
      <c r="F45" s="54">
        <f t="shared" si="7"/>
        <v>7023000</v>
      </c>
      <c r="G45" s="54">
        <f t="shared" si="7"/>
        <v>2332</v>
      </c>
      <c r="H45" s="54">
        <f t="shared" si="7"/>
        <v>57914</v>
      </c>
      <c r="I45" s="54">
        <f t="shared" si="7"/>
        <v>233318</v>
      </c>
      <c r="J45" s="54">
        <f t="shared" si="7"/>
        <v>293564</v>
      </c>
      <c r="K45" s="54">
        <f t="shared" si="7"/>
        <v>34234</v>
      </c>
      <c r="L45" s="54">
        <f t="shared" si="7"/>
        <v>113669</v>
      </c>
      <c r="M45" s="54">
        <f t="shared" si="7"/>
        <v>30155</v>
      </c>
      <c r="N45" s="54">
        <f t="shared" si="7"/>
        <v>178058</v>
      </c>
      <c r="O45" s="54">
        <f t="shared" si="7"/>
        <v>7456</v>
      </c>
      <c r="P45" s="54">
        <f t="shared" si="7"/>
        <v>127076</v>
      </c>
      <c r="Q45" s="54">
        <f t="shared" si="7"/>
        <v>79067</v>
      </c>
      <c r="R45" s="54">
        <f t="shared" si="7"/>
        <v>213599</v>
      </c>
      <c r="S45" s="54">
        <f t="shared" si="7"/>
        <v>1495626</v>
      </c>
      <c r="T45" s="54">
        <f t="shared" si="7"/>
        <v>1610035</v>
      </c>
      <c r="U45" s="54">
        <f t="shared" si="7"/>
        <v>75721</v>
      </c>
      <c r="V45" s="54">
        <f t="shared" si="7"/>
        <v>3181382</v>
      </c>
      <c r="W45" s="54">
        <f t="shared" si="7"/>
        <v>3866603</v>
      </c>
      <c r="X45" s="54">
        <f t="shared" si="7"/>
        <v>7023000</v>
      </c>
      <c r="Y45" s="54">
        <f t="shared" si="7"/>
        <v>-3156397</v>
      </c>
      <c r="Z45" s="184">
        <f t="shared" si="5"/>
        <v>-44.94371351274384</v>
      </c>
      <c r="AA45" s="130">
        <f t="shared" si="8"/>
        <v>7023000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258314674</v>
      </c>
      <c r="D49" s="218">
        <f t="shared" si="9"/>
        <v>0</v>
      </c>
      <c r="E49" s="220">
        <f t="shared" si="9"/>
        <v>370916000</v>
      </c>
      <c r="F49" s="220">
        <f t="shared" si="9"/>
        <v>370916000</v>
      </c>
      <c r="G49" s="220">
        <f t="shared" si="9"/>
        <v>22858043</v>
      </c>
      <c r="H49" s="220">
        <f t="shared" si="9"/>
        <v>9809892</v>
      </c>
      <c r="I49" s="220">
        <f t="shared" si="9"/>
        <v>38731483</v>
      </c>
      <c r="J49" s="220">
        <f t="shared" si="9"/>
        <v>71399418</v>
      </c>
      <c r="K49" s="220">
        <f t="shared" si="9"/>
        <v>12371980</v>
      </c>
      <c r="L49" s="220">
        <f t="shared" si="9"/>
        <v>57060434</v>
      </c>
      <c r="M49" s="220">
        <f t="shared" si="9"/>
        <v>33542249</v>
      </c>
      <c r="N49" s="220">
        <f t="shared" si="9"/>
        <v>102974663</v>
      </c>
      <c r="O49" s="220">
        <f t="shared" si="9"/>
        <v>3016988</v>
      </c>
      <c r="P49" s="220">
        <f t="shared" si="9"/>
        <v>6989484</v>
      </c>
      <c r="Q49" s="220">
        <f t="shared" si="9"/>
        <v>21884054</v>
      </c>
      <c r="R49" s="220">
        <f t="shared" si="9"/>
        <v>31890526</v>
      </c>
      <c r="S49" s="220">
        <f t="shared" si="9"/>
        <v>14860096</v>
      </c>
      <c r="T49" s="220">
        <f t="shared" si="9"/>
        <v>26113049</v>
      </c>
      <c r="U49" s="220">
        <f t="shared" si="9"/>
        <v>33931680</v>
      </c>
      <c r="V49" s="220">
        <f t="shared" si="9"/>
        <v>74904825</v>
      </c>
      <c r="W49" s="220">
        <f t="shared" si="9"/>
        <v>281169432</v>
      </c>
      <c r="X49" s="220">
        <f t="shared" si="9"/>
        <v>370916000</v>
      </c>
      <c r="Y49" s="220">
        <f t="shared" si="9"/>
        <v>-89746568</v>
      </c>
      <c r="Z49" s="221">
        <f t="shared" si="5"/>
        <v>-24.195927918989742</v>
      </c>
      <c r="AA49" s="222">
        <f>SUM(AA41:AA48)</f>
        <v>370916000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4498</v>
      </c>
      <c r="H51" s="54">
        <f t="shared" si="10"/>
        <v>17856</v>
      </c>
      <c r="I51" s="54">
        <f t="shared" si="10"/>
        <v>157452</v>
      </c>
      <c r="J51" s="54">
        <f t="shared" si="10"/>
        <v>179806</v>
      </c>
      <c r="K51" s="54">
        <f t="shared" si="10"/>
        <v>175285</v>
      </c>
      <c r="L51" s="54">
        <f t="shared" si="10"/>
        <v>144554</v>
      </c>
      <c r="M51" s="54">
        <f t="shared" si="10"/>
        <v>78997</v>
      </c>
      <c r="N51" s="54">
        <f t="shared" si="10"/>
        <v>398836</v>
      </c>
      <c r="O51" s="54">
        <f t="shared" si="10"/>
        <v>65066</v>
      </c>
      <c r="P51" s="54">
        <f t="shared" si="10"/>
        <v>465252</v>
      </c>
      <c r="Q51" s="54">
        <f t="shared" si="10"/>
        <v>92738</v>
      </c>
      <c r="R51" s="54">
        <f t="shared" si="10"/>
        <v>623056</v>
      </c>
      <c r="S51" s="54">
        <f t="shared" si="10"/>
        <v>105010</v>
      </c>
      <c r="T51" s="54">
        <f t="shared" si="10"/>
        <v>41919</v>
      </c>
      <c r="U51" s="54">
        <f t="shared" si="10"/>
        <v>30601</v>
      </c>
      <c r="V51" s="54">
        <f t="shared" si="10"/>
        <v>177530</v>
      </c>
      <c r="W51" s="54">
        <f t="shared" si="10"/>
        <v>1379228</v>
      </c>
      <c r="X51" s="54">
        <f t="shared" si="10"/>
        <v>0</v>
      </c>
      <c r="Y51" s="54">
        <f t="shared" si="10"/>
        <v>1379228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>
        <v>3932</v>
      </c>
      <c r="H52" s="60">
        <v>17290</v>
      </c>
      <c r="I52" s="60">
        <v>157452</v>
      </c>
      <c r="J52" s="60">
        <v>178674</v>
      </c>
      <c r="K52" s="60">
        <v>175285</v>
      </c>
      <c r="L52" s="60">
        <v>144554</v>
      </c>
      <c r="M52" s="60">
        <v>78997</v>
      </c>
      <c r="N52" s="60">
        <v>398836</v>
      </c>
      <c r="O52" s="60">
        <v>65066</v>
      </c>
      <c r="P52" s="60">
        <v>465252</v>
      </c>
      <c r="Q52" s="60"/>
      <c r="R52" s="60">
        <v>530318</v>
      </c>
      <c r="S52" s="60"/>
      <c r="T52" s="60"/>
      <c r="U52" s="60">
        <v>30601</v>
      </c>
      <c r="V52" s="60">
        <v>30601</v>
      </c>
      <c r="W52" s="60">
        <v>1138429</v>
      </c>
      <c r="X52" s="60"/>
      <c r="Y52" s="60">
        <v>1138429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3932</v>
      </c>
      <c r="H57" s="295">
        <f t="shared" si="11"/>
        <v>17290</v>
      </c>
      <c r="I57" s="295">
        <f t="shared" si="11"/>
        <v>157452</v>
      </c>
      <c r="J57" s="295">
        <f t="shared" si="11"/>
        <v>178674</v>
      </c>
      <c r="K57" s="295">
        <f t="shared" si="11"/>
        <v>175285</v>
      </c>
      <c r="L57" s="295">
        <f t="shared" si="11"/>
        <v>144554</v>
      </c>
      <c r="M57" s="295">
        <f t="shared" si="11"/>
        <v>78997</v>
      </c>
      <c r="N57" s="295">
        <f t="shared" si="11"/>
        <v>398836</v>
      </c>
      <c r="O57" s="295">
        <f t="shared" si="11"/>
        <v>65066</v>
      </c>
      <c r="P57" s="295">
        <f t="shared" si="11"/>
        <v>465252</v>
      </c>
      <c r="Q57" s="295">
        <f t="shared" si="11"/>
        <v>0</v>
      </c>
      <c r="R57" s="295">
        <f t="shared" si="11"/>
        <v>530318</v>
      </c>
      <c r="S57" s="295">
        <f t="shared" si="11"/>
        <v>0</v>
      </c>
      <c r="T57" s="295">
        <f t="shared" si="11"/>
        <v>0</v>
      </c>
      <c r="U57" s="295">
        <f t="shared" si="11"/>
        <v>30601</v>
      </c>
      <c r="V57" s="295">
        <f t="shared" si="11"/>
        <v>30601</v>
      </c>
      <c r="W57" s="295">
        <f t="shared" si="11"/>
        <v>1138429</v>
      </c>
      <c r="X57" s="295">
        <f t="shared" si="11"/>
        <v>0</v>
      </c>
      <c r="Y57" s="295">
        <f t="shared" si="11"/>
        <v>1138429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>
        <v>566</v>
      </c>
      <c r="H61" s="60">
        <v>566</v>
      </c>
      <c r="I61" s="60"/>
      <c r="J61" s="60">
        <v>1132</v>
      </c>
      <c r="K61" s="60"/>
      <c r="L61" s="60"/>
      <c r="M61" s="60"/>
      <c r="N61" s="60"/>
      <c r="O61" s="60"/>
      <c r="P61" s="60"/>
      <c r="Q61" s="60">
        <v>92738</v>
      </c>
      <c r="R61" s="60">
        <v>92738</v>
      </c>
      <c r="S61" s="60">
        <v>105010</v>
      </c>
      <c r="T61" s="60">
        <v>41919</v>
      </c>
      <c r="U61" s="60"/>
      <c r="V61" s="60">
        <v>146929</v>
      </c>
      <c r="W61" s="60">
        <v>240799</v>
      </c>
      <c r="X61" s="60"/>
      <c r="Y61" s="60">
        <v>240799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>
        <v>1823492</v>
      </c>
      <c r="D67" s="156"/>
      <c r="E67" s="60">
        <v>2471000</v>
      </c>
      <c r="F67" s="60">
        <v>1652000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1652000</v>
      </c>
      <c r="Y67" s="60">
        <v>-1652000</v>
      </c>
      <c r="Z67" s="140">
        <v>-100</v>
      </c>
      <c r="AA67" s="155"/>
    </row>
    <row r="68" spans="1:27" ht="13.5">
      <c r="A68" s="311" t="s">
        <v>43</v>
      </c>
      <c r="B68" s="316"/>
      <c r="C68" s="62">
        <v>1823492</v>
      </c>
      <c r="D68" s="156"/>
      <c r="E68" s="60">
        <v>2471000</v>
      </c>
      <c r="F68" s="60">
        <v>1652000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1652000</v>
      </c>
      <c r="Y68" s="60">
        <v>-1652000</v>
      </c>
      <c r="Z68" s="140">
        <v>-100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3646984</v>
      </c>
      <c r="D69" s="218">
        <f t="shared" si="12"/>
        <v>0</v>
      </c>
      <c r="E69" s="220">
        <f t="shared" si="12"/>
        <v>4942000</v>
      </c>
      <c r="F69" s="220">
        <f t="shared" si="12"/>
        <v>3304000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3304000</v>
      </c>
      <c r="Y69" s="220">
        <f t="shared" si="12"/>
        <v>-3304000</v>
      </c>
      <c r="Z69" s="221">
        <f>+IF(X69&lt;&gt;0,+(Y69/X69)*100,0)</f>
        <v>-100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252837976</v>
      </c>
      <c r="D5" s="357">
        <f t="shared" si="0"/>
        <v>0</v>
      </c>
      <c r="E5" s="356">
        <f t="shared" si="0"/>
        <v>363893000</v>
      </c>
      <c r="F5" s="358">
        <f t="shared" si="0"/>
        <v>363893000</v>
      </c>
      <c r="G5" s="358">
        <f t="shared" si="0"/>
        <v>22855711</v>
      </c>
      <c r="H5" s="356">
        <f t="shared" si="0"/>
        <v>9751978</v>
      </c>
      <c r="I5" s="356">
        <f t="shared" si="0"/>
        <v>38498165</v>
      </c>
      <c r="J5" s="358">
        <f t="shared" si="0"/>
        <v>71105854</v>
      </c>
      <c r="K5" s="358">
        <f t="shared" si="0"/>
        <v>12337746</v>
      </c>
      <c r="L5" s="356">
        <f t="shared" si="0"/>
        <v>56946765</v>
      </c>
      <c r="M5" s="356">
        <f t="shared" si="0"/>
        <v>33512094</v>
      </c>
      <c r="N5" s="358">
        <f t="shared" si="0"/>
        <v>102796605</v>
      </c>
      <c r="O5" s="358">
        <f t="shared" si="0"/>
        <v>3009532</v>
      </c>
      <c r="P5" s="356">
        <f t="shared" si="0"/>
        <v>6862408</v>
      </c>
      <c r="Q5" s="356">
        <f t="shared" si="0"/>
        <v>21804987</v>
      </c>
      <c r="R5" s="358">
        <f t="shared" si="0"/>
        <v>31676927</v>
      </c>
      <c r="S5" s="358">
        <f t="shared" si="0"/>
        <v>13364470</v>
      </c>
      <c r="T5" s="356">
        <f t="shared" si="0"/>
        <v>24503014</v>
      </c>
      <c r="U5" s="356">
        <f t="shared" si="0"/>
        <v>33855959</v>
      </c>
      <c r="V5" s="358">
        <f t="shared" si="0"/>
        <v>71723443</v>
      </c>
      <c r="W5" s="358">
        <f t="shared" si="0"/>
        <v>277302829</v>
      </c>
      <c r="X5" s="356">
        <f t="shared" si="0"/>
        <v>363893000</v>
      </c>
      <c r="Y5" s="358">
        <f t="shared" si="0"/>
        <v>-86590171</v>
      </c>
      <c r="Z5" s="359">
        <f>+IF(X5&lt;&gt;0,+(Y5/X5)*100,0)</f>
        <v>-23.795503348511787</v>
      </c>
      <c r="AA5" s="360">
        <f>+AA6+AA8+AA11+AA13+AA15</f>
        <v>363893000</v>
      </c>
    </row>
    <row r="6" spans="1:27" ht="13.5">
      <c r="A6" s="361" t="s">
        <v>204</v>
      </c>
      <c r="B6" s="142"/>
      <c r="C6" s="60">
        <f>+C7</f>
        <v>252837976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22855711</v>
      </c>
      <c r="H6" s="60">
        <f t="shared" si="1"/>
        <v>9751978</v>
      </c>
      <c r="I6" s="60">
        <f t="shared" si="1"/>
        <v>38498165</v>
      </c>
      <c r="J6" s="59">
        <f t="shared" si="1"/>
        <v>71105854</v>
      </c>
      <c r="K6" s="59">
        <f t="shared" si="1"/>
        <v>12337746</v>
      </c>
      <c r="L6" s="60">
        <f t="shared" si="1"/>
        <v>56946765</v>
      </c>
      <c r="M6" s="60">
        <f t="shared" si="1"/>
        <v>33512094</v>
      </c>
      <c r="N6" s="59">
        <f t="shared" si="1"/>
        <v>102796605</v>
      </c>
      <c r="O6" s="59">
        <f t="shared" si="1"/>
        <v>3009532</v>
      </c>
      <c r="P6" s="60">
        <f t="shared" si="1"/>
        <v>6862408</v>
      </c>
      <c r="Q6" s="60">
        <f t="shared" si="1"/>
        <v>21804987</v>
      </c>
      <c r="R6" s="59">
        <f t="shared" si="1"/>
        <v>31676927</v>
      </c>
      <c r="S6" s="59">
        <f t="shared" si="1"/>
        <v>13364470</v>
      </c>
      <c r="T6" s="60">
        <f t="shared" si="1"/>
        <v>24503014</v>
      </c>
      <c r="U6" s="60">
        <f t="shared" si="1"/>
        <v>33855959</v>
      </c>
      <c r="V6" s="59">
        <f t="shared" si="1"/>
        <v>71723443</v>
      </c>
      <c r="W6" s="59">
        <f t="shared" si="1"/>
        <v>277302829</v>
      </c>
      <c r="X6" s="60">
        <f t="shared" si="1"/>
        <v>0</v>
      </c>
      <c r="Y6" s="59">
        <f t="shared" si="1"/>
        <v>277302829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252837976</v>
      </c>
      <c r="D7" s="340"/>
      <c r="E7" s="60"/>
      <c r="F7" s="59"/>
      <c r="G7" s="59">
        <v>22855711</v>
      </c>
      <c r="H7" s="60">
        <v>9751978</v>
      </c>
      <c r="I7" s="60">
        <v>38498165</v>
      </c>
      <c r="J7" s="59">
        <v>71105854</v>
      </c>
      <c r="K7" s="59">
        <v>12337746</v>
      </c>
      <c r="L7" s="60">
        <v>56946765</v>
      </c>
      <c r="M7" s="60">
        <v>33512094</v>
      </c>
      <c r="N7" s="59">
        <v>102796605</v>
      </c>
      <c r="O7" s="59">
        <v>3009532</v>
      </c>
      <c r="P7" s="60">
        <v>6862408</v>
      </c>
      <c r="Q7" s="60">
        <v>21804987</v>
      </c>
      <c r="R7" s="59">
        <v>31676927</v>
      </c>
      <c r="S7" s="59">
        <v>13364470</v>
      </c>
      <c r="T7" s="60">
        <v>24503014</v>
      </c>
      <c r="U7" s="60">
        <v>33855959</v>
      </c>
      <c r="V7" s="59">
        <v>71723443</v>
      </c>
      <c r="W7" s="59">
        <v>277302829</v>
      </c>
      <c r="X7" s="60"/>
      <c r="Y7" s="59">
        <v>277302829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363893000</v>
      </c>
      <c r="F15" s="59">
        <f t="shared" si="5"/>
        <v>363893000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363893000</v>
      </c>
      <c r="Y15" s="59">
        <f t="shared" si="5"/>
        <v>-363893000</v>
      </c>
      <c r="Z15" s="61">
        <f>+IF(X15&lt;&gt;0,+(Y15/X15)*100,0)</f>
        <v>-100</v>
      </c>
      <c r="AA15" s="62">
        <f>SUM(AA16:AA20)</f>
        <v>363893000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363893000</v>
      </c>
      <c r="F20" s="59">
        <v>363893000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363893000</v>
      </c>
      <c r="Y20" s="59">
        <v>-363893000</v>
      </c>
      <c r="Z20" s="61">
        <v>-100</v>
      </c>
      <c r="AA20" s="62">
        <v>363893000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5476698</v>
      </c>
      <c r="D40" s="344">
        <f t="shared" si="9"/>
        <v>0</v>
      </c>
      <c r="E40" s="343">
        <f t="shared" si="9"/>
        <v>7023000</v>
      </c>
      <c r="F40" s="345">
        <f t="shared" si="9"/>
        <v>7023000</v>
      </c>
      <c r="G40" s="345">
        <f t="shared" si="9"/>
        <v>2332</v>
      </c>
      <c r="H40" s="343">
        <f t="shared" si="9"/>
        <v>57914</v>
      </c>
      <c r="I40" s="343">
        <f t="shared" si="9"/>
        <v>233318</v>
      </c>
      <c r="J40" s="345">
        <f t="shared" si="9"/>
        <v>244015</v>
      </c>
      <c r="K40" s="345">
        <f t="shared" si="9"/>
        <v>34234</v>
      </c>
      <c r="L40" s="343">
        <f t="shared" si="9"/>
        <v>113669</v>
      </c>
      <c r="M40" s="343">
        <f t="shared" si="9"/>
        <v>30155</v>
      </c>
      <c r="N40" s="345">
        <f t="shared" si="9"/>
        <v>178058</v>
      </c>
      <c r="O40" s="345">
        <f t="shared" si="9"/>
        <v>7456</v>
      </c>
      <c r="P40" s="343">
        <f t="shared" si="9"/>
        <v>127076</v>
      </c>
      <c r="Q40" s="343">
        <f t="shared" si="9"/>
        <v>79067</v>
      </c>
      <c r="R40" s="345">
        <f t="shared" si="9"/>
        <v>196108</v>
      </c>
      <c r="S40" s="345">
        <f t="shared" si="9"/>
        <v>1495626</v>
      </c>
      <c r="T40" s="343">
        <f t="shared" si="9"/>
        <v>1610035</v>
      </c>
      <c r="U40" s="343">
        <f t="shared" si="9"/>
        <v>75721</v>
      </c>
      <c r="V40" s="345">
        <f t="shared" si="9"/>
        <v>167818</v>
      </c>
      <c r="W40" s="345">
        <f t="shared" si="9"/>
        <v>785999</v>
      </c>
      <c r="X40" s="343">
        <f t="shared" si="9"/>
        <v>7023000</v>
      </c>
      <c r="Y40" s="345">
        <f t="shared" si="9"/>
        <v>-6237001</v>
      </c>
      <c r="Z40" s="336">
        <f>+IF(X40&lt;&gt;0,+(Y40/X40)*100,0)</f>
        <v>-88.80821586216716</v>
      </c>
      <c r="AA40" s="350">
        <f>SUM(AA41:AA49)</f>
        <v>7023000</v>
      </c>
    </row>
    <row r="41" spans="1:27" ht="13.5">
      <c r="A41" s="361" t="s">
        <v>247</v>
      </c>
      <c r="B41" s="142"/>
      <c r="C41" s="362"/>
      <c r="D41" s="363"/>
      <c r="E41" s="362">
        <v>6103000</v>
      </c>
      <c r="F41" s="364">
        <v>6103000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>
        <v>1485719</v>
      </c>
      <c r="T41" s="362">
        <v>1485719</v>
      </c>
      <c r="U41" s="362"/>
      <c r="V41" s="364"/>
      <c r="W41" s="364"/>
      <c r="X41" s="362">
        <v>6103000</v>
      </c>
      <c r="Y41" s="364">
        <v>-6103000</v>
      </c>
      <c r="Z41" s="365">
        <v>-100</v>
      </c>
      <c r="AA41" s="366">
        <v>6103000</v>
      </c>
    </row>
    <row r="42" spans="1:27" ht="13.5">
      <c r="A42" s="361" t="s">
        <v>248</v>
      </c>
      <c r="B42" s="136"/>
      <c r="C42" s="60">
        <f aca="true" t="shared" si="10" ref="C42:Y42">+C62</f>
        <v>1013022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1968185</v>
      </c>
      <c r="D44" s="368"/>
      <c r="E44" s="54">
        <v>920000</v>
      </c>
      <c r="F44" s="53">
        <v>920000</v>
      </c>
      <c r="G44" s="53">
        <v>2332</v>
      </c>
      <c r="H44" s="54">
        <v>51303</v>
      </c>
      <c r="I44" s="54">
        <v>190380</v>
      </c>
      <c r="J44" s="53">
        <v>244015</v>
      </c>
      <c r="K44" s="53">
        <v>34234</v>
      </c>
      <c r="L44" s="54">
        <v>113669</v>
      </c>
      <c r="M44" s="54">
        <v>30155</v>
      </c>
      <c r="N44" s="53">
        <v>178058</v>
      </c>
      <c r="O44" s="53">
        <v>7456</v>
      </c>
      <c r="P44" s="54">
        <v>127076</v>
      </c>
      <c r="Q44" s="54">
        <v>61576</v>
      </c>
      <c r="R44" s="53">
        <v>196108</v>
      </c>
      <c r="S44" s="53">
        <v>9907</v>
      </c>
      <c r="T44" s="54">
        <v>124316</v>
      </c>
      <c r="U44" s="54">
        <v>33595</v>
      </c>
      <c r="V44" s="53">
        <v>167818</v>
      </c>
      <c r="W44" s="53">
        <v>785999</v>
      </c>
      <c r="X44" s="54">
        <v>920000</v>
      </c>
      <c r="Y44" s="53">
        <v>-134001</v>
      </c>
      <c r="Z44" s="94">
        <v>-14.57</v>
      </c>
      <c r="AA44" s="95">
        <v>920000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>
        <v>6611</v>
      </c>
      <c r="I45" s="54">
        <v>42938</v>
      </c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2495491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>
        <v>17491</v>
      </c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>
        <v>42126</v>
      </c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258314674</v>
      </c>
      <c r="D60" s="346">
        <f t="shared" si="14"/>
        <v>0</v>
      </c>
      <c r="E60" s="219">
        <f t="shared" si="14"/>
        <v>370916000</v>
      </c>
      <c r="F60" s="264">
        <f t="shared" si="14"/>
        <v>370916000</v>
      </c>
      <c r="G60" s="264">
        <f t="shared" si="14"/>
        <v>22858043</v>
      </c>
      <c r="H60" s="219">
        <f t="shared" si="14"/>
        <v>9809892</v>
      </c>
      <c r="I60" s="219">
        <f t="shared" si="14"/>
        <v>38731483</v>
      </c>
      <c r="J60" s="264">
        <f t="shared" si="14"/>
        <v>71349869</v>
      </c>
      <c r="K60" s="264">
        <f t="shared" si="14"/>
        <v>12371980</v>
      </c>
      <c r="L60" s="219">
        <f t="shared" si="14"/>
        <v>57060434</v>
      </c>
      <c r="M60" s="219">
        <f t="shared" si="14"/>
        <v>33542249</v>
      </c>
      <c r="N60" s="264">
        <f t="shared" si="14"/>
        <v>102974663</v>
      </c>
      <c r="O60" s="264">
        <f t="shared" si="14"/>
        <v>3016988</v>
      </c>
      <c r="P60" s="219">
        <f t="shared" si="14"/>
        <v>6989484</v>
      </c>
      <c r="Q60" s="219">
        <f t="shared" si="14"/>
        <v>21884054</v>
      </c>
      <c r="R60" s="264">
        <f t="shared" si="14"/>
        <v>31873035</v>
      </c>
      <c r="S60" s="264">
        <f t="shared" si="14"/>
        <v>14860096</v>
      </c>
      <c r="T60" s="219">
        <f t="shared" si="14"/>
        <v>26113049</v>
      </c>
      <c r="U60" s="219">
        <f t="shared" si="14"/>
        <v>33931680</v>
      </c>
      <c r="V60" s="264">
        <f t="shared" si="14"/>
        <v>71891261</v>
      </c>
      <c r="W60" s="264">
        <f t="shared" si="14"/>
        <v>278088828</v>
      </c>
      <c r="X60" s="219">
        <f t="shared" si="14"/>
        <v>370916000</v>
      </c>
      <c r="Y60" s="264">
        <f t="shared" si="14"/>
        <v>-92827172</v>
      </c>
      <c r="Z60" s="337">
        <f>+IF(X60&lt;&gt;0,+(Y60/X60)*100,0)</f>
        <v>-25.026467448155376</v>
      </c>
      <c r="AA60" s="232">
        <f>+AA57+AA54+AA51+AA40+AA37+AA34+AA22+AA5</f>
        <v>370916000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1013022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1013022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2013-08-02T12:51:49Z</dcterms:created>
  <dcterms:modified xsi:type="dcterms:W3CDTF">2013-08-02T12:51:53Z</dcterms:modified>
  <cp:category/>
  <cp:version/>
  <cp:contentType/>
  <cp:contentStatus/>
</cp:coreProperties>
</file>