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<sst xmlns="http://schemas.openxmlformats.org/spreadsheetml/2006/main" count="1483" uniqueCount="656">
  <si>
    <t>Main appropriation</t>
  </si>
  <si>
    <t>Adjusted Budget</t>
  </si>
  <si>
    <t>First Quarter 2013/14</t>
  </si>
  <si>
    <t>Second Quarter 2013/14</t>
  </si>
  <si>
    <t>Third Quarter 2013/14</t>
  </si>
  <si>
    <t>Fourth Quarter 2013/14</t>
  </si>
  <si>
    <t>Year to date: 30 September 2013</t>
  </si>
  <si>
    <t>First Quarter 2012/13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</si>
  <si>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</si>
  <si>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</si>
  <si>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</si>
  <si>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</si>
  <si>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</si>
  <si>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</si>
  <si>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</si>
  <si>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</si>
  <si>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</si>
  <si>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Main app</t>
  </si>
  <si>
    <t>Q1 of 2012/13 to Q1 of 2013/14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</si>
  <si>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</si>
  <si>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</si>
  <si>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</si>
  <si>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</si>
  <si>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</si>
  <si>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</si>
  <si>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</si>
  <si>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</si>
  <si>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</si>
  <si>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</si>
  <si>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</si>
  <si>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</si>
  <si>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</si>
  <si>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</si>
  <si>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</si>
  <si>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</si>
  <si>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</si>
  <si>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</si>
  <si>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</si>
  <si>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</si>
  <si>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</si>
  <si>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</si>
  <si>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</si>
  <si>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</si>
  <si>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</si>
  <si>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</si>
  <si>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</si>
  <si>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</si>
  <si>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</si>
  <si>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</si>
  <si>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</si>
  <si>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</si>
  <si>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</si>
  <si>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</si>
  <si>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</si>
  <si>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</si>
  <si>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</si>
  <si>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</si>
  <si>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</si>
  <si>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</si>
  <si>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</si>
  <si>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</si>
  <si>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</si>
  <si>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</si>
  <si>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</si>
  <si>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</si>
  <si>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</si>
  <si>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</si>
  <si>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</si>
  <si>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</si>
  <si>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</si>
  <si>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</si>
  <si>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</si>
  <si>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</si>
  <si>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</si>
  <si>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</si>
  <si>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</si>
  <si>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</si>
  <si>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</si>
  <si>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</si>
  <si>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</si>
  <si>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</si>
  <si>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</si>
  <si>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</si>
  <si>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</si>
  <si>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</si>
  <si>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</si>
  <si>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</si>
  <si>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</si>
  <si>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</si>
  <si>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</si>
  <si>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</si>
  <si>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</si>
  <si>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</si>
  <si>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</si>
  <si>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</si>
  <si>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</si>
  <si>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</si>
  <si>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</si>
  <si>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</si>
  <si>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</si>
  <si>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</si>
  <si>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</si>
  <si>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</si>
  <si>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</si>
  <si>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</si>
  <si>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</si>
  <si>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</si>
  <si>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</si>
  <si>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</si>
  <si>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</si>
  <si>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</si>
  <si>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</si>
  <si>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</si>
  <si>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</si>
  <si>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</si>
  <si>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</si>
  <si>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</si>
  <si>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</si>
  <si>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</si>
  <si>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</si>
  <si>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</si>
  <si>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</si>
  <si>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</si>
  <si>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</si>
  <si>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</si>
  <si>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</si>
  <si>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</si>
  <si>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</si>
  <si>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</si>
  <si>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</si>
  <si>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</si>
  <si>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</si>
  <si>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</si>
  <si>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</si>
  <si>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</si>
  <si>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</si>
  <si>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</si>
  <si>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</si>
  <si>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</si>
  <si>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</si>
  <si>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</si>
  <si>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</si>
  <si>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</si>
  <si>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</si>
  <si>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</si>
  <si>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</si>
  <si>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</si>
  <si>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</si>
  <si>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</si>
  <si>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</si>
  <si>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</si>
  <si>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</si>
  <si>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</si>
  <si>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</si>
  <si>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</si>
  <si>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</si>
  <si>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</si>
  <si>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</si>
  <si>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</si>
  <si>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</si>
  <si>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</si>
  <si>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</si>
  <si>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</si>
  <si>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</si>
  <si>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</si>
  <si>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</si>
  <si>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</si>
  <si>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</si>
  <si>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</si>
  <si>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</si>
  <si>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</si>
  <si>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</si>
  <si>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</si>
  <si>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</si>
  <si>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</si>
  <si>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</si>
  <si>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</si>
  <si>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</si>
  <si>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</si>
  <si>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</si>
  <si>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</si>
  <si>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</si>
  <si>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</si>
  <si>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</si>
  <si>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</si>
  <si>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</si>
  <si>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</si>
  <si>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</si>
  <si>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</si>
  <si>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</si>
  <si>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</si>
  <si>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</si>
  <si>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</si>
  <si>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</si>
  <si>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</si>
  <si>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</si>
  <si>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</si>
  <si>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</si>
  <si>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</si>
  <si>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</si>
  <si>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</si>
  <si>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</si>
  <si>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</si>
  <si>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</si>
  <si>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</si>
  <si>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</si>
  <si>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</si>
  <si>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</si>
  <si>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</si>
  <si>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</si>
  <si>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</si>
  <si>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</si>
  <si>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</si>
  <si>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</si>
  <si>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</si>
  <si>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</si>
  <si>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</si>
  <si>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</si>
  <si>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</si>
  <si>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</si>
  <si>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</si>
  <si>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</si>
  <si>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</si>
  <si>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</si>
  <si>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</si>
  <si>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</si>
  <si>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</si>
  <si>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</si>
  <si>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</si>
  <si>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</si>
  <si>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</si>
  <si>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</si>
  <si>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</si>
  <si>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</si>
  <si>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</si>
  <si>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</si>
  <si>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</si>
  <si>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</si>
  <si>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</si>
  <si>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</si>
  <si>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</si>
  <si>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</si>
  <si>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</si>
  <si>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</si>
  <si>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</si>
  <si>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</si>
  <si>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</si>
  <si>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</si>
  <si>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</si>
  <si>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</si>
  <si>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</si>
  <si>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</si>
  <si>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</si>
  <si>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</si>
  <si>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</si>
  <si>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</si>
  <si>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</si>
  <si>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</si>
  <si>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</si>
  <si>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</si>
  <si>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</si>
  <si>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</si>
  <si>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</si>
  <si>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</si>
  <si>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</si>
  <si>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</si>
  <si>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</si>
  <si>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</si>
  <si>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</si>
  <si>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</si>
  <si>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</si>
  <si>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</si>
  <si>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</si>
  <si>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</si>
  <si>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</si>
  <si>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</si>
  <si>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</si>
  <si>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</si>
  <si>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</si>
  <si>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</si>
  <si>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</si>
  <si>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</si>
  <si>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</si>
  <si>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</si>
  <si>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</si>
  <si>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</si>
  <si>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</si>
  <si>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</si>
  <si>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</si>
  <si>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</si>
  <si>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</si>
  <si>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</si>
  <si>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</si>
  <si>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</si>
  <si>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</si>
  <si>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</si>
  <si>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</si>
  <si>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</si>
  <si>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</si>
  <si>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</si>
  <si>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</si>
  <si>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</si>
  <si>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</si>
  <si>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</si>
  <si>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</si>
  <si>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</si>
  <si>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</si>
  <si>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</si>
  <si>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</si>
  <si>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</si>
  <si>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</si>
  <si>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</si>
  <si>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</si>
  <si>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</si>
  <si>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</si>
  <si>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</si>
  <si>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</si>
  <si>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</si>
  <si>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</si>
  <si>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</si>
  <si>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</si>
  <si>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</si>
  <si>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</si>
  <si>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</si>
  <si>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</si>
  <si>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</si>
  <si>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</si>
  <si>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</si>
  <si>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</si>
  <si>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</si>
  <si>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</si>
  <si>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</si>
  <si>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</si>
  <si>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</si>
  <si>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</si>
  <si>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</si>
  <si>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</si>
  <si>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</si>
  <si>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</si>
  <si>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</si>
  <si>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</si>
  <si>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</si>
  <si>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</si>
  <si>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</si>
  <si>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</si>
  <si>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</si>
  <si>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</si>
  <si>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</si>
  <si>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</si>
  <si>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</si>
  <si>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</si>
  <si>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</si>
  <si>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</si>
  <si>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</si>
  <si>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</si>
  <si>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</si>
  <si>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</si>
  <si>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</si>
  <si>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</si>
  <si>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</si>
  <si>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</si>
  <si>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</si>
  <si>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</si>
  <si>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</si>
  <si>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</si>
  <si>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</si>
  <si>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</si>
  <si>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</si>
  <si>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</si>
  <si>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</si>
  <si>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</si>
  <si>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</si>
  <si>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</si>
  <si>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</si>
  <si>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</si>
  <si>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</si>
  <si>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</si>
  <si>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</si>
  <si>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</si>
  <si>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</si>
  <si>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</si>
  <si>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</si>
  <si>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</si>
  <si>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</si>
  <si>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</si>
  <si>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</si>
  <si>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</si>
  <si>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</si>
  <si>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</si>
  <si>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</si>
  <si>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</si>
  <si>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</si>
  <si>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</si>
  <si>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</si>
  <si>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</si>
  <si>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</si>
  <si>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</si>
  <si>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</si>
  <si>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</si>
  <si>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</si>
  <si>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</si>
  <si>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</si>
  <si>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</si>
  <si>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</si>
  <si>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</si>
  <si>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</si>
  <si>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</si>
  <si>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</si>
  <si>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</si>
  <si>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</si>
  <si>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</si>
  <si>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</si>
  <si>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</si>
  <si>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</si>
  <si>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</si>
  <si>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</si>
  <si>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</si>
  <si>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</si>
  <si>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</si>
  <si>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</si>
  <si>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</si>
  <si>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</si>
  <si>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</si>
  <si>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</si>
  <si>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</si>
  <si>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</si>
  <si>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</si>
  <si>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</si>
  <si>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</si>
  <si>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</si>
  <si>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</si>
  <si>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</si>
  <si>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</si>
  <si>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</si>
  <si>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</si>
  <si>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</si>
  <si>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</si>
  <si>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</si>
  <si>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</si>
  <si>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</si>
  <si>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</si>
  <si>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</si>
  <si>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</si>
  <si>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</si>
  <si>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</si>
  <si>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</si>
  <si>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</si>
  <si>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</si>
  <si>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</si>
  <si>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</si>
  <si>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</si>
  <si>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</si>
  <si>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</si>
  <si>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</si>
  <si>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</si>
  <si>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</si>
  <si>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</si>
  <si>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</si>
  <si>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</si>
  <si>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</si>
  <si>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</si>
  <si>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</si>
  <si>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</si>
  <si>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</si>
  <si>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</si>
  <si>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</si>
  <si>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</si>
  <si>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</si>
  <si>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</si>
  <si>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</si>
  <si>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</si>
  <si>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</si>
  <si>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</si>
  <si>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</si>
  <si>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</si>
  <si>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</si>
  <si>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</si>
  <si>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</si>
  <si>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</si>
  <si>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</si>
  <si>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</si>
  <si>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</si>
  <si>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</si>
  <si>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</si>
  <si>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</si>
  <si>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</si>
  <si>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</si>
  <si>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</si>
  <si>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</si>
  <si>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</si>
  <si>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</si>
  <si>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</si>
  <si>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</si>
  <si>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</si>
  <si>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</si>
  <si>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</si>
  <si>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</si>
  <si>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</si>
  <si>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</si>
  <si>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</si>
  <si>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</si>
  <si>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</si>
  <si>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</si>
  <si>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</si>
  <si>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</si>
  <si>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</si>
  <si>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</si>
  <si>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</si>
  <si>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</si>
  <si>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</si>
  <si>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</si>
  <si>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</si>
  <si>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</si>
  <si>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</si>
  <si>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</si>
  <si>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</si>
  <si>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</si>
  <si>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</si>
  <si>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</si>
  <si>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</si>
  <si>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</si>
  <si>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</si>
  <si>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</si>
  <si>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</si>
  <si>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</si>
  <si>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</si>
  <si>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</si>
  <si>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</si>
  <si>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</si>
  <si>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</si>
  <si>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</si>
  <si>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</si>
  <si>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</si>
  <si>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</si>
  <si>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</si>
  <si>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</si>
  <si>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</si>
  <si>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</si>
  <si>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</si>
  <si>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</si>
  <si>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</si>
  <si>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</si>
  <si>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</si>
  <si>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</si>
  <si>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</si>
  <si>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</si>
  <si>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</si>
  <si>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</si>
  <si>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</si>
  <si>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</si>
  <si>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</si>
  <si>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</si>
  <si>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</si>
  <si>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</si>
  <si>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</si>
  <si>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</si>
  <si>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</si>
  <si>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</si>
  <si>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</si>
  <si>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</si>
  <si>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</si>
  <si>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</si>
  <si>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</si>
  <si>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</si>
  <si>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</si>
  <si>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</si>
  <si>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</si>
  <si>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</si>
  <si>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</si>
  <si>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</si>
  <si>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</si>
  <si>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</si>
  <si>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</si>
  <si>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</si>
  <si>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</si>
  <si>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</si>
  <si>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</si>
  <si>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</si>
  <si>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</si>
  <si>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</si>
  <si>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</si>
  <si>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</si>
  <si>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</si>
  <si>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</si>
  <si>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</si>
  <si>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</si>
  <si>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</si>
  <si>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</si>
  <si>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</si>
  <si>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</si>
  <si>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</si>
  <si>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</si>
  <si>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</si>
  <si>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</si>
  <si>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</si>
  <si>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</si>
  <si>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</si>
  <si>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</si>
  <si>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</si>
  <si>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</si>
  <si>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</si>
  <si>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</si>
  <si>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</si>
  <si>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</si>
  <si>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</si>
  <si>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</si>
  <si>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</si>
  <si>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</si>
  <si>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</si>
  <si>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</si>
  <si>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</si>
  <si>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</si>
  <si>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</si>
  <si>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</si>
  <si>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</si>
  <si>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</si>
  <si>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</si>
  <si>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</si>
  <si>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</si>
  <si>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</si>
  <si>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</si>
  <si>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</si>
  <si>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</si>
  <si>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</si>
  <si>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</si>
  <si>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</si>
  <si>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</si>
  <si>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</si>
  <si>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</si>
  <si>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</si>
  <si>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</si>
  <si>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</si>
  <si>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</si>
  <si>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</si>
  <si>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</si>
  <si>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</si>
  <si>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</si>
  <si>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</si>
  <si>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</si>
  <si>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</si>
  <si>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</si>
  <si>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</si>
  <si>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</si>
  <si>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</si>
  <si>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</si>
  <si>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</si>
  <si>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</si>
  <si>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</si>
  <si>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</si>
  <si>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</si>
  <si>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</si>
  <si>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</si>
  <si>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</si>
  <si>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</si>
  <si>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</si>
  <si>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REVENUE AS AT 30 SEPTEMBER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</si>
</sst>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K28" sqref="K28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8" customFormat="1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7"/>
      <c r="AJ3" s="7"/>
      <c r="AK3" s="7"/>
      <c r="AL3" s="7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19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20</v>
      </c>
      <c r="C9" s="40" t="s">
        <v>21</v>
      </c>
      <c r="D9" s="80">
        <v>22110174499</v>
      </c>
      <c r="E9" s="81">
        <v>5701779659</v>
      </c>
      <c r="F9" s="82">
        <f>$D9+$E9</f>
        <v>27811954158</v>
      </c>
      <c r="G9" s="80">
        <v>21984852829</v>
      </c>
      <c r="H9" s="81">
        <v>5821620619</v>
      </c>
      <c r="I9" s="83">
        <f>$G9+$H9</f>
        <v>27806473448</v>
      </c>
      <c r="J9" s="80">
        <v>7030381504</v>
      </c>
      <c r="K9" s="81">
        <v>752842694</v>
      </c>
      <c r="L9" s="81">
        <f>$J9+$K9</f>
        <v>7783224198</v>
      </c>
      <c r="M9" s="41">
        <f>IF($F9=0,0,$L9/$F9)</f>
        <v>0.2798517556078017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7030381504</v>
      </c>
      <c r="AA9" s="81">
        <v>752842694</v>
      </c>
      <c r="AB9" s="81">
        <f>$Z9+$AA9</f>
        <v>7783224198</v>
      </c>
      <c r="AC9" s="41">
        <f>IF($F9=0,0,$AB9/$F9)</f>
        <v>0.2798517556078017</v>
      </c>
      <c r="AD9" s="80">
        <v>6971528591</v>
      </c>
      <c r="AE9" s="81">
        <v>776836109</v>
      </c>
      <c r="AF9" s="81">
        <f>$AD9+$AE9</f>
        <v>7748364700</v>
      </c>
      <c r="AG9" s="41">
        <f>IF($AI9=0,0,$AK9/$AI9)</f>
        <v>0.2863263551506449</v>
      </c>
      <c r="AH9" s="41">
        <f>IF($AF9=0,0,(($L9/$AF9)-1))</f>
        <v>0.004498949049210443</v>
      </c>
      <c r="AI9" s="13">
        <v>27061304559</v>
      </c>
      <c r="AJ9" s="13">
        <v>29010775808</v>
      </c>
      <c r="AK9" s="13">
        <v>7748364700</v>
      </c>
      <c r="AL9" s="13"/>
    </row>
    <row r="10" spans="1:38" s="14" customFormat="1" ht="12.75">
      <c r="A10" s="30"/>
      <c r="B10" s="39" t="s">
        <v>22</v>
      </c>
      <c r="C10" s="40" t="s">
        <v>23</v>
      </c>
      <c r="D10" s="80">
        <v>13837577217</v>
      </c>
      <c r="E10" s="81">
        <v>2589747824</v>
      </c>
      <c r="F10" s="83">
        <f aca="true" t="shared" si="0" ref="F10:F18">$D10+$E10</f>
        <v>16427325041</v>
      </c>
      <c r="G10" s="80">
        <v>13837577217</v>
      </c>
      <c r="H10" s="81">
        <v>2589747824</v>
      </c>
      <c r="I10" s="83">
        <f aca="true" t="shared" si="1" ref="I10:I18">$G10+$H10</f>
        <v>16427325041</v>
      </c>
      <c r="J10" s="80">
        <v>3897310454</v>
      </c>
      <c r="K10" s="81">
        <v>359969882</v>
      </c>
      <c r="L10" s="81">
        <f aca="true" t="shared" si="2" ref="L10:L18">$J10+$K10</f>
        <v>4257280336</v>
      </c>
      <c r="M10" s="41">
        <f aca="true" t="shared" si="3" ref="M10:M18">IF($F10=0,0,$L10/$F10)</f>
        <v>0.2591584646541359</v>
      </c>
      <c r="N10" s="108">
        <v>0</v>
      </c>
      <c r="O10" s="109">
        <v>0</v>
      </c>
      <c r="P10" s="110">
        <f aca="true" t="shared" si="4" ref="P10:P18">$N10+$O10</f>
        <v>0</v>
      </c>
      <c r="Q10" s="41">
        <f aca="true" t="shared" si="5" ref="Q10:Q18">IF($F10=0,0,$P10/$F10)</f>
        <v>0</v>
      </c>
      <c r="R10" s="108">
        <v>0</v>
      </c>
      <c r="S10" s="110">
        <v>0</v>
      </c>
      <c r="T10" s="110">
        <f aca="true" t="shared" si="6" ref="T10:T18">$R10+$S10</f>
        <v>0</v>
      </c>
      <c r="U10" s="41">
        <f aca="true" t="shared" si="7" ref="U10:U18">IF($I10=0,0,$T10/$I10)</f>
        <v>0</v>
      </c>
      <c r="V10" s="108">
        <v>0</v>
      </c>
      <c r="W10" s="110">
        <v>0</v>
      </c>
      <c r="X10" s="110">
        <f aca="true" t="shared" si="8" ref="X10:X18">$V10+$W10</f>
        <v>0</v>
      </c>
      <c r="Y10" s="41">
        <f aca="true" t="shared" si="9" ref="Y10:Y18">IF($I10=0,0,$X10/$I10)</f>
        <v>0</v>
      </c>
      <c r="Z10" s="80">
        <v>3897310454</v>
      </c>
      <c r="AA10" s="81">
        <v>359969882</v>
      </c>
      <c r="AB10" s="81">
        <f aca="true" t="shared" si="10" ref="AB10:AB18">$Z10+$AA10</f>
        <v>4257280336</v>
      </c>
      <c r="AC10" s="41">
        <f aca="true" t="shared" si="11" ref="AC10:AC18">IF($F10=0,0,$AB10/$F10)</f>
        <v>0.2591584646541359</v>
      </c>
      <c r="AD10" s="80">
        <v>3666975372</v>
      </c>
      <c r="AE10" s="81">
        <v>354764388</v>
      </c>
      <c r="AF10" s="81">
        <f aca="true" t="shared" si="12" ref="AF10:AF18">$AD10+$AE10</f>
        <v>4021739760</v>
      </c>
      <c r="AG10" s="41">
        <f aca="true" t="shared" si="13" ref="AG10:AG18">IF($AI10=0,0,$AK10/$AI10)</f>
        <v>0.2857794161076635</v>
      </c>
      <c r="AH10" s="41">
        <f aca="true" t="shared" si="14" ref="AH10:AH18">IF($AF10=0,0,(($L10/$AF10)-1))</f>
        <v>0.05856683675623997</v>
      </c>
      <c r="AI10" s="13">
        <v>14072881157</v>
      </c>
      <c r="AJ10" s="13">
        <v>15307020015</v>
      </c>
      <c r="AK10" s="13">
        <v>4021739760</v>
      </c>
      <c r="AL10" s="13"/>
    </row>
    <row r="11" spans="1:38" s="14" customFormat="1" ht="12.75">
      <c r="A11" s="30"/>
      <c r="B11" s="39" t="s">
        <v>24</v>
      </c>
      <c r="C11" s="40" t="s">
        <v>25</v>
      </c>
      <c r="D11" s="80">
        <v>94241121002</v>
      </c>
      <c r="E11" s="81">
        <v>16260676574</v>
      </c>
      <c r="F11" s="83">
        <f t="shared" si="0"/>
        <v>110501797576</v>
      </c>
      <c r="G11" s="80">
        <v>94201161776</v>
      </c>
      <c r="H11" s="81">
        <v>16269776575</v>
      </c>
      <c r="I11" s="83">
        <f t="shared" si="1"/>
        <v>110470938351</v>
      </c>
      <c r="J11" s="80">
        <v>24520836834</v>
      </c>
      <c r="K11" s="81">
        <v>1462813188</v>
      </c>
      <c r="L11" s="81">
        <f t="shared" si="2"/>
        <v>25983650022</v>
      </c>
      <c r="M11" s="41">
        <f t="shared" si="3"/>
        <v>0.23514232883070688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24520836834</v>
      </c>
      <c r="AA11" s="81">
        <v>1462813188</v>
      </c>
      <c r="AB11" s="81">
        <f t="shared" si="10"/>
        <v>25983650022</v>
      </c>
      <c r="AC11" s="41">
        <f t="shared" si="11"/>
        <v>0.23514232883070688</v>
      </c>
      <c r="AD11" s="80">
        <v>23394373000</v>
      </c>
      <c r="AE11" s="81">
        <v>936628219</v>
      </c>
      <c r="AF11" s="81">
        <f t="shared" si="12"/>
        <v>24331001219</v>
      </c>
      <c r="AG11" s="41">
        <f t="shared" si="13"/>
        <v>0.24607014672113178</v>
      </c>
      <c r="AH11" s="41">
        <f t="shared" si="14"/>
        <v>0.06792358391357323</v>
      </c>
      <c r="AI11" s="13">
        <v>98878313941</v>
      </c>
      <c r="AJ11" s="13">
        <v>100193119417</v>
      </c>
      <c r="AK11" s="13">
        <v>24331001219</v>
      </c>
      <c r="AL11" s="13"/>
    </row>
    <row r="12" spans="1:38" s="14" customFormat="1" ht="12.75">
      <c r="A12" s="30"/>
      <c r="B12" s="39" t="s">
        <v>26</v>
      </c>
      <c r="C12" s="40" t="s">
        <v>27</v>
      </c>
      <c r="D12" s="80">
        <v>43245023136</v>
      </c>
      <c r="E12" s="81">
        <v>11886116657</v>
      </c>
      <c r="F12" s="83">
        <f t="shared" si="0"/>
        <v>55131139793</v>
      </c>
      <c r="G12" s="80">
        <v>43360622718</v>
      </c>
      <c r="H12" s="81">
        <v>11964067629</v>
      </c>
      <c r="I12" s="83">
        <f t="shared" si="1"/>
        <v>55324690347</v>
      </c>
      <c r="J12" s="80">
        <v>12324552037</v>
      </c>
      <c r="K12" s="81">
        <v>1704807391</v>
      </c>
      <c r="L12" s="81">
        <f t="shared" si="2"/>
        <v>14029359428</v>
      </c>
      <c r="M12" s="41">
        <f t="shared" si="3"/>
        <v>0.2544725082897943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12324552037</v>
      </c>
      <c r="AA12" s="81">
        <v>1704807391</v>
      </c>
      <c r="AB12" s="81">
        <f t="shared" si="10"/>
        <v>14029359428</v>
      </c>
      <c r="AC12" s="41">
        <f t="shared" si="11"/>
        <v>0.2544725082897943</v>
      </c>
      <c r="AD12" s="80">
        <v>11336980135</v>
      </c>
      <c r="AE12" s="81">
        <v>1157657271</v>
      </c>
      <c r="AF12" s="81">
        <f t="shared" si="12"/>
        <v>12494637406</v>
      </c>
      <c r="AG12" s="41">
        <f t="shared" si="13"/>
        <v>0.24514761894428416</v>
      </c>
      <c r="AH12" s="41">
        <f t="shared" si="14"/>
        <v>0.1228304569497165</v>
      </c>
      <c r="AI12" s="13">
        <v>50967810578</v>
      </c>
      <c r="AJ12" s="13">
        <v>50935243609</v>
      </c>
      <c r="AK12" s="13">
        <v>12494637406</v>
      </c>
      <c r="AL12" s="13"/>
    </row>
    <row r="13" spans="1:38" s="14" customFormat="1" ht="12.75">
      <c r="A13" s="30"/>
      <c r="B13" s="39" t="s">
        <v>28</v>
      </c>
      <c r="C13" s="40" t="s">
        <v>29</v>
      </c>
      <c r="D13" s="80">
        <v>10709857361</v>
      </c>
      <c r="E13" s="81">
        <v>4891791867</v>
      </c>
      <c r="F13" s="83">
        <f t="shared" si="0"/>
        <v>15601649228</v>
      </c>
      <c r="G13" s="80">
        <v>10709857361</v>
      </c>
      <c r="H13" s="81">
        <v>4891791867</v>
      </c>
      <c r="I13" s="83">
        <f t="shared" si="1"/>
        <v>15601649228</v>
      </c>
      <c r="J13" s="80">
        <v>3241036846</v>
      </c>
      <c r="K13" s="81">
        <v>473651111</v>
      </c>
      <c r="L13" s="81">
        <f t="shared" si="2"/>
        <v>3714687957</v>
      </c>
      <c r="M13" s="41">
        <f t="shared" si="3"/>
        <v>0.23809585145225007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3241036846</v>
      </c>
      <c r="AA13" s="81">
        <v>473651111</v>
      </c>
      <c r="AB13" s="81">
        <f t="shared" si="10"/>
        <v>3714687957</v>
      </c>
      <c r="AC13" s="41">
        <f t="shared" si="11"/>
        <v>0.23809585145225007</v>
      </c>
      <c r="AD13" s="80">
        <v>2843692121</v>
      </c>
      <c r="AE13" s="81">
        <v>538427633</v>
      </c>
      <c r="AF13" s="81">
        <f t="shared" si="12"/>
        <v>3382119754</v>
      </c>
      <c r="AG13" s="41">
        <f t="shared" si="13"/>
        <v>0.23575671261480743</v>
      </c>
      <c r="AH13" s="41">
        <f t="shared" si="14"/>
        <v>0.09833129137626617</v>
      </c>
      <c r="AI13" s="13">
        <v>14345804692</v>
      </c>
      <c r="AJ13" s="13">
        <v>14558723295</v>
      </c>
      <c r="AK13" s="13">
        <v>3382119754</v>
      </c>
      <c r="AL13" s="13"/>
    </row>
    <row r="14" spans="1:38" s="14" customFormat="1" ht="12.75">
      <c r="A14" s="30"/>
      <c r="B14" s="39" t="s">
        <v>30</v>
      </c>
      <c r="C14" s="40" t="s">
        <v>31</v>
      </c>
      <c r="D14" s="80">
        <v>11404453636</v>
      </c>
      <c r="E14" s="81">
        <v>2981370184</v>
      </c>
      <c r="F14" s="83">
        <f t="shared" si="0"/>
        <v>14385823820</v>
      </c>
      <c r="G14" s="80">
        <v>11404453636</v>
      </c>
      <c r="H14" s="81">
        <v>3052103469</v>
      </c>
      <c r="I14" s="83">
        <f t="shared" si="1"/>
        <v>14456557105</v>
      </c>
      <c r="J14" s="80">
        <v>3402156957</v>
      </c>
      <c r="K14" s="81">
        <v>234547963</v>
      </c>
      <c r="L14" s="81">
        <f t="shared" si="2"/>
        <v>3636704920</v>
      </c>
      <c r="M14" s="41">
        <f t="shared" si="3"/>
        <v>0.2527978213485448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3402156957</v>
      </c>
      <c r="AA14" s="81">
        <v>234547963</v>
      </c>
      <c r="AB14" s="81">
        <f t="shared" si="10"/>
        <v>3636704920</v>
      </c>
      <c r="AC14" s="41">
        <f t="shared" si="11"/>
        <v>0.2527978213485448</v>
      </c>
      <c r="AD14" s="80">
        <v>3085602508</v>
      </c>
      <c r="AE14" s="81">
        <v>208855106</v>
      </c>
      <c r="AF14" s="81">
        <f t="shared" si="12"/>
        <v>3294457614</v>
      </c>
      <c r="AG14" s="41">
        <f t="shared" si="13"/>
        <v>0.2513798734870609</v>
      </c>
      <c r="AH14" s="41">
        <f t="shared" si="14"/>
        <v>0.10388578215291</v>
      </c>
      <c r="AI14" s="13">
        <v>13105494757</v>
      </c>
      <c r="AJ14" s="13">
        <v>13246181287</v>
      </c>
      <c r="AK14" s="13">
        <v>3294457614</v>
      </c>
      <c r="AL14" s="13"/>
    </row>
    <row r="15" spans="1:38" s="14" customFormat="1" ht="12.75">
      <c r="A15" s="30"/>
      <c r="B15" s="39" t="s">
        <v>32</v>
      </c>
      <c r="C15" s="40" t="s">
        <v>33</v>
      </c>
      <c r="D15" s="80">
        <v>11479147913</v>
      </c>
      <c r="E15" s="81">
        <v>3368513360</v>
      </c>
      <c r="F15" s="83">
        <f t="shared" si="0"/>
        <v>14847661273</v>
      </c>
      <c r="G15" s="80">
        <v>11479147913</v>
      </c>
      <c r="H15" s="81">
        <v>3368513360</v>
      </c>
      <c r="I15" s="83">
        <f t="shared" si="1"/>
        <v>14847661273</v>
      </c>
      <c r="J15" s="80">
        <v>3315446713</v>
      </c>
      <c r="K15" s="81">
        <v>473034453</v>
      </c>
      <c r="L15" s="81">
        <f t="shared" si="2"/>
        <v>3788481166</v>
      </c>
      <c r="M15" s="41">
        <f t="shared" si="3"/>
        <v>0.25515676148197375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3315446713</v>
      </c>
      <c r="AA15" s="81">
        <v>473034453</v>
      </c>
      <c r="AB15" s="81">
        <f t="shared" si="10"/>
        <v>3788481166</v>
      </c>
      <c r="AC15" s="41">
        <f t="shared" si="11"/>
        <v>0.25515676148197375</v>
      </c>
      <c r="AD15" s="80">
        <v>3122905367</v>
      </c>
      <c r="AE15" s="81">
        <v>376973861</v>
      </c>
      <c r="AF15" s="81">
        <f t="shared" si="12"/>
        <v>3499879228</v>
      </c>
      <c r="AG15" s="41">
        <f t="shared" si="13"/>
        <v>0.24465608959651067</v>
      </c>
      <c r="AH15" s="41">
        <f t="shared" si="14"/>
        <v>0.08246054197845032</v>
      </c>
      <c r="AI15" s="13">
        <v>14305301919</v>
      </c>
      <c r="AJ15" s="13">
        <v>14486840371</v>
      </c>
      <c r="AK15" s="13">
        <v>3499879228</v>
      </c>
      <c r="AL15" s="13"/>
    </row>
    <row r="16" spans="1:38" s="14" customFormat="1" ht="12.75">
      <c r="A16" s="30"/>
      <c r="B16" s="39" t="s">
        <v>34</v>
      </c>
      <c r="C16" s="40" t="s">
        <v>35</v>
      </c>
      <c r="D16" s="80">
        <v>4896737308</v>
      </c>
      <c r="E16" s="81">
        <v>1254732032</v>
      </c>
      <c r="F16" s="83">
        <f t="shared" si="0"/>
        <v>6151469340</v>
      </c>
      <c r="G16" s="80">
        <v>4896737308</v>
      </c>
      <c r="H16" s="81">
        <v>1254732032</v>
      </c>
      <c r="I16" s="83">
        <f t="shared" si="1"/>
        <v>6151469340</v>
      </c>
      <c r="J16" s="80">
        <v>1830333336</v>
      </c>
      <c r="K16" s="81">
        <v>164456044</v>
      </c>
      <c r="L16" s="81">
        <f t="shared" si="2"/>
        <v>1994789380</v>
      </c>
      <c r="M16" s="41">
        <f t="shared" si="3"/>
        <v>0.3242785210728206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1830333336</v>
      </c>
      <c r="AA16" s="81">
        <v>164456044</v>
      </c>
      <c r="AB16" s="81">
        <f t="shared" si="10"/>
        <v>1994789380</v>
      </c>
      <c r="AC16" s="41">
        <f t="shared" si="11"/>
        <v>0.3242785210728206</v>
      </c>
      <c r="AD16" s="80">
        <v>1428214155</v>
      </c>
      <c r="AE16" s="81">
        <v>167275343</v>
      </c>
      <c r="AF16" s="81">
        <f t="shared" si="12"/>
        <v>1595489498</v>
      </c>
      <c r="AG16" s="41">
        <f t="shared" si="13"/>
        <v>0.2851126797807639</v>
      </c>
      <c r="AH16" s="41">
        <f t="shared" si="14"/>
        <v>0.2502679475487215</v>
      </c>
      <c r="AI16" s="13">
        <v>5595996289</v>
      </c>
      <c r="AJ16" s="13">
        <v>5922286740</v>
      </c>
      <c r="AK16" s="13">
        <v>1595489498</v>
      </c>
      <c r="AL16" s="13"/>
    </row>
    <row r="17" spans="1:38" s="14" customFormat="1" ht="12.75">
      <c r="A17" s="30"/>
      <c r="B17" s="42" t="s">
        <v>36</v>
      </c>
      <c r="C17" s="40" t="s">
        <v>37</v>
      </c>
      <c r="D17" s="80">
        <v>37782436685</v>
      </c>
      <c r="E17" s="81">
        <v>7483037480</v>
      </c>
      <c r="F17" s="83">
        <f t="shared" si="0"/>
        <v>45265474165</v>
      </c>
      <c r="G17" s="80">
        <v>37798301417</v>
      </c>
      <c r="H17" s="81">
        <v>7845643860</v>
      </c>
      <c r="I17" s="83">
        <f t="shared" si="1"/>
        <v>45643945277</v>
      </c>
      <c r="J17" s="80">
        <v>10877565096</v>
      </c>
      <c r="K17" s="81">
        <v>755142107</v>
      </c>
      <c r="L17" s="81">
        <f t="shared" si="2"/>
        <v>11632707203</v>
      </c>
      <c r="M17" s="41">
        <f t="shared" si="3"/>
        <v>0.2569885197843481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10877565096</v>
      </c>
      <c r="AA17" s="81">
        <v>755142107</v>
      </c>
      <c r="AB17" s="81">
        <f t="shared" si="10"/>
        <v>11632707203</v>
      </c>
      <c r="AC17" s="41">
        <f t="shared" si="11"/>
        <v>0.2569885197843481</v>
      </c>
      <c r="AD17" s="80">
        <v>10176644834</v>
      </c>
      <c r="AE17" s="81">
        <v>811666288</v>
      </c>
      <c r="AF17" s="81">
        <f t="shared" si="12"/>
        <v>10988311122</v>
      </c>
      <c r="AG17" s="41">
        <f t="shared" si="13"/>
        <v>0.25610604687680116</v>
      </c>
      <c r="AH17" s="41">
        <f t="shared" si="14"/>
        <v>0.058643778269968694</v>
      </c>
      <c r="AI17" s="13">
        <v>42905316981</v>
      </c>
      <c r="AJ17" s="13">
        <v>43477258737</v>
      </c>
      <c r="AK17" s="13">
        <v>10988311122</v>
      </c>
      <c r="AL17" s="13"/>
    </row>
    <row r="18" spans="1:38" s="14" customFormat="1" ht="12.75">
      <c r="A18" s="43"/>
      <c r="B18" s="44" t="s">
        <v>653</v>
      </c>
      <c r="C18" s="43"/>
      <c r="D18" s="84">
        <f>SUM(D9:D17)</f>
        <v>249706528757</v>
      </c>
      <c r="E18" s="85">
        <f>SUM(E9:E17)</f>
        <v>56417765637</v>
      </c>
      <c r="F18" s="86">
        <f t="shared" si="0"/>
        <v>306124294394</v>
      </c>
      <c r="G18" s="84">
        <f>SUM(G9:G17)</f>
        <v>249672712175</v>
      </c>
      <c r="H18" s="85">
        <f>SUM(H9:H17)</f>
        <v>57057997235</v>
      </c>
      <c r="I18" s="86">
        <f t="shared" si="1"/>
        <v>306730709410</v>
      </c>
      <c r="J18" s="84">
        <f>SUM(J9:J17)</f>
        <v>70439619777</v>
      </c>
      <c r="K18" s="85">
        <f>SUM(K9:K17)</f>
        <v>6381264833</v>
      </c>
      <c r="L18" s="85">
        <f t="shared" si="2"/>
        <v>76820884610</v>
      </c>
      <c r="M18" s="45">
        <f t="shared" si="3"/>
        <v>0.25094671026379567</v>
      </c>
      <c r="N18" s="111">
        <f>SUM(N9:N17)</f>
        <v>0</v>
      </c>
      <c r="O18" s="112">
        <f>SUM(O9:O17)</f>
        <v>0</v>
      </c>
      <c r="P18" s="113">
        <f t="shared" si="4"/>
        <v>0</v>
      </c>
      <c r="Q18" s="45">
        <f t="shared" si="5"/>
        <v>0</v>
      </c>
      <c r="R18" s="111">
        <f>SUM(R9:R17)</f>
        <v>0</v>
      </c>
      <c r="S18" s="113">
        <f>SUM(S9:S17)</f>
        <v>0</v>
      </c>
      <c r="T18" s="113">
        <f t="shared" si="6"/>
        <v>0</v>
      </c>
      <c r="U18" s="45">
        <f t="shared" si="7"/>
        <v>0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5">
        <f t="shared" si="9"/>
        <v>0</v>
      </c>
      <c r="Z18" s="84">
        <v>70439619777</v>
      </c>
      <c r="AA18" s="85">
        <v>6381264833</v>
      </c>
      <c r="AB18" s="85">
        <f t="shared" si="10"/>
        <v>76820884610</v>
      </c>
      <c r="AC18" s="45">
        <f t="shared" si="11"/>
        <v>0.25094671026379567</v>
      </c>
      <c r="AD18" s="84">
        <f>SUM(AD9:AD17)</f>
        <v>66026916083</v>
      </c>
      <c r="AE18" s="85">
        <f>SUM(AE9:AE17)</f>
        <v>5329084218</v>
      </c>
      <c r="AF18" s="85">
        <f t="shared" si="12"/>
        <v>71356000301</v>
      </c>
      <c r="AG18" s="45">
        <f t="shared" si="13"/>
        <v>0.25372084585309324</v>
      </c>
      <c r="AH18" s="45">
        <f t="shared" si="14"/>
        <v>0.07658619157390478</v>
      </c>
      <c r="AI18" s="13">
        <f>SUM(AI9:AI17)</f>
        <v>281238224873</v>
      </c>
      <c r="AJ18" s="13">
        <f>SUM(AJ9:AJ17)</f>
        <v>287137449279</v>
      </c>
      <c r="AK18" s="13">
        <f>SUM(AK9:AK17)</f>
        <v>71356000301</v>
      </c>
      <c r="AL18" s="13"/>
    </row>
    <row r="19" spans="1:38" s="14" customFormat="1" ht="12.75" customHeight="1">
      <c r="A19" s="46"/>
      <c r="B19" s="47"/>
      <c r="C19" s="48"/>
      <c r="D19" s="87"/>
      <c r="E19" s="88"/>
      <c r="F19" s="89"/>
      <c r="G19" s="87"/>
      <c r="H19" s="88"/>
      <c r="I19" s="89"/>
      <c r="J19" s="90"/>
      <c r="K19" s="88"/>
      <c r="L19" s="89"/>
      <c r="M19" s="49"/>
      <c r="N19" s="90"/>
      <c r="O19" s="89"/>
      <c r="P19" s="88"/>
      <c r="Q19" s="49"/>
      <c r="R19" s="90"/>
      <c r="S19" s="88"/>
      <c r="T19" s="88"/>
      <c r="U19" s="49"/>
      <c r="V19" s="90"/>
      <c r="W19" s="88"/>
      <c r="X19" s="88"/>
      <c r="Y19" s="49"/>
      <c r="Z19" s="90"/>
      <c r="AA19" s="88"/>
      <c r="AB19" s="89"/>
      <c r="AC19" s="49"/>
      <c r="AD19" s="90"/>
      <c r="AE19" s="88"/>
      <c r="AF19" s="88"/>
      <c r="AG19" s="49"/>
      <c r="AH19" s="49"/>
      <c r="AI19" s="13"/>
      <c r="AJ19" s="13"/>
      <c r="AK19" s="13"/>
      <c r="AL19" s="13"/>
    </row>
    <row r="20" spans="1:38" s="14" customFormat="1" ht="12.75">
      <c r="A20" s="13"/>
      <c r="B20" s="50"/>
      <c r="C20" s="13"/>
      <c r="D20" s="91"/>
      <c r="E20" s="91"/>
      <c r="F20" s="91"/>
      <c r="G20" s="91"/>
      <c r="H20" s="91"/>
      <c r="I20" s="91"/>
      <c r="J20" s="91"/>
      <c r="K20" s="91"/>
      <c r="L20" s="91"/>
      <c r="M20" s="13"/>
      <c r="N20" s="91"/>
      <c r="O20" s="91"/>
      <c r="P20" s="91"/>
      <c r="Q20" s="13"/>
      <c r="R20" s="91"/>
      <c r="S20" s="91"/>
      <c r="T20" s="91"/>
      <c r="U20" s="13"/>
      <c r="V20" s="91"/>
      <c r="W20" s="91"/>
      <c r="X20" s="91"/>
      <c r="Y20" s="13"/>
      <c r="Z20" s="91"/>
      <c r="AA20" s="91"/>
      <c r="AB20" s="91"/>
      <c r="AC20" s="13"/>
      <c r="AD20" s="91"/>
      <c r="AE20" s="91"/>
      <c r="AF20" s="91"/>
      <c r="AG20" s="13"/>
      <c r="AH20" s="13"/>
      <c r="AI20" s="13"/>
      <c r="AJ20" s="13"/>
      <c r="AK20" s="13"/>
      <c r="AL20" s="13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34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4" t="s">
        <v>484</v>
      </c>
      <c r="C9" s="40" t="s">
        <v>485</v>
      </c>
      <c r="D9" s="80">
        <v>121333586</v>
      </c>
      <c r="E9" s="81">
        <v>81858824</v>
      </c>
      <c r="F9" s="82">
        <f>$D9+$E9</f>
        <v>203192410</v>
      </c>
      <c r="G9" s="80">
        <v>121333586</v>
      </c>
      <c r="H9" s="81">
        <v>81858824</v>
      </c>
      <c r="I9" s="83">
        <f>$G9+$H9</f>
        <v>203192410</v>
      </c>
      <c r="J9" s="80">
        <v>33264310</v>
      </c>
      <c r="K9" s="81">
        <v>30148476</v>
      </c>
      <c r="L9" s="81">
        <f>$J9+$K9</f>
        <v>63412786</v>
      </c>
      <c r="M9" s="41">
        <f>IF($F9=0,0,$L9/$F9)</f>
        <v>0.31208245426096376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33264310</v>
      </c>
      <c r="AA9" s="81">
        <v>30148476</v>
      </c>
      <c r="AB9" s="81">
        <f>$Z9+$AA9</f>
        <v>63412786</v>
      </c>
      <c r="AC9" s="41">
        <f>IF($F9=0,0,$AB9/$F9)</f>
        <v>0.31208245426096376</v>
      </c>
      <c r="AD9" s="80">
        <v>39655214</v>
      </c>
      <c r="AE9" s="81">
        <v>47666081</v>
      </c>
      <c r="AF9" s="81">
        <f>$AD9+$AE9</f>
        <v>87321295</v>
      </c>
      <c r="AG9" s="41">
        <f>IF($AI9=0,0,$AK9/$AI9)</f>
        <v>0.506492511849542</v>
      </c>
      <c r="AH9" s="41">
        <f>IF($AF9=0,0,(($L9/$AF9)-1))</f>
        <v>-0.273799294891355</v>
      </c>
      <c r="AI9" s="13">
        <v>172403921</v>
      </c>
      <c r="AJ9" s="13">
        <v>212997027</v>
      </c>
      <c r="AK9" s="13">
        <v>87321295</v>
      </c>
      <c r="AL9" s="13"/>
    </row>
    <row r="10" spans="1:38" s="14" customFormat="1" ht="12.75">
      <c r="A10" s="30" t="s">
        <v>96</v>
      </c>
      <c r="B10" s="64" t="s">
        <v>486</v>
      </c>
      <c r="C10" s="40" t="s">
        <v>487</v>
      </c>
      <c r="D10" s="80">
        <v>254983665</v>
      </c>
      <c r="E10" s="81">
        <v>142802687</v>
      </c>
      <c r="F10" s="83">
        <f aca="true" t="shared" si="0" ref="F10:F46">$D10+$E10</f>
        <v>397786352</v>
      </c>
      <c r="G10" s="80">
        <v>254983665</v>
      </c>
      <c r="H10" s="81">
        <v>142802687</v>
      </c>
      <c r="I10" s="83">
        <f aca="true" t="shared" si="1" ref="I10:I46">$G10+$H10</f>
        <v>397786352</v>
      </c>
      <c r="J10" s="80">
        <v>83745596</v>
      </c>
      <c r="K10" s="81">
        <v>11568469</v>
      </c>
      <c r="L10" s="81">
        <f aca="true" t="shared" si="2" ref="L10:L46">$J10+$K10</f>
        <v>95314065</v>
      </c>
      <c r="M10" s="41">
        <f aca="true" t="shared" si="3" ref="M10:M46">IF($F10=0,0,$L10/$F10)</f>
        <v>0.23961119963210803</v>
      </c>
      <c r="N10" s="108">
        <v>0</v>
      </c>
      <c r="O10" s="109">
        <v>0</v>
      </c>
      <c r="P10" s="110">
        <f aca="true" t="shared" si="4" ref="P10:P46">$N10+$O10</f>
        <v>0</v>
      </c>
      <c r="Q10" s="41">
        <f aca="true" t="shared" si="5" ref="Q10:Q46">IF($F10=0,0,$P10/$F10)</f>
        <v>0</v>
      </c>
      <c r="R10" s="108">
        <v>0</v>
      </c>
      <c r="S10" s="110">
        <v>0</v>
      </c>
      <c r="T10" s="110">
        <f aca="true" t="shared" si="6" ref="T10:T46">$R10+$S10</f>
        <v>0</v>
      </c>
      <c r="U10" s="41">
        <f aca="true" t="shared" si="7" ref="U10:U46">IF($I10=0,0,$T10/$I10)</f>
        <v>0</v>
      </c>
      <c r="V10" s="108">
        <v>0</v>
      </c>
      <c r="W10" s="110">
        <v>0</v>
      </c>
      <c r="X10" s="110">
        <f aca="true" t="shared" si="8" ref="X10:X46">$V10+$W10</f>
        <v>0</v>
      </c>
      <c r="Y10" s="41">
        <f aca="true" t="shared" si="9" ref="Y10:Y46">IF($I10=0,0,$X10/$I10)</f>
        <v>0</v>
      </c>
      <c r="Z10" s="80">
        <v>83745596</v>
      </c>
      <c r="AA10" s="81">
        <v>11568469</v>
      </c>
      <c r="AB10" s="81">
        <f aca="true" t="shared" si="10" ref="AB10:AB46">$Z10+$AA10</f>
        <v>95314065</v>
      </c>
      <c r="AC10" s="41">
        <f aca="true" t="shared" si="11" ref="AC10:AC46">IF($F10=0,0,$AB10/$F10)</f>
        <v>0.23961119963210803</v>
      </c>
      <c r="AD10" s="80">
        <v>68628307</v>
      </c>
      <c r="AE10" s="81">
        <v>3787733</v>
      </c>
      <c r="AF10" s="81">
        <f aca="true" t="shared" si="12" ref="AF10:AF46">$AD10+$AE10</f>
        <v>72416040</v>
      </c>
      <c r="AG10" s="41">
        <f aca="true" t="shared" si="13" ref="AG10:AG46">IF($AI10=0,0,$AK10/$AI10)</f>
        <v>0.22913124560952125</v>
      </c>
      <c r="AH10" s="41">
        <f aca="true" t="shared" si="14" ref="AH10:AH46">IF($AF10=0,0,(($L10/$AF10)-1))</f>
        <v>0.3162010101629418</v>
      </c>
      <c r="AI10" s="13">
        <v>316046115</v>
      </c>
      <c r="AJ10" s="13">
        <v>377419129</v>
      </c>
      <c r="AK10" s="13">
        <v>72416040</v>
      </c>
      <c r="AL10" s="13"/>
    </row>
    <row r="11" spans="1:38" s="14" customFormat="1" ht="12.75">
      <c r="A11" s="30" t="s">
        <v>96</v>
      </c>
      <c r="B11" s="64" t="s">
        <v>488</v>
      </c>
      <c r="C11" s="40" t="s">
        <v>489</v>
      </c>
      <c r="D11" s="80">
        <v>271450811</v>
      </c>
      <c r="E11" s="81">
        <v>180030143</v>
      </c>
      <c r="F11" s="82">
        <f t="shared" si="0"/>
        <v>451480954</v>
      </c>
      <c r="G11" s="80">
        <v>271450811</v>
      </c>
      <c r="H11" s="81">
        <v>180030143</v>
      </c>
      <c r="I11" s="83">
        <f t="shared" si="1"/>
        <v>451480954</v>
      </c>
      <c r="J11" s="80">
        <v>55802322</v>
      </c>
      <c r="K11" s="81">
        <v>11395360</v>
      </c>
      <c r="L11" s="81">
        <f t="shared" si="2"/>
        <v>67197682</v>
      </c>
      <c r="M11" s="41">
        <f t="shared" si="3"/>
        <v>0.1488383538766067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55802322</v>
      </c>
      <c r="AA11" s="81">
        <v>11395360</v>
      </c>
      <c r="AB11" s="81">
        <f t="shared" si="10"/>
        <v>67197682</v>
      </c>
      <c r="AC11" s="41">
        <f t="shared" si="11"/>
        <v>0.1488383538766067</v>
      </c>
      <c r="AD11" s="80">
        <v>44303925</v>
      </c>
      <c r="AE11" s="81">
        <v>12572307</v>
      </c>
      <c r="AF11" s="81">
        <f t="shared" si="12"/>
        <v>56876232</v>
      </c>
      <c r="AG11" s="41">
        <f t="shared" si="13"/>
        <v>0.15248880754386368</v>
      </c>
      <c r="AH11" s="41">
        <f t="shared" si="14"/>
        <v>0.18147211299088872</v>
      </c>
      <c r="AI11" s="13">
        <v>372986273</v>
      </c>
      <c r="AJ11" s="13">
        <v>455147328</v>
      </c>
      <c r="AK11" s="13">
        <v>56876232</v>
      </c>
      <c r="AL11" s="13"/>
    </row>
    <row r="12" spans="1:38" s="14" customFormat="1" ht="12.75">
      <c r="A12" s="30" t="s">
        <v>115</v>
      </c>
      <c r="B12" s="64" t="s">
        <v>490</v>
      </c>
      <c r="C12" s="40" t="s">
        <v>491</v>
      </c>
      <c r="D12" s="80">
        <v>79602000</v>
      </c>
      <c r="E12" s="81">
        <v>3107000</v>
      </c>
      <c r="F12" s="82">
        <f t="shared" si="0"/>
        <v>82709000</v>
      </c>
      <c r="G12" s="80">
        <v>79602000</v>
      </c>
      <c r="H12" s="81">
        <v>3107000</v>
      </c>
      <c r="I12" s="83">
        <f t="shared" si="1"/>
        <v>82709000</v>
      </c>
      <c r="J12" s="80">
        <v>28323527</v>
      </c>
      <c r="K12" s="81">
        <v>0</v>
      </c>
      <c r="L12" s="81">
        <f t="shared" si="2"/>
        <v>28323527</v>
      </c>
      <c r="M12" s="41">
        <f t="shared" si="3"/>
        <v>0.3424479439964212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28323527</v>
      </c>
      <c r="AA12" s="81">
        <v>0</v>
      </c>
      <c r="AB12" s="81">
        <f t="shared" si="10"/>
        <v>28323527</v>
      </c>
      <c r="AC12" s="41">
        <f t="shared" si="11"/>
        <v>0.3424479439964212</v>
      </c>
      <c r="AD12" s="80">
        <v>26558186</v>
      </c>
      <c r="AE12" s="81">
        <v>79500</v>
      </c>
      <c r="AF12" s="81">
        <f t="shared" si="12"/>
        <v>26637686</v>
      </c>
      <c r="AG12" s="41">
        <f t="shared" si="13"/>
        <v>0.41109316451945455</v>
      </c>
      <c r="AH12" s="41">
        <f t="shared" si="14"/>
        <v>0.0632878171174478</v>
      </c>
      <c r="AI12" s="13">
        <v>64797200</v>
      </c>
      <c r="AJ12" s="13">
        <v>64797200</v>
      </c>
      <c r="AK12" s="13">
        <v>26637686</v>
      </c>
      <c r="AL12" s="13"/>
    </row>
    <row r="13" spans="1:38" s="60" customFormat="1" ht="12.75">
      <c r="A13" s="65"/>
      <c r="B13" s="66" t="s">
        <v>492</v>
      </c>
      <c r="C13" s="33"/>
      <c r="D13" s="84">
        <f>SUM(D9:D12)</f>
        <v>727370062</v>
      </c>
      <c r="E13" s="85">
        <f>SUM(E9:E12)</f>
        <v>407798654</v>
      </c>
      <c r="F13" s="93">
        <f t="shared" si="0"/>
        <v>1135168716</v>
      </c>
      <c r="G13" s="84">
        <f>SUM(G9:G12)</f>
        <v>727370062</v>
      </c>
      <c r="H13" s="85">
        <f>SUM(H9:H12)</f>
        <v>407798654</v>
      </c>
      <c r="I13" s="86">
        <f t="shared" si="1"/>
        <v>1135168716</v>
      </c>
      <c r="J13" s="84">
        <f>SUM(J9:J12)</f>
        <v>201135755</v>
      </c>
      <c r="K13" s="85">
        <f>SUM(K9:K12)</f>
        <v>53112305</v>
      </c>
      <c r="L13" s="85">
        <f t="shared" si="2"/>
        <v>254248060</v>
      </c>
      <c r="M13" s="45">
        <f t="shared" si="3"/>
        <v>0.22397380796036667</v>
      </c>
      <c r="N13" s="114">
        <f>SUM(N9:N12)</f>
        <v>0</v>
      </c>
      <c r="O13" s="115">
        <f>SUM(O9:O12)</f>
        <v>0</v>
      </c>
      <c r="P13" s="116">
        <f t="shared" si="4"/>
        <v>0</v>
      </c>
      <c r="Q13" s="45">
        <f t="shared" si="5"/>
        <v>0</v>
      </c>
      <c r="R13" s="114">
        <f>SUM(R9:R12)</f>
        <v>0</v>
      </c>
      <c r="S13" s="116">
        <f>SUM(S9:S12)</f>
        <v>0</v>
      </c>
      <c r="T13" s="116">
        <f t="shared" si="6"/>
        <v>0</v>
      </c>
      <c r="U13" s="45">
        <f t="shared" si="7"/>
        <v>0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5">
        <f t="shared" si="9"/>
        <v>0</v>
      </c>
      <c r="Z13" s="84">
        <v>201135755</v>
      </c>
      <c r="AA13" s="85">
        <v>53112305</v>
      </c>
      <c r="AB13" s="85">
        <f t="shared" si="10"/>
        <v>254248060</v>
      </c>
      <c r="AC13" s="45">
        <f t="shared" si="11"/>
        <v>0.22397380796036667</v>
      </c>
      <c r="AD13" s="84">
        <f>SUM(AD9:AD12)</f>
        <v>179145632</v>
      </c>
      <c r="AE13" s="85">
        <f>SUM(AE9:AE12)</f>
        <v>64105621</v>
      </c>
      <c r="AF13" s="85">
        <f t="shared" si="12"/>
        <v>243251253</v>
      </c>
      <c r="AG13" s="45">
        <f t="shared" si="13"/>
        <v>0.26262411220969983</v>
      </c>
      <c r="AH13" s="45">
        <f t="shared" si="14"/>
        <v>0.04520760680315994</v>
      </c>
      <c r="AI13" s="67">
        <f>SUM(AI9:AI12)</f>
        <v>926233509</v>
      </c>
      <c r="AJ13" s="67">
        <f>SUM(AJ9:AJ12)</f>
        <v>1110360684</v>
      </c>
      <c r="AK13" s="67">
        <f>SUM(AK9:AK12)</f>
        <v>243251253</v>
      </c>
      <c r="AL13" s="67"/>
    </row>
    <row r="14" spans="1:38" s="14" customFormat="1" ht="12.75">
      <c r="A14" s="30" t="s">
        <v>96</v>
      </c>
      <c r="B14" s="64" t="s">
        <v>493</v>
      </c>
      <c r="C14" s="40" t="s">
        <v>494</v>
      </c>
      <c r="D14" s="80">
        <v>49553181</v>
      </c>
      <c r="E14" s="81">
        <v>19917000</v>
      </c>
      <c r="F14" s="82">
        <f t="shared" si="0"/>
        <v>69470181</v>
      </c>
      <c r="G14" s="80">
        <v>49553181</v>
      </c>
      <c r="H14" s="81">
        <v>19917000</v>
      </c>
      <c r="I14" s="83">
        <f t="shared" si="1"/>
        <v>69470181</v>
      </c>
      <c r="J14" s="80">
        <v>2972508</v>
      </c>
      <c r="K14" s="81">
        <v>17824</v>
      </c>
      <c r="L14" s="81">
        <f t="shared" si="2"/>
        <v>2990332</v>
      </c>
      <c r="M14" s="41">
        <f t="shared" si="3"/>
        <v>0.043044828111215086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2972508</v>
      </c>
      <c r="AA14" s="81">
        <v>17824</v>
      </c>
      <c r="AB14" s="81">
        <f t="shared" si="10"/>
        <v>2990332</v>
      </c>
      <c r="AC14" s="41">
        <f t="shared" si="11"/>
        <v>0.043044828111215086</v>
      </c>
      <c r="AD14" s="80">
        <v>18682213</v>
      </c>
      <c r="AE14" s="81">
        <v>531819</v>
      </c>
      <c r="AF14" s="81">
        <f t="shared" si="12"/>
        <v>19214032</v>
      </c>
      <c r="AG14" s="41">
        <f t="shared" si="13"/>
        <v>0.33311515777373135</v>
      </c>
      <c r="AH14" s="41">
        <f t="shared" si="14"/>
        <v>-0.8443672832438294</v>
      </c>
      <c r="AI14" s="13">
        <v>57679849</v>
      </c>
      <c r="AJ14" s="13">
        <v>56601909</v>
      </c>
      <c r="AK14" s="13">
        <v>19214032</v>
      </c>
      <c r="AL14" s="13"/>
    </row>
    <row r="15" spans="1:38" s="14" customFormat="1" ht="12.75">
      <c r="A15" s="30" t="s">
        <v>96</v>
      </c>
      <c r="B15" s="64" t="s">
        <v>495</v>
      </c>
      <c r="C15" s="40" t="s">
        <v>496</v>
      </c>
      <c r="D15" s="80">
        <v>212815061</v>
      </c>
      <c r="E15" s="81">
        <v>36014150</v>
      </c>
      <c r="F15" s="82">
        <f t="shared" si="0"/>
        <v>248829211</v>
      </c>
      <c r="G15" s="80">
        <v>212815061</v>
      </c>
      <c r="H15" s="81">
        <v>36014150</v>
      </c>
      <c r="I15" s="83">
        <f t="shared" si="1"/>
        <v>248829211</v>
      </c>
      <c r="J15" s="80">
        <v>71524077</v>
      </c>
      <c r="K15" s="81">
        <v>10005943</v>
      </c>
      <c r="L15" s="81">
        <f t="shared" si="2"/>
        <v>81530020</v>
      </c>
      <c r="M15" s="41">
        <f t="shared" si="3"/>
        <v>0.3276545373123415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71524077</v>
      </c>
      <c r="AA15" s="81">
        <v>10005943</v>
      </c>
      <c r="AB15" s="81">
        <f t="shared" si="10"/>
        <v>81530020</v>
      </c>
      <c r="AC15" s="41">
        <f t="shared" si="11"/>
        <v>0.3276545373123415</v>
      </c>
      <c r="AD15" s="80">
        <v>64465636</v>
      </c>
      <c r="AE15" s="81">
        <v>3016040</v>
      </c>
      <c r="AF15" s="81">
        <f t="shared" si="12"/>
        <v>67481676</v>
      </c>
      <c r="AG15" s="41">
        <f t="shared" si="13"/>
        <v>0.2541738007829504</v>
      </c>
      <c r="AH15" s="41">
        <f t="shared" si="14"/>
        <v>0.208180128780441</v>
      </c>
      <c r="AI15" s="13">
        <v>265494224</v>
      </c>
      <c r="AJ15" s="13">
        <v>251157220</v>
      </c>
      <c r="AK15" s="13">
        <v>67481676</v>
      </c>
      <c r="AL15" s="13"/>
    </row>
    <row r="16" spans="1:38" s="14" customFormat="1" ht="12.75">
      <c r="A16" s="30" t="s">
        <v>96</v>
      </c>
      <c r="B16" s="64" t="s">
        <v>497</v>
      </c>
      <c r="C16" s="40" t="s">
        <v>498</v>
      </c>
      <c r="D16" s="80">
        <v>32161000</v>
      </c>
      <c r="E16" s="81">
        <v>11095000</v>
      </c>
      <c r="F16" s="82">
        <f t="shared" si="0"/>
        <v>43256000</v>
      </c>
      <c r="G16" s="80">
        <v>32161000</v>
      </c>
      <c r="H16" s="81">
        <v>11095000</v>
      </c>
      <c r="I16" s="83">
        <f t="shared" si="1"/>
        <v>43256000</v>
      </c>
      <c r="J16" s="80">
        <v>18192519</v>
      </c>
      <c r="K16" s="81">
        <v>459159</v>
      </c>
      <c r="L16" s="81">
        <f t="shared" si="2"/>
        <v>18651678</v>
      </c>
      <c r="M16" s="41">
        <f t="shared" si="3"/>
        <v>0.4311928518587017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18192519</v>
      </c>
      <c r="AA16" s="81">
        <v>459159</v>
      </c>
      <c r="AB16" s="81">
        <f t="shared" si="10"/>
        <v>18651678</v>
      </c>
      <c r="AC16" s="41">
        <f t="shared" si="11"/>
        <v>0.4311928518587017</v>
      </c>
      <c r="AD16" s="80">
        <v>13851938</v>
      </c>
      <c r="AE16" s="81">
        <v>4861315</v>
      </c>
      <c r="AF16" s="81">
        <f t="shared" si="12"/>
        <v>18713253</v>
      </c>
      <c r="AG16" s="41">
        <f t="shared" si="13"/>
        <v>0.3852268439349053</v>
      </c>
      <c r="AH16" s="41">
        <f t="shared" si="14"/>
        <v>-0.003290448753084263</v>
      </c>
      <c r="AI16" s="13">
        <v>48577230</v>
      </c>
      <c r="AJ16" s="13">
        <v>44593000</v>
      </c>
      <c r="AK16" s="13">
        <v>18713253</v>
      </c>
      <c r="AL16" s="13"/>
    </row>
    <row r="17" spans="1:38" s="14" customFormat="1" ht="12.75">
      <c r="A17" s="30" t="s">
        <v>96</v>
      </c>
      <c r="B17" s="64" t="s">
        <v>499</v>
      </c>
      <c r="C17" s="40" t="s">
        <v>500</v>
      </c>
      <c r="D17" s="80">
        <v>67954448</v>
      </c>
      <c r="E17" s="81">
        <v>23544070</v>
      </c>
      <c r="F17" s="82">
        <f t="shared" si="0"/>
        <v>91498518</v>
      </c>
      <c r="G17" s="80">
        <v>67954448</v>
      </c>
      <c r="H17" s="81">
        <v>23544070</v>
      </c>
      <c r="I17" s="83">
        <f t="shared" si="1"/>
        <v>91498518</v>
      </c>
      <c r="J17" s="80">
        <v>15728394</v>
      </c>
      <c r="K17" s="81">
        <v>1278928</v>
      </c>
      <c r="L17" s="81">
        <f t="shared" si="2"/>
        <v>17007322</v>
      </c>
      <c r="M17" s="41">
        <f t="shared" si="3"/>
        <v>0.1858753821564629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15728394</v>
      </c>
      <c r="AA17" s="81">
        <v>1278928</v>
      </c>
      <c r="AB17" s="81">
        <f t="shared" si="10"/>
        <v>17007322</v>
      </c>
      <c r="AC17" s="41">
        <f t="shared" si="11"/>
        <v>0.1858753821564629</v>
      </c>
      <c r="AD17" s="80">
        <v>13776057</v>
      </c>
      <c r="AE17" s="81">
        <v>4524558</v>
      </c>
      <c r="AF17" s="81">
        <f t="shared" si="12"/>
        <v>18300615</v>
      </c>
      <c r="AG17" s="41">
        <f t="shared" si="13"/>
        <v>0.23387131299249503</v>
      </c>
      <c r="AH17" s="41">
        <f t="shared" si="14"/>
        <v>-0.07066937367951842</v>
      </c>
      <c r="AI17" s="13">
        <v>78250790</v>
      </c>
      <c r="AJ17" s="13">
        <v>79705606</v>
      </c>
      <c r="AK17" s="13">
        <v>18300615</v>
      </c>
      <c r="AL17" s="13"/>
    </row>
    <row r="18" spans="1:38" s="14" customFormat="1" ht="12.75">
      <c r="A18" s="30" t="s">
        <v>96</v>
      </c>
      <c r="B18" s="64" t="s">
        <v>501</v>
      </c>
      <c r="C18" s="40" t="s">
        <v>502</v>
      </c>
      <c r="D18" s="80">
        <v>39695221</v>
      </c>
      <c r="E18" s="81">
        <v>11805000</v>
      </c>
      <c r="F18" s="82">
        <f t="shared" si="0"/>
        <v>51500221</v>
      </c>
      <c r="G18" s="80">
        <v>39695221</v>
      </c>
      <c r="H18" s="81">
        <v>11805000</v>
      </c>
      <c r="I18" s="83">
        <f t="shared" si="1"/>
        <v>51500221</v>
      </c>
      <c r="J18" s="80">
        <v>16978858</v>
      </c>
      <c r="K18" s="81">
        <v>216492</v>
      </c>
      <c r="L18" s="81">
        <f t="shared" si="2"/>
        <v>17195350</v>
      </c>
      <c r="M18" s="41">
        <f t="shared" si="3"/>
        <v>0.33388885845752003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16978858</v>
      </c>
      <c r="AA18" s="81">
        <v>216492</v>
      </c>
      <c r="AB18" s="81">
        <f t="shared" si="10"/>
        <v>17195350</v>
      </c>
      <c r="AC18" s="41">
        <f t="shared" si="11"/>
        <v>0.33388885845752003</v>
      </c>
      <c r="AD18" s="80">
        <v>15157184</v>
      </c>
      <c r="AE18" s="81">
        <v>4333121</v>
      </c>
      <c r="AF18" s="81">
        <f t="shared" si="12"/>
        <v>19490305</v>
      </c>
      <c r="AG18" s="41">
        <f t="shared" si="13"/>
        <v>0.31685184381070985</v>
      </c>
      <c r="AH18" s="41">
        <f t="shared" si="14"/>
        <v>-0.11774854215980712</v>
      </c>
      <c r="AI18" s="13">
        <v>61512361</v>
      </c>
      <c r="AJ18" s="13">
        <v>61512361</v>
      </c>
      <c r="AK18" s="13">
        <v>19490305</v>
      </c>
      <c r="AL18" s="13"/>
    </row>
    <row r="19" spans="1:38" s="14" customFormat="1" ht="12.75">
      <c r="A19" s="30" t="s">
        <v>96</v>
      </c>
      <c r="B19" s="64" t="s">
        <v>503</v>
      </c>
      <c r="C19" s="40" t="s">
        <v>504</v>
      </c>
      <c r="D19" s="80">
        <v>49679610</v>
      </c>
      <c r="E19" s="81">
        <v>15803360</v>
      </c>
      <c r="F19" s="82">
        <f t="shared" si="0"/>
        <v>65482970</v>
      </c>
      <c r="G19" s="80">
        <v>49679610</v>
      </c>
      <c r="H19" s="81">
        <v>15803360</v>
      </c>
      <c r="I19" s="83">
        <f t="shared" si="1"/>
        <v>65482970</v>
      </c>
      <c r="J19" s="80">
        <v>11408798</v>
      </c>
      <c r="K19" s="81">
        <v>1215496</v>
      </c>
      <c r="L19" s="81">
        <f t="shared" si="2"/>
        <v>12624294</v>
      </c>
      <c r="M19" s="41">
        <f t="shared" si="3"/>
        <v>0.19278743771090406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11408798</v>
      </c>
      <c r="AA19" s="81">
        <v>1215496</v>
      </c>
      <c r="AB19" s="81">
        <f t="shared" si="10"/>
        <v>12624294</v>
      </c>
      <c r="AC19" s="41">
        <f t="shared" si="11"/>
        <v>0.19278743771090406</v>
      </c>
      <c r="AD19" s="80">
        <v>10188338</v>
      </c>
      <c r="AE19" s="81">
        <v>176265</v>
      </c>
      <c r="AF19" s="81">
        <f t="shared" si="12"/>
        <v>10364603</v>
      </c>
      <c r="AG19" s="41">
        <f t="shared" si="13"/>
        <v>0.18631527081552948</v>
      </c>
      <c r="AH19" s="41">
        <f t="shared" si="14"/>
        <v>0.21802002450069713</v>
      </c>
      <c r="AI19" s="13">
        <v>55629380</v>
      </c>
      <c r="AJ19" s="13">
        <v>58656470</v>
      </c>
      <c r="AK19" s="13">
        <v>10364603</v>
      </c>
      <c r="AL19" s="13"/>
    </row>
    <row r="20" spans="1:38" s="14" customFormat="1" ht="12.75">
      <c r="A20" s="30" t="s">
        <v>115</v>
      </c>
      <c r="B20" s="64" t="s">
        <v>505</v>
      </c>
      <c r="C20" s="40" t="s">
        <v>506</v>
      </c>
      <c r="D20" s="80">
        <v>78531603</v>
      </c>
      <c r="E20" s="81">
        <v>3400000</v>
      </c>
      <c r="F20" s="82">
        <f t="shared" si="0"/>
        <v>81931603</v>
      </c>
      <c r="G20" s="80">
        <v>78531603</v>
      </c>
      <c r="H20" s="81">
        <v>3400000</v>
      </c>
      <c r="I20" s="83">
        <f t="shared" si="1"/>
        <v>81931603</v>
      </c>
      <c r="J20" s="80">
        <v>16384426</v>
      </c>
      <c r="K20" s="81">
        <v>102989</v>
      </c>
      <c r="L20" s="81">
        <f t="shared" si="2"/>
        <v>16487415</v>
      </c>
      <c r="M20" s="41">
        <f t="shared" si="3"/>
        <v>0.20123388773438255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16384426</v>
      </c>
      <c r="AA20" s="81">
        <v>102989</v>
      </c>
      <c r="AB20" s="81">
        <f t="shared" si="10"/>
        <v>16487415</v>
      </c>
      <c r="AC20" s="41">
        <f t="shared" si="11"/>
        <v>0.20123388773438255</v>
      </c>
      <c r="AD20" s="80">
        <v>19827678</v>
      </c>
      <c r="AE20" s="81">
        <v>10566</v>
      </c>
      <c r="AF20" s="81">
        <f t="shared" si="12"/>
        <v>19838244</v>
      </c>
      <c r="AG20" s="41">
        <f t="shared" si="13"/>
        <v>0.26103074216950956</v>
      </c>
      <c r="AH20" s="41">
        <f t="shared" si="14"/>
        <v>-0.16890754040528988</v>
      </c>
      <c r="AI20" s="13">
        <v>75999646</v>
      </c>
      <c r="AJ20" s="13">
        <v>84422498</v>
      </c>
      <c r="AK20" s="13">
        <v>19838244</v>
      </c>
      <c r="AL20" s="13"/>
    </row>
    <row r="21" spans="1:38" s="60" customFormat="1" ht="12.75">
      <c r="A21" s="65"/>
      <c r="B21" s="66" t="s">
        <v>507</v>
      </c>
      <c r="C21" s="33"/>
      <c r="D21" s="84">
        <f>SUM(D14:D20)</f>
        <v>530390124</v>
      </c>
      <c r="E21" s="85">
        <f>SUM(E14:E20)</f>
        <v>121578580</v>
      </c>
      <c r="F21" s="86">
        <f t="shared" si="0"/>
        <v>651968704</v>
      </c>
      <c r="G21" s="84">
        <f>SUM(G14:G20)</f>
        <v>530390124</v>
      </c>
      <c r="H21" s="85">
        <f>SUM(H14:H20)</f>
        <v>121578580</v>
      </c>
      <c r="I21" s="86">
        <f t="shared" si="1"/>
        <v>651968704</v>
      </c>
      <c r="J21" s="84">
        <f>SUM(J14:J20)</f>
        <v>153189580</v>
      </c>
      <c r="K21" s="85">
        <f>SUM(K14:K20)</f>
        <v>13296831</v>
      </c>
      <c r="L21" s="85">
        <f t="shared" si="2"/>
        <v>166486411</v>
      </c>
      <c r="M21" s="45">
        <f t="shared" si="3"/>
        <v>0.2553595133916121</v>
      </c>
      <c r="N21" s="114">
        <f>SUM(N14:N20)</f>
        <v>0</v>
      </c>
      <c r="O21" s="115">
        <f>SUM(O14:O20)</f>
        <v>0</v>
      </c>
      <c r="P21" s="116">
        <f t="shared" si="4"/>
        <v>0</v>
      </c>
      <c r="Q21" s="45">
        <f t="shared" si="5"/>
        <v>0</v>
      </c>
      <c r="R21" s="114">
        <f>SUM(R14:R20)</f>
        <v>0</v>
      </c>
      <c r="S21" s="116">
        <f>SUM(S14:S20)</f>
        <v>0</v>
      </c>
      <c r="T21" s="116">
        <f t="shared" si="6"/>
        <v>0</v>
      </c>
      <c r="U21" s="45">
        <f t="shared" si="7"/>
        <v>0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5">
        <f t="shared" si="9"/>
        <v>0</v>
      </c>
      <c r="Z21" s="84">
        <v>153189580</v>
      </c>
      <c r="AA21" s="85">
        <v>13296831</v>
      </c>
      <c r="AB21" s="85">
        <f t="shared" si="10"/>
        <v>166486411</v>
      </c>
      <c r="AC21" s="45">
        <f t="shared" si="11"/>
        <v>0.2553595133916121</v>
      </c>
      <c r="AD21" s="84">
        <f>SUM(AD14:AD20)</f>
        <v>155949044</v>
      </c>
      <c r="AE21" s="85">
        <f>SUM(AE14:AE20)</f>
        <v>17453684</v>
      </c>
      <c r="AF21" s="85">
        <f t="shared" si="12"/>
        <v>173402728</v>
      </c>
      <c r="AG21" s="45">
        <f t="shared" si="13"/>
        <v>0.2696174856658735</v>
      </c>
      <c r="AH21" s="45">
        <f t="shared" si="14"/>
        <v>-0.03988586038854014</v>
      </c>
      <c r="AI21" s="67">
        <f>SUM(AI14:AI20)</f>
        <v>643143480</v>
      </c>
      <c r="AJ21" s="67">
        <f>SUM(AJ14:AJ20)</f>
        <v>636649064</v>
      </c>
      <c r="AK21" s="67">
        <f>SUM(AK14:AK20)</f>
        <v>173402728</v>
      </c>
      <c r="AL21" s="67"/>
    </row>
    <row r="22" spans="1:38" s="14" customFormat="1" ht="12.75">
      <c r="A22" s="30" t="s">
        <v>96</v>
      </c>
      <c r="B22" s="64" t="s">
        <v>508</v>
      </c>
      <c r="C22" s="40" t="s">
        <v>509</v>
      </c>
      <c r="D22" s="80">
        <v>74842088</v>
      </c>
      <c r="E22" s="81">
        <v>10927000</v>
      </c>
      <c r="F22" s="82">
        <f t="shared" si="0"/>
        <v>85769088</v>
      </c>
      <c r="G22" s="80">
        <v>74842088</v>
      </c>
      <c r="H22" s="81">
        <v>10927000</v>
      </c>
      <c r="I22" s="83">
        <f t="shared" si="1"/>
        <v>85769088</v>
      </c>
      <c r="J22" s="80">
        <v>14795758</v>
      </c>
      <c r="K22" s="81">
        <v>136</v>
      </c>
      <c r="L22" s="81">
        <f t="shared" si="2"/>
        <v>14795894</v>
      </c>
      <c r="M22" s="41">
        <f t="shared" si="3"/>
        <v>0.17250846831902888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14795758</v>
      </c>
      <c r="AA22" s="81">
        <v>136</v>
      </c>
      <c r="AB22" s="81">
        <f t="shared" si="10"/>
        <v>14795894</v>
      </c>
      <c r="AC22" s="41">
        <f t="shared" si="11"/>
        <v>0.17250846831902888</v>
      </c>
      <c r="AD22" s="80">
        <v>14797855</v>
      </c>
      <c r="AE22" s="81">
        <v>79439</v>
      </c>
      <c r="AF22" s="81">
        <f t="shared" si="12"/>
        <v>14877294</v>
      </c>
      <c r="AG22" s="41">
        <f t="shared" si="13"/>
        <v>0.20895980650398108</v>
      </c>
      <c r="AH22" s="41">
        <f t="shared" si="14"/>
        <v>-0.005471425112658301</v>
      </c>
      <c r="AI22" s="13">
        <v>71196917</v>
      </c>
      <c r="AJ22" s="13">
        <v>71196917</v>
      </c>
      <c r="AK22" s="13">
        <v>14877294</v>
      </c>
      <c r="AL22" s="13"/>
    </row>
    <row r="23" spans="1:38" s="14" customFormat="1" ht="12.75">
      <c r="A23" s="30" t="s">
        <v>96</v>
      </c>
      <c r="B23" s="64" t="s">
        <v>510</v>
      </c>
      <c r="C23" s="40" t="s">
        <v>511</v>
      </c>
      <c r="D23" s="80">
        <v>88379745</v>
      </c>
      <c r="E23" s="81">
        <v>71016939</v>
      </c>
      <c r="F23" s="82">
        <f t="shared" si="0"/>
        <v>159396684</v>
      </c>
      <c r="G23" s="80">
        <v>88379745</v>
      </c>
      <c r="H23" s="81">
        <v>71016939</v>
      </c>
      <c r="I23" s="83">
        <f t="shared" si="1"/>
        <v>159396684</v>
      </c>
      <c r="J23" s="80">
        <v>31081386</v>
      </c>
      <c r="K23" s="81">
        <v>8294662</v>
      </c>
      <c r="L23" s="81">
        <f t="shared" si="2"/>
        <v>39376048</v>
      </c>
      <c r="M23" s="41">
        <f t="shared" si="3"/>
        <v>0.2470317889423597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31081386</v>
      </c>
      <c r="AA23" s="81">
        <v>8294662</v>
      </c>
      <c r="AB23" s="81">
        <f t="shared" si="10"/>
        <v>39376048</v>
      </c>
      <c r="AC23" s="41">
        <f t="shared" si="11"/>
        <v>0.2470317889423597</v>
      </c>
      <c r="AD23" s="80">
        <v>29922273</v>
      </c>
      <c r="AE23" s="81">
        <v>5800546</v>
      </c>
      <c r="AF23" s="81">
        <f t="shared" si="12"/>
        <v>35722819</v>
      </c>
      <c r="AG23" s="41">
        <f t="shared" si="13"/>
        <v>0.2520876566918353</v>
      </c>
      <c r="AH23" s="41">
        <f t="shared" si="14"/>
        <v>0.10226597738549126</v>
      </c>
      <c r="AI23" s="13">
        <v>141707926</v>
      </c>
      <c r="AJ23" s="13">
        <v>140675810</v>
      </c>
      <c r="AK23" s="13">
        <v>35722819</v>
      </c>
      <c r="AL23" s="13"/>
    </row>
    <row r="24" spans="1:38" s="14" customFormat="1" ht="12.75">
      <c r="A24" s="30" t="s">
        <v>96</v>
      </c>
      <c r="B24" s="64" t="s">
        <v>512</v>
      </c>
      <c r="C24" s="40" t="s">
        <v>513</v>
      </c>
      <c r="D24" s="80">
        <v>186371672</v>
      </c>
      <c r="E24" s="81">
        <v>44038631</v>
      </c>
      <c r="F24" s="82">
        <f t="shared" si="0"/>
        <v>230410303</v>
      </c>
      <c r="G24" s="80">
        <v>186371672</v>
      </c>
      <c r="H24" s="81">
        <v>44038631</v>
      </c>
      <c r="I24" s="83">
        <f t="shared" si="1"/>
        <v>230410303</v>
      </c>
      <c r="J24" s="80">
        <v>55006807</v>
      </c>
      <c r="K24" s="81">
        <v>2039798</v>
      </c>
      <c r="L24" s="81">
        <f t="shared" si="2"/>
        <v>57046605</v>
      </c>
      <c r="M24" s="41">
        <f t="shared" si="3"/>
        <v>0.2475870404111226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55006807</v>
      </c>
      <c r="AA24" s="81">
        <v>2039798</v>
      </c>
      <c r="AB24" s="81">
        <f t="shared" si="10"/>
        <v>57046605</v>
      </c>
      <c r="AC24" s="41">
        <f t="shared" si="11"/>
        <v>0.2475870404111226</v>
      </c>
      <c r="AD24" s="80">
        <v>33206002</v>
      </c>
      <c r="AE24" s="81">
        <v>1924231</v>
      </c>
      <c r="AF24" s="81">
        <f t="shared" si="12"/>
        <v>35130233</v>
      </c>
      <c r="AG24" s="41">
        <f t="shared" si="13"/>
        <v>0.18511198787346947</v>
      </c>
      <c r="AH24" s="41">
        <f t="shared" si="14"/>
        <v>0.6238607071009179</v>
      </c>
      <c r="AI24" s="13">
        <v>189778271</v>
      </c>
      <c r="AJ24" s="13">
        <v>181895250</v>
      </c>
      <c r="AK24" s="13">
        <v>35130233</v>
      </c>
      <c r="AL24" s="13"/>
    </row>
    <row r="25" spans="1:38" s="14" customFormat="1" ht="12.75">
      <c r="A25" s="30" t="s">
        <v>96</v>
      </c>
      <c r="B25" s="64" t="s">
        <v>514</v>
      </c>
      <c r="C25" s="40" t="s">
        <v>515</v>
      </c>
      <c r="D25" s="80">
        <v>43185632</v>
      </c>
      <c r="E25" s="81">
        <v>9089000</v>
      </c>
      <c r="F25" s="82">
        <f t="shared" si="0"/>
        <v>52274632</v>
      </c>
      <c r="G25" s="80">
        <v>43185632</v>
      </c>
      <c r="H25" s="81">
        <v>9089000</v>
      </c>
      <c r="I25" s="83">
        <f t="shared" si="1"/>
        <v>52274632</v>
      </c>
      <c r="J25" s="80">
        <v>10328824</v>
      </c>
      <c r="K25" s="81">
        <v>39670</v>
      </c>
      <c r="L25" s="81">
        <f t="shared" si="2"/>
        <v>10368494</v>
      </c>
      <c r="M25" s="41">
        <f t="shared" si="3"/>
        <v>0.1983465708567781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10328824</v>
      </c>
      <c r="AA25" s="81">
        <v>39670</v>
      </c>
      <c r="AB25" s="81">
        <f t="shared" si="10"/>
        <v>10368494</v>
      </c>
      <c r="AC25" s="41">
        <f t="shared" si="11"/>
        <v>0.1983465708567781</v>
      </c>
      <c r="AD25" s="80">
        <v>13898939</v>
      </c>
      <c r="AE25" s="81">
        <v>166865</v>
      </c>
      <c r="AF25" s="81">
        <f t="shared" si="12"/>
        <v>14065804</v>
      </c>
      <c r="AG25" s="41">
        <f t="shared" si="13"/>
        <v>0.2854431077942843</v>
      </c>
      <c r="AH25" s="41">
        <f t="shared" si="14"/>
        <v>-0.2628580634281552</v>
      </c>
      <c r="AI25" s="13">
        <v>49277084</v>
      </c>
      <c r="AJ25" s="13">
        <v>62177084</v>
      </c>
      <c r="AK25" s="13">
        <v>14065804</v>
      </c>
      <c r="AL25" s="13"/>
    </row>
    <row r="26" spans="1:38" s="14" customFormat="1" ht="12.75">
      <c r="A26" s="30" t="s">
        <v>96</v>
      </c>
      <c r="B26" s="64" t="s">
        <v>516</v>
      </c>
      <c r="C26" s="40" t="s">
        <v>517</v>
      </c>
      <c r="D26" s="80">
        <v>36416800</v>
      </c>
      <c r="E26" s="81">
        <v>12639000</v>
      </c>
      <c r="F26" s="82">
        <f t="shared" si="0"/>
        <v>49055800</v>
      </c>
      <c r="G26" s="80">
        <v>36416800</v>
      </c>
      <c r="H26" s="81">
        <v>12639000</v>
      </c>
      <c r="I26" s="83">
        <f t="shared" si="1"/>
        <v>49055800</v>
      </c>
      <c r="J26" s="80">
        <v>9688901</v>
      </c>
      <c r="K26" s="81">
        <v>2975790</v>
      </c>
      <c r="L26" s="81">
        <f t="shared" si="2"/>
        <v>12664691</v>
      </c>
      <c r="M26" s="41">
        <f t="shared" si="3"/>
        <v>0.2581690850011619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9688901</v>
      </c>
      <c r="AA26" s="81">
        <v>2975790</v>
      </c>
      <c r="AB26" s="81">
        <f t="shared" si="10"/>
        <v>12664691</v>
      </c>
      <c r="AC26" s="41">
        <f t="shared" si="11"/>
        <v>0.2581690850011619</v>
      </c>
      <c r="AD26" s="80">
        <v>13687544</v>
      </c>
      <c r="AE26" s="81">
        <v>0</v>
      </c>
      <c r="AF26" s="81">
        <f t="shared" si="12"/>
        <v>13687544</v>
      </c>
      <c r="AG26" s="41">
        <f t="shared" si="13"/>
        <v>0.3242494966005733</v>
      </c>
      <c r="AH26" s="41">
        <f t="shared" si="14"/>
        <v>-0.0747287460774555</v>
      </c>
      <c r="AI26" s="13">
        <v>42213000</v>
      </c>
      <c r="AJ26" s="13">
        <v>42213000</v>
      </c>
      <c r="AK26" s="13">
        <v>13687544</v>
      </c>
      <c r="AL26" s="13"/>
    </row>
    <row r="27" spans="1:38" s="14" customFormat="1" ht="12.75">
      <c r="A27" s="30" t="s">
        <v>96</v>
      </c>
      <c r="B27" s="64" t="s">
        <v>518</v>
      </c>
      <c r="C27" s="40" t="s">
        <v>519</v>
      </c>
      <c r="D27" s="80">
        <v>44878386</v>
      </c>
      <c r="E27" s="81">
        <v>31372900</v>
      </c>
      <c r="F27" s="82">
        <f t="shared" si="0"/>
        <v>76251286</v>
      </c>
      <c r="G27" s="80">
        <v>44878386</v>
      </c>
      <c r="H27" s="81">
        <v>31372900</v>
      </c>
      <c r="I27" s="83">
        <f t="shared" si="1"/>
        <v>76251286</v>
      </c>
      <c r="J27" s="80">
        <v>14958346</v>
      </c>
      <c r="K27" s="81">
        <v>2207817</v>
      </c>
      <c r="L27" s="81">
        <f t="shared" si="2"/>
        <v>17166163</v>
      </c>
      <c r="M27" s="41">
        <f t="shared" si="3"/>
        <v>0.2251262096746801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14958346</v>
      </c>
      <c r="AA27" s="81">
        <v>2207817</v>
      </c>
      <c r="AB27" s="81">
        <f t="shared" si="10"/>
        <v>17166163</v>
      </c>
      <c r="AC27" s="41">
        <f t="shared" si="11"/>
        <v>0.2251262096746801</v>
      </c>
      <c r="AD27" s="80">
        <v>17879227</v>
      </c>
      <c r="AE27" s="81">
        <v>2708268</v>
      </c>
      <c r="AF27" s="81">
        <f t="shared" si="12"/>
        <v>20587495</v>
      </c>
      <c r="AG27" s="41">
        <f t="shared" si="13"/>
        <v>0.22971233447918207</v>
      </c>
      <c r="AH27" s="41">
        <f t="shared" si="14"/>
        <v>-0.1661849583934325</v>
      </c>
      <c r="AI27" s="13">
        <v>89622941</v>
      </c>
      <c r="AJ27" s="13">
        <v>75017656</v>
      </c>
      <c r="AK27" s="13">
        <v>20587495</v>
      </c>
      <c r="AL27" s="13"/>
    </row>
    <row r="28" spans="1:38" s="14" customFormat="1" ht="12.75">
      <c r="A28" s="30" t="s">
        <v>96</v>
      </c>
      <c r="B28" s="64" t="s">
        <v>520</v>
      </c>
      <c r="C28" s="40" t="s">
        <v>521</v>
      </c>
      <c r="D28" s="80">
        <v>68662000</v>
      </c>
      <c r="E28" s="81">
        <v>23035000</v>
      </c>
      <c r="F28" s="82">
        <f t="shared" si="0"/>
        <v>91697000</v>
      </c>
      <c r="G28" s="80">
        <v>68662000</v>
      </c>
      <c r="H28" s="81">
        <v>23035000</v>
      </c>
      <c r="I28" s="83">
        <f t="shared" si="1"/>
        <v>91697000</v>
      </c>
      <c r="J28" s="80">
        <v>33647629</v>
      </c>
      <c r="K28" s="81">
        <v>1543516</v>
      </c>
      <c r="L28" s="81">
        <f t="shared" si="2"/>
        <v>35191145</v>
      </c>
      <c r="M28" s="41">
        <f t="shared" si="3"/>
        <v>0.3837764048987426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33647629</v>
      </c>
      <c r="AA28" s="81">
        <v>1543516</v>
      </c>
      <c r="AB28" s="81">
        <f t="shared" si="10"/>
        <v>35191145</v>
      </c>
      <c r="AC28" s="41">
        <f t="shared" si="11"/>
        <v>0.3837764048987426</v>
      </c>
      <c r="AD28" s="80">
        <v>17248643</v>
      </c>
      <c r="AE28" s="81">
        <v>2577695</v>
      </c>
      <c r="AF28" s="81">
        <f t="shared" si="12"/>
        <v>19826338</v>
      </c>
      <c r="AG28" s="41">
        <f t="shared" si="13"/>
        <v>0.23152299126809098</v>
      </c>
      <c r="AH28" s="41">
        <f t="shared" si="14"/>
        <v>0.7749694875574098</v>
      </c>
      <c r="AI28" s="13">
        <v>85634424</v>
      </c>
      <c r="AJ28" s="13">
        <v>85634424</v>
      </c>
      <c r="AK28" s="13">
        <v>19826338</v>
      </c>
      <c r="AL28" s="13"/>
    </row>
    <row r="29" spans="1:38" s="14" customFormat="1" ht="12.75">
      <c r="A29" s="30" t="s">
        <v>96</v>
      </c>
      <c r="B29" s="64" t="s">
        <v>522</v>
      </c>
      <c r="C29" s="40" t="s">
        <v>523</v>
      </c>
      <c r="D29" s="80">
        <v>116055000</v>
      </c>
      <c r="E29" s="81">
        <v>26515000</v>
      </c>
      <c r="F29" s="82">
        <f t="shared" si="0"/>
        <v>142570000</v>
      </c>
      <c r="G29" s="80">
        <v>116055000</v>
      </c>
      <c r="H29" s="81">
        <v>26515000</v>
      </c>
      <c r="I29" s="83">
        <f t="shared" si="1"/>
        <v>142570000</v>
      </c>
      <c r="J29" s="80">
        <v>33396263</v>
      </c>
      <c r="K29" s="81">
        <v>5423135</v>
      </c>
      <c r="L29" s="81">
        <f t="shared" si="2"/>
        <v>38819398</v>
      </c>
      <c r="M29" s="41">
        <f t="shared" si="3"/>
        <v>0.27228307498071125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33396263</v>
      </c>
      <c r="AA29" s="81">
        <v>5423135</v>
      </c>
      <c r="AB29" s="81">
        <f t="shared" si="10"/>
        <v>38819398</v>
      </c>
      <c r="AC29" s="41">
        <f t="shared" si="11"/>
        <v>0.27228307498071125</v>
      </c>
      <c r="AD29" s="80">
        <v>40694938</v>
      </c>
      <c r="AE29" s="81">
        <v>0</v>
      </c>
      <c r="AF29" s="81">
        <f t="shared" si="12"/>
        <v>40694938</v>
      </c>
      <c r="AG29" s="41">
        <f t="shared" si="13"/>
        <v>1.492564873672777</v>
      </c>
      <c r="AH29" s="41">
        <f t="shared" si="14"/>
        <v>-0.04608779598091539</v>
      </c>
      <c r="AI29" s="13">
        <v>27265105</v>
      </c>
      <c r="AJ29" s="13">
        <v>27265105</v>
      </c>
      <c r="AK29" s="13">
        <v>40694938</v>
      </c>
      <c r="AL29" s="13"/>
    </row>
    <row r="30" spans="1:38" s="14" customFormat="1" ht="12.75">
      <c r="A30" s="30" t="s">
        <v>115</v>
      </c>
      <c r="B30" s="64" t="s">
        <v>524</v>
      </c>
      <c r="C30" s="40" t="s">
        <v>525</v>
      </c>
      <c r="D30" s="80">
        <v>38073000</v>
      </c>
      <c r="E30" s="81">
        <v>350000</v>
      </c>
      <c r="F30" s="82">
        <f t="shared" si="0"/>
        <v>38423000</v>
      </c>
      <c r="G30" s="80">
        <v>38073000</v>
      </c>
      <c r="H30" s="81">
        <v>350000</v>
      </c>
      <c r="I30" s="83">
        <f t="shared" si="1"/>
        <v>38423000</v>
      </c>
      <c r="J30" s="80">
        <v>11830234</v>
      </c>
      <c r="K30" s="81">
        <v>412</v>
      </c>
      <c r="L30" s="81">
        <f t="shared" si="2"/>
        <v>11830646</v>
      </c>
      <c r="M30" s="41">
        <f t="shared" si="3"/>
        <v>0.30790531712776203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11830234</v>
      </c>
      <c r="AA30" s="81">
        <v>412</v>
      </c>
      <c r="AB30" s="81">
        <f t="shared" si="10"/>
        <v>11830646</v>
      </c>
      <c r="AC30" s="41">
        <f t="shared" si="11"/>
        <v>0.30790531712776203</v>
      </c>
      <c r="AD30" s="80">
        <v>14932591</v>
      </c>
      <c r="AE30" s="81">
        <v>43334</v>
      </c>
      <c r="AF30" s="81">
        <f t="shared" si="12"/>
        <v>14975925</v>
      </c>
      <c r="AG30" s="41">
        <f t="shared" si="13"/>
        <v>0.2741122423504071</v>
      </c>
      <c r="AH30" s="41">
        <f t="shared" si="14"/>
        <v>-0.21002235254249735</v>
      </c>
      <c r="AI30" s="13">
        <v>54634280</v>
      </c>
      <c r="AJ30" s="13">
        <v>54634280</v>
      </c>
      <c r="AK30" s="13">
        <v>14975925</v>
      </c>
      <c r="AL30" s="13"/>
    </row>
    <row r="31" spans="1:38" s="60" customFormat="1" ht="12.75">
      <c r="A31" s="65"/>
      <c r="B31" s="66" t="s">
        <v>526</v>
      </c>
      <c r="C31" s="33"/>
      <c r="D31" s="84">
        <f>SUM(D22:D30)</f>
        <v>696864323</v>
      </c>
      <c r="E31" s="85">
        <f>SUM(E22:E30)</f>
        <v>228983470</v>
      </c>
      <c r="F31" s="86">
        <f t="shared" si="0"/>
        <v>925847793</v>
      </c>
      <c r="G31" s="84">
        <f>SUM(G22:G30)</f>
        <v>696864323</v>
      </c>
      <c r="H31" s="85">
        <f>SUM(H22:H30)</f>
        <v>228983470</v>
      </c>
      <c r="I31" s="86">
        <f t="shared" si="1"/>
        <v>925847793</v>
      </c>
      <c r="J31" s="84">
        <f>SUM(J22:J30)</f>
        <v>214734148</v>
      </c>
      <c r="K31" s="85">
        <f>SUM(K22:K30)</f>
        <v>22524936</v>
      </c>
      <c r="L31" s="85">
        <f t="shared" si="2"/>
        <v>237259084</v>
      </c>
      <c r="M31" s="45">
        <f t="shared" si="3"/>
        <v>0.2562614349721737</v>
      </c>
      <c r="N31" s="114">
        <f>SUM(N22:N30)</f>
        <v>0</v>
      </c>
      <c r="O31" s="115">
        <f>SUM(O22:O30)</f>
        <v>0</v>
      </c>
      <c r="P31" s="116">
        <f t="shared" si="4"/>
        <v>0</v>
      </c>
      <c r="Q31" s="45">
        <f t="shared" si="5"/>
        <v>0</v>
      </c>
      <c r="R31" s="114">
        <f>SUM(R22:R30)</f>
        <v>0</v>
      </c>
      <c r="S31" s="116">
        <f>SUM(S22:S30)</f>
        <v>0</v>
      </c>
      <c r="T31" s="116">
        <f t="shared" si="6"/>
        <v>0</v>
      </c>
      <c r="U31" s="45">
        <f t="shared" si="7"/>
        <v>0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5">
        <f t="shared" si="9"/>
        <v>0</v>
      </c>
      <c r="Z31" s="84">
        <v>214734148</v>
      </c>
      <c r="AA31" s="85">
        <v>22524936</v>
      </c>
      <c r="AB31" s="85">
        <f t="shared" si="10"/>
        <v>237259084</v>
      </c>
      <c r="AC31" s="45">
        <f t="shared" si="11"/>
        <v>0.2562614349721737</v>
      </c>
      <c r="AD31" s="84">
        <f>SUM(AD22:AD30)</f>
        <v>196268012</v>
      </c>
      <c r="AE31" s="85">
        <f>SUM(AE22:AE30)</f>
        <v>13300378</v>
      </c>
      <c r="AF31" s="85">
        <f t="shared" si="12"/>
        <v>209568390</v>
      </c>
      <c r="AG31" s="45">
        <f t="shared" si="13"/>
        <v>0.2789299036433458</v>
      </c>
      <c r="AH31" s="45">
        <f t="shared" si="14"/>
        <v>0.1321320166652995</v>
      </c>
      <c r="AI31" s="67">
        <f>SUM(AI22:AI30)</f>
        <v>751329948</v>
      </c>
      <c r="AJ31" s="67">
        <f>SUM(AJ22:AJ30)</f>
        <v>740709526</v>
      </c>
      <c r="AK31" s="67">
        <f>SUM(AK22:AK30)</f>
        <v>209568390</v>
      </c>
      <c r="AL31" s="67"/>
    </row>
    <row r="32" spans="1:38" s="14" customFormat="1" ht="12.75">
      <c r="A32" s="30" t="s">
        <v>96</v>
      </c>
      <c r="B32" s="64" t="s">
        <v>527</v>
      </c>
      <c r="C32" s="40" t="s">
        <v>528</v>
      </c>
      <c r="D32" s="80">
        <v>20364950</v>
      </c>
      <c r="E32" s="81">
        <v>13116000</v>
      </c>
      <c r="F32" s="82">
        <f t="shared" si="0"/>
        <v>33480950</v>
      </c>
      <c r="G32" s="80">
        <v>20364950</v>
      </c>
      <c r="H32" s="81">
        <v>13116000</v>
      </c>
      <c r="I32" s="83">
        <f t="shared" si="1"/>
        <v>33480950</v>
      </c>
      <c r="J32" s="80">
        <v>8405276</v>
      </c>
      <c r="K32" s="81">
        <v>3855739</v>
      </c>
      <c r="L32" s="81">
        <f t="shared" si="2"/>
        <v>12261015</v>
      </c>
      <c r="M32" s="41">
        <f t="shared" si="3"/>
        <v>0.3662086947950999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8405276</v>
      </c>
      <c r="AA32" s="81">
        <v>3855739</v>
      </c>
      <c r="AB32" s="81">
        <f t="shared" si="10"/>
        <v>12261015</v>
      </c>
      <c r="AC32" s="41">
        <f t="shared" si="11"/>
        <v>0.3662086947950999</v>
      </c>
      <c r="AD32" s="80">
        <v>10360565</v>
      </c>
      <c r="AE32" s="81">
        <v>1825005</v>
      </c>
      <c r="AF32" s="81">
        <f t="shared" si="12"/>
        <v>12185570</v>
      </c>
      <c r="AG32" s="41">
        <f t="shared" si="13"/>
        <v>0.3863577973835368</v>
      </c>
      <c r="AH32" s="41">
        <f t="shared" si="14"/>
        <v>0.006191339428520681</v>
      </c>
      <c r="AI32" s="13">
        <v>31539599</v>
      </c>
      <c r="AJ32" s="13">
        <v>38206477</v>
      </c>
      <c r="AK32" s="13">
        <v>12185570</v>
      </c>
      <c r="AL32" s="13"/>
    </row>
    <row r="33" spans="1:38" s="14" customFormat="1" ht="12.75">
      <c r="A33" s="30" t="s">
        <v>96</v>
      </c>
      <c r="B33" s="64" t="s">
        <v>529</v>
      </c>
      <c r="C33" s="40" t="s">
        <v>530</v>
      </c>
      <c r="D33" s="80">
        <v>172372504</v>
      </c>
      <c r="E33" s="81">
        <v>33953500</v>
      </c>
      <c r="F33" s="82">
        <f t="shared" si="0"/>
        <v>206326004</v>
      </c>
      <c r="G33" s="80">
        <v>172372504</v>
      </c>
      <c r="H33" s="81">
        <v>33953500</v>
      </c>
      <c r="I33" s="83">
        <f t="shared" si="1"/>
        <v>206326004</v>
      </c>
      <c r="J33" s="80">
        <v>76296800</v>
      </c>
      <c r="K33" s="81">
        <v>1732639</v>
      </c>
      <c r="L33" s="81">
        <f t="shared" si="2"/>
        <v>78029439</v>
      </c>
      <c r="M33" s="41">
        <f t="shared" si="3"/>
        <v>0.3781851898803798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76296800</v>
      </c>
      <c r="AA33" s="81">
        <v>1732639</v>
      </c>
      <c r="AB33" s="81">
        <f t="shared" si="10"/>
        <v>78029439</v>
      </c>
      <c r="AC33" s="41">
        <f t="shared" si="11"/>
        <v>0.3781851898803798</v>
      </c>
      <c r="AD33" s="80">
        <v>52848524</v>
      </c>
      <c r="AE33" s="81">
        <v>6411719</v>
      </c>
      <c r="AF33" s="81">
        <f t="shared" si="12"/>
        <v>59260243</v>
      </c>
      <c r="AG33" s="41">
        <f t="shared" si="13"/>
        <v>0.34192181323382814</v>
      </c>
      <c r="AH33" s="41">
        <f t="shared" si="14"/>
        <v>0.3167249246682975</v>
      </c>
      <c r="AI33" s="13">
        <v>173315187</v>
      </c>
      <c r="AJ33" s="13">
        <v>181203319</v>
      </c>
      <c r="AK33" s="13">
        <v>59260243</v>
      </c>
      <c r="AL33" s="13"/>
    </row>
    <row r="34" spans="1:38" s="14" customFormat="1" ht="12.75">
      <c r="A34" s="30" t="s">
        <v>96</v>
      </c>
      <c r="B34" s="64" t="s">
        <v>531</v>
      </c>
      <c r="C34" s="40" t="s">
        <v>532</v>
      </c>
      <c r="D34" s="80">
        <v>465434337</v>
      </c>
      <c r="E34" s="81">
        <v>65814924</v>
      </c>
      <c r="F34" s="82">
        <f t="shared" si="0"/>
        <v>531249261</v>
      </c>
      <c r="G34" s="80">
        <v>465434337</v>
      </c>
      <c r="H34" s="81">
        <v>65814924</v>
      </c>
      <c r="I34" s="83">
        <f t="shared" si="1"/>
        <v>531249261</v>
      </c>
      <c r="J34" s="80">
        <v>125782269</v>
      </c>
      <c r="K34" s="81">
        <v>19204824</v>
      </c>
      <c r="L34" s="81">
        <f t="shared" si="2"/>
        <v>144987093</v>
      </c>
      <c r="M34" s="41">
        <f t="shared" si="3"/>
        <v>0.2729172605851399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125782269</v>
      </c>
      <c r="AA34" s="81">
        <v>19204824</v>
      </c>
      <c r="AB34" s="81">
        <f t="shared" si="10"/>
        <v>144987093</v>
      </c>
      <c r="AC34" s="41">
        <f t="shared" si="11"/>
        <v>0.2729172605851399</v>
      </c>
      <c r="AD34" s="80">
        <v>106464554</v>
      </c>
      <c r="AE34" s="81">
        <v>11416586</v>
      </c>
      <c r="AF34" s="81">
        <f t="shared" si="12"/>
        <v>117881140</v>
      </c>
      <c r="AG34" s="41">
        <f t="shared" si="13"/>
        <v>0.23516020074898358</v>
      </c>
      <c r="AH34" s="41">
        <f t="shared" si="14"/>
        <v>0.22994308504312055</v>
      </c>
      <c r="AI34" s="13">
        <v>501280147</v>
      </c>
      <c r="AJ34" s="13">
        <v>572288579</v>
      </c>
      <c r="AK34" s="13">
        <v>117881140</v>
      </c>
      <c r="AL34" s="13"/>
    </row>
    <row r="35" spans="1:38" s="14" customFormat="1" ht="12.75">
      <c r="A35" s="30" t="s">
        <v>96</v>
      </c>
      <c r="B35" s="64" t="s">
        <v>533</v>
      </c>
      <c r="C35" s="40" t="s">
        <v>534</v>
      </c>
      <c r="D35" s="80">
        <v>31404000</v>
      </c>
      <c r="E35" s="81">
        <v>14533000</v>
      </c>
      <c r="F35" s="82">
        <f t="shared" si="0"/>
        <v>45937000</v>
      </c>
      <c r="G35" s="80">
        <v>31404000</v>
      </c>
      <c r="H35" s="81">
        <v>14533000</v>
      </c>
      <c r="I35" s="83">
        <f t="shared" si="1"/>
        <v>45937000</v>
      </c>
      <c r="J35" s="80">
        <v>2514516</v>
      </c>
      <c r="K35" s="81">
        <v>7795902</v>
      </c>
      <c r="L35" s="81">
        <f t="shared" si="2"/>
        <v>10310418</v>
      </c>
      <c r="M35" s="41">
        <f t="shared" si="3"/>
        <v>0.22444691642902237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2514516</v>
      </c>
      <c r="AA35" s="81">
        <v>7795902</v>
      </c>
      <c r="AB35" s="81">
        <f t="shared" si="10"/>
        <v>10310418</v>
      </c>
      <c r="AC35" s="41">
        <f t="shared" si="11"/>
        <v>0.22444691642902237</v>
      </c>
      <c r="AD35" s="80">
        <v>13223086</v>
      </c>
      <c r="AE35" s="81">
        <v>5630313</v>
      </c>
      <c r="AF35" s="81">
        <f t="shared" si="12"/>
        <v>18853399</v>
      </c>
      <c r="AG35" s="41">
        <f t="shared" si="13"/>
        <v>0.37471813010050237</v>
      </c>
      <c r="AH35" s="41">
        <f t="shared" si="14"/>
        <v>-0.4531268340525759</v>
      </c>
      <c r="AI35" s="13">
        <v>50313549</v>
      </c>
      <c r="AJ35" s="13">
        <v>50313549</v>
      </c>
      <c r="AK35" s="13">
        <v>18853399</v>
      </c>
      <c r="AL35" s="13"/>
    </row>
    <row r="36" spans="1:38" s="14" customFormat="1" ht="12.75">
      <c r="A36" s="30" t="s">
        <v>96</v>
      </c>
      <c r="B36" s="64" t="s">
        <v>535</v>
      </c>
      <c r="C36" s="40" t="s">
        <v>536</v>
      </c>
      <c r="D36" s="80">
        <v>139691000</v>
      </c>
      <c r="E36" s="81">
        <v>34700100</v>
      </c>
      <c r="F36" s="82">
        <f t="shared" si="0"/>
        <v>174391100</v>
      </c>
      <c r="G36" s="80">
        <v>139691000</v>
      </c>
      <c r="H36" s="81">
        <v>34700100</v>
      </c>
      <c r="I36" s="83">
        <f t="shared" si="1"/>
        <v>174391100</v>
      </c>
      <c r="J36" s="80">
        <v>12053767</v>
      </c>
      <c r="K36" s="81">
        <v>0</v>
      </c>
      <c r="L36" s="81">
        <f t="shared" si="2"/>
        <v>12053767</v>
      </c>
      <c r="M36" s="41">
        <f t="shared" si="3"/>
        <v>0.06911916376466459</v>
      </c>
      <c r="N36" s="108">
        <v>0</v>
      </c>
      <c r="O36" s="109">
        <v>0</v>
      </c>
      <c r="P36" s="110">
        <f t="shared" si="4"/>
        <v>0</v>
      </c>
      <c r="Q36" s="41">
        <f t="shared" si="5"/>
        <v>0</v>
      </c>
      <c r="R36" s="108">
        <v>0</v>
      </c>
      <c r="S36" s="110">
        <v>0</v>
      </c>
      <c r="T36" s="110">
        <f t="shared" si="6"/>
        <v>0</v>
      </c>
      <c r="U36" s="41">
        <f t="shared" si="7"/>
        <v>0</v>
      </c>
      <c r="V36" s="108">
        <v>0</v>
      </c>
      <c r="W36" s="110">
        <v>0</v>
      </c>
      <c r="X36" s="110">
        <f t="shared" si="8"/>
        <v>0</v>
      </c>
      <c r="Y36" s="41">
        <f t="shared" si="9"/>
        <v>0</v>
      </c>
      <c r="Z36" s="80">
        <v>12053767</v>
      </c>
      <c r="AA36" s="81">
        <v>0</v>
      </c>
      <c r="AB36" s="81">
        <f t="shared" si="10"/>
        <v>12053767</v>
      </c>
      <c r="AC36" s="41">
        <f t="shared" si="11"/>
        <v>0.06911916376466459</v>
      </c>
      <c r="AD36" s="80">
        <v>50984078</v>
      </c>
      <c r="AE36" s="81">
        <v>3396358</v>
      </c>
      <c r="AF36" s="81">
        <f t="shared" si="12"/>
        <v>54380436</v>
      </c>
      <c r="AG36" s="41">
        <f t="shared" si="13"/>
        <v>0.3433776445644285</v>
      </c>
      <c r="AH36" s="41">
        <f t="shared" si="14"/>
        <v>-0.7783436859535293</v>
      </c>
      <c r="AI36" s="13">
        <v>158369180</v>
      </c>
      <c r="AJ36" s="13">
        <v>173861780</v>
      </c>
      <c r="AK36" s="13">
        <v>54380436</v>
      </c>
      <c r="AL36" s="13"/>
    </row>
    <row r="37" spans="1:38" s="14" customFormat="1" ht="12.75">
      <c r="A37" s="30" t="s">
        <v>96</v>
      </c>
      <c r="B37" s="64" t="s">
        <v>537</v>
      </c>
      <c r="C37" s="40" t="s">
        <v>538</v>
      </c>
      <c r="D37" s="80">
        <v>66676000</v>
      </c>
      <c r="E37" s="81">
        <v>22798000</v>
      </c>
      <c r="F37" s="82">
        <f t="shared" si="0"/>
        <v>89474000</v>
      </c>
      <c r="G37" s="80">
        <v>66676000</v>
      </c>
      <c r="H37" s="81">
        <v>22798000</v>
      </c>
      <c r="I37" s="83">
        <f t="shared" si="1"/>
        <v>89474000</v>
      </c>
      <c r="J37" s="80">
        <v>22883082</v>
      </c>
      <c r="K37" s="81">
        <v>1083174</v>
      </c>
      <c r="L37" s="81">
        <f t="shared" si="2"/>
        <v>23966256</v>
      </c>
      <c r="M37" s="41">
        <f t="shared" si="3"/>
        <v>0.2678572099157297</v>
      </c>
      <c r="N37" s="108">
        <v>0</v>
      </c>
      <c r="O37" s="109">
        <v>0</v>
      </c>
      <c r="P37" s="110">
        <f t="shared" si="4"/>
        <v>0</v>
      </c>
      <c r="Q37" s="41">
        <f t="shared" si="5"/>
        <v>0</v>
      </c>
      <c r="R37" s="108">
        <v>0</v>
      </c>
      <c r="S37" s="110">
        <v>0</v>
      </c>
      <c r="T37" s="110">
        <f t="shared" si="6"/>
        <v>0</v>
      </c>
      <c r="U37" s="41">
        <f t="shared" si="7"/>
        <v>0</v>
      </c>
      <c r="V37" s="108">
        <v>0</v>
      </c>
      <c r="W37" s="110">
        <v>0</v>
      </c>
      <c r="X37" s="110">
        <f t="shared" si="8"/>
        <v>0</v>
      </c>
      <c r="Y37" s="41">
        <f t="shared" si="9"/>
        <v>0</v>
      </c>
      <c r="Z37" s="80">
        <v>22883082</v>
      </c>
      <c r="AA37" s="81">
        <v>1083174</v>
      </c>
      <c r="AB37" s="81">
        <f t="shared" si="10"/>
        <v>23966256</v>
      </c>
      <c r="AC37" s="41">
        <f t="shared" si="11"/>
        <v>0.2678572099157297</v>
      </c>
      <c r="AD37" s="80">
        <v>21301916</v>
      </c>
      <c r="AE37" s="81">
        <v>2475000</v>
      </c>
      <c r="AF37" s="81">
        <f t="shared" si="12"/>
        <v>23776916</v>
      </c>
      <c r="AG37" s="41">
        <f t="shared" si="13"/>
        <v>0.36362160445124453</v>
      </c>
      <c r="AH37" s="41">
        <f t="shared" si="14"/>
        <v>0.007963185805930362</v>
      </c>
      <c r="AI37" s="13">
        <v>65389173</v>
      </c>
      <c r="AJ37" s="13">
        <v>106005000</v>
      </c>
      <c r="AK37" s="13">
        <v>23776916</v>
      </c>
      <c r="AL37" s="13"/>
    </row>
    <row r="38" spans="1:38" s="14" customFormat="1" ht="12.75">
      <c r="A38" s="30" t="s">
        <v>115</v>
      </c>
      <c r="B38" s="64" t="s">
        <v>539</v>
      </c>
      <c r="C38" s="40" t="s">
        <v>540</v>
      </c>
      <c r="D38" s="80">
        <v>57832880</v>
      </c>
      <c r="E38" s="81">
        <v>2470000</v>
      </c>
      <c r="F38" s="82">
        <f t="shared" si="0"/>
        <v>60302880</v>
      </c>
      <c r="G38" s="80">
        <v>57832880</v>
      </c>
      <c r="H38" s="81">
        <v>2470000</v>
      </c>
      <c r="I38" s="83">
        <f t="shared" si="1"/>
        <v>60302880</v>
      </c>
      <c r="J38" s="80">
        <v>19120216</v>
      </c>
      <c r="K38" s="81">
        <v>189727</v>
      </c>
      <c r="L38" s="81">
        <f t="shared" si="2"/>
        <v>19309943</v>
      </c>
      <c r="M38" s="41">
        <f t="shared" si="3"/>
        <v>0.3202159333020247</v>
      </c>
      <c r="N38" s="108">
        <v>0</v>
      </c>
      <c r="O38" s="109">
        <v>0</v>
      </c>
      <c r="P38" s="110">
        <f t="shared" si="4"/>
        <v>0</v>
      </c>
      <c r="Q38" s="41">
        <f t="shared" si="5"/>
        <v>0</v>
      </c>
      <c r="R38" s="108">
        <v>0</v>
      </c>
      <c r="S38" s="110">
        <v>0</v>
      </c>
      <c r="T38" s="110">
        <f t="shared" si="6"/>
        <v>0</v>
      </c>
      <c r="U38" s="41">
        <f t="shared" si="7"/>
        <v>0</v>
      </c>
      <c r="V38" s="108">
        <v>0</v>
      </c>
      <c r="W38" s="110">
        <v>0</v>
      </c>
      <c r="X38" s="110">
        <f t="shared" si="8"/>
        <v>0</v>
      </c>
      <c r="Y38" s="41">
        <f t="shared" si="9"/>
        <v>0</v>
      </c>
      <c r="Z38" s="80">
        <v>19120216</v>
      </c>
      <c r="AA38" s="81">
        <v>189727</v>
      </c>
      <c r="AB38" s="81">
        <f t="shared" si="10"/>
        <v>19309943</v>
      </c>
      <c r="AC38" s="41">
        <f t="shared" si="11"/>
        <v>0.3202159333020247</v>
      </c>
      <c r="AD38" s="80">
        <v>19466717</v>
      </c>
      <c r="AE38" s="81">
        <v>4487818</v>
      </c>
      <c r="AF38" s="81">
        <f t="shared" si="12"/>
        <v>23954535</v>
      </c>
      <c r="AG38" s="41">
        <f t="shared" si="13"/>
        <v>0.2954522995675841</v>
      </c>
      <c r="AH38" s="41">
        <f t="shared" si="14"/>
        <v>-0.19389197076879183</v>
      </c>
      <c r="AI38" s="13">
        <v>81077504</v>
      </c>
      <c r="AJ38" s="13">
        <v>75433612</v>
      </c>
      <c r="AK38" s="13">
        <v>23954535</v>
      </c>
      <c r="AL38" s="13"/>
    </row>
    <row r="39" spans="1:38" s="60" customFormat="1" ht="12.75">
      <c r="A39" s="65"/>
      <c r="B39" s="66" t="s">
        <v>541</v>
      </c>
      <c r="C39" s="33"/>
      <c r="D39" s="84">
        <f>SUM(D32:D38)</f>
        <v>953775671</v>
      </c>
      <c r="E39" s="85">
        <f>SUM(E32:E38)</f>
        <v>187385524</v>
      </c>
      <c r="F39" s="93">
        <f t="shared" si="0"/>
        <v>1141161195</v>
      </c>
      <c r="G39" s="84">
        <f>SUM(G32:G38)</f>
        <v>953775671</v>
      </c>
      <c r="H39" s="85">
        <f>SUM(H32:H38)</f>
        <v>187385524</v>
      </c>
      <c r="I39" s="86">
        <f t="shared" si="1"/>
        <v>1141161195</v>
      </c>
      <c r="J39" s="84">
        <f>SUM(J32:J38)</f>
        <v>267055926</v>
      </c>
      <c r="K39" s="85">
        <f>SUM(K32:K38)</f>
        <v>33862005</v>
      </c>
      <c r="L39" s="85">
        <f t="shared" si="2"/>
        <v>300917931</v>
      </c>
      <c r="M39" s="45">
        <f t="shared" si="3"/>
        <v>0.26369450023228314</v>
      </c>
      <c r="N39" s="114">
        <f>SUM(N32:N38)</f>
        <v>0</v>
      </c>
      <c r="O39" s="115">
        <f>SUM(O32:O38)</f>
        <v>0</v>
      </c>
      <c r="P39" s="116">
        <f t="shared" si="4"/>
        <v>0</v>
      </c>
      <c r="Q39" s="45">
        <f t="shared" si="5"/>
        <v>0</v>
      </c>
      <c r="R39" s="114">
        <f>SUM(R32:R38)</f>
        <v>0</v>
      </c>
      <c r="S39" s="116">
        <f>SUM(S32:S38)</f>
        <v>0</v>
      </c>
      <c r="T39" s="116">
        <f t="shared" si="6"/>
        <v>0</v>
      </c>
      <c r="U39" s="45">
        <f t="shared" si="7"/>
        <v>0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5">
        <f t="shared" si="9"/>
        <v>0</v>
      </c>
      <c r="Z39" s="84">
        <v>267055926</v>
      </c>
      <c r="AA39" s="85">
        <v>33862005</v>
      </c>
      <c r="AB39" s="85">
        <f t="shared" si="10"/>
        <v>300917931</v>
      </c>
      <c r="AC39" s="45">
        <f t="shared" si="11"/>
        <v>0.26369450023228314</v>
      </c>
      <c r="AD39" s="84">
        <f>SUM(AD32:AD38)</f>
        <v>274649440</v>
      </c>
      <c r="AE39" s="85">
        <f>SUM(AE32:AE38)</f>
        <v>35642799</v>
      </c>
      <c r="AF39" s="85">
        <f t="shared" si="12"/>
        <v>310292239</v>
      </c>
      <c r="AG39" s="45">
        <f t="shared" si="13"/>
        <v>0.29237427482664474</v>
      </c>
      <c r="AH39" s="45">
        <f t="shared" si="14"/>
        <v>-0.030211222911057045</v>
      </c>
      <c r="AI39" s="67">
        <f>SUM(AI32:AI38)</f>
        <v>1061284339</v>
      </c>
      <c r="AJ39" s="67">
        <f>SUM(AJ32:AJ38)</f>
        <v>1197312316</v>
      </c>
      <c r="AK39" s="67">
        <f>SUM(AK32:AK38)</f>
        <v>310292239</v>
      </c>
      <c r="AL39" s="67"/>
    </row>
    <row r="40" spans="1:38" s="14" customFormat="1" ht="12.75">
      <c r="A40" s="30" t="s">
        <v>96</v>
      </c>
      <c r="B40" s="64" t="s">
        <v>84</v>
      </c>
      <c r="C40" s="40" t="s">
        <v>85</v>
      </c>
      <c r="D40" s="80">
        <v>1510718824</v>
      </c>
      <c r="E40" s="81">
        <v>238867113</v>
      </c>
      <c r="F40" s="82">
        <f t="shared" si="0"/>
        <v>1749585937</v>
      </c>
      <c r="G40" s="80">
        <v>1510718824</v>
      </c>
      <c r="H40" s="81">
        <v>238867113</v>
      </c>
      <c r="I40" s="83">
        <f t="shared" si="1"/>
        <v>1749585937</v>
      </c>
      <c r="J40" s="80">
        <v>852785064</v>
      </c>
      <c r="K40" s="81">
        <v>26658389</v>
      </c>
      <c r="L40" s="81">
        <f t="shared" si="2"/>
        <v>879443453</v>
      </c>
      <c r="M40" s="41">
        <f t="shared" si="3"/>
        <v>0.5026580486283366</v>
      </c>
      <c r="N40" s="108">
        <v>0</v>
      </c>
      <c r="O40" s="109">
        <v>0</v>
      </c>
      <c r="P40" s="110">
        <f t="shared" si="4"/>
        <v>0</v>
      </c>
      <c r="Q40" s="41">
        <f t="shared" si="5"/>
        <v>0</v>
      </c>
      <c r="R40" s="108">
        <v>0</v>
      </c>
      <c r="S40" s="110">
        <v>0</v>
      </c>
      <c r="T40" s="110">
        <f t="shared" si="6"/>
        <v>0</v>
      </c>
      <c r="U40" s="41">
        <f t="shared" si="7"/>
        <v>0</v>
      </c>
      <c r="V40" s="108">
        <v>0</v>
      </c>
      <c r="W40" s="110">
        <v>0</v>
      </c>
      <c r="X40" s="110">
        <f t="shared" si="8"/>
        <v>0</v>
      </c>
      <c r="Y40" s="41">
        <f t="shared" si="9"/>
        <v>0</v>
      </c>
      <c r="Z40" s="80">
        <v>852785064</v>
      </c>
      <c r="AA40" s="81">
        <v>26658389</v>
      </c>
      <c r="AB40" s="81">
        <f t="shared" si="10"/>
        <v>879443453</v>
      </c>
      <c r="AC40" s="41">
        <f t="shared" si="11"/>
        <v>0.5026580486283366</v>
      </c>
      <c r="AD40" s="80">
        <v>481556046</v>
      </c>
      <c r="AE40" s="81">
        <v>19639204</v>
      </c>
      <c r="AF40" s="81">
        <f t="shared" si="12"/>
        <v>501195250</v>
      </c>
      <c r="AG40" s="41">
        <f t="shared" si="13"/>
        <v>0.2998092379246402</v>
      </c>
      <c r="AH40" s="41">
        <f t="shared" si="14"/>
        <v>0.7546923140233273</v>
      </c>
      <c r="AI40" s="13">
        <v>1671713832</v>
      </c>
      <c r="AJ40" s="13">
        <v>1690741460</v>
      </c>
      <c r="AK40" s="13">
        <v>501195250</v>
      </c>
      <c r="AL40" s="13"/>
    </row>
    <row r="41" spans="1:38" s="14" customFormat="1" ht="12.75">
      <c r="A41" s="30" t="s">
        <v>96</v>
      </c>
      <c r="B41" s="64" t="s">
        <v>542</v>
      </c>
      <c r="C41" s="40" t="s">
        <v>543</v>
      </c>
      <c r="D41" s="80">
        <v>107601000</v>
      </c>
      <c r="E41" s="81">
        <v>1</v>
      </c>
      <c r="F41" s="82">
        <f t="shared" si="0"/>
        <v>107601001</v>
      </c>
      <c r="G41" s="80">
        <v>107601000</v>
      </c>
      <c r="H41" s="81">
        <v>1</v>
      </c>
      <c r="I41" s="83">
        <f t="shared" si="1"/>
        <v>107601001</v>
      </c>
      <c r="J41" s="80">
        <v>37236853</v>
      </c>
      <c r="K41" s="81">
        <v>2720857</v>
      </c>
      <c r="L41" s="81">
        <f t="shared" si="2"/>
        <v>39957710</v>
      </c>
      <c r="M41" s="41">
        <f t="shared" si="3"/>
        <v>0.3713507274899794</v>
      </c>
      <c r="N41" s="108">
        <v>0</v>
      </c>
      <c r="O41" s="109">
        <v>0</v>
      </c>
      <c r="P41" s="110">
        <f t="shared" si="4"/>
        <v>0</v>
      </c>
      <c r="Q41" s="41">
        <f t="shared" si="5"/>
        <v>0</v>
      </c>
      <c r="R41" s="108">
        <v>0</v>
      </c>
      <c r="S41" s="110">
        <v>0</v>
      </c>
      <c r="T41" s="110">
        <f t="shared" si="6"/>
        <v>0</v>
      </c>
      <c r="U41" s="41">
        <f t="shared" si="7"/>
        <v>0</v>
      </c>
      <c r="V41" s="108">
        <v>0</v>
      </c>
      <c r="W41" s="110">
        <v>0</v>
      </c>
      <c r="X41" s="110">
        <f t="shared" si="8"/>
        <v>0</v>
      </c>
      <c r="Y41" s="41">
        <f t="shared" si="9"/>
        <v>0</v>
      </c>
      <c r="Z41" s="80">
        <v>37236853</v>
      </c>
      <c r="AA41" s="81">
        <v>2720857</v>
      </c>
      <c r="AB41" s="81">
        <f t="shared" si="10"/>
        <v>39957710</v>
      </c>
      <c r="AC41" s="41">
        <f t="shared" si="11"/>
        <v>0.3713507274899794</v>
      </c>
      <c r="AD41" s="80">
        <v>33115725</v>
      </c>
      <c r="AE41" s="81">
        <v>5340277</v>
      </c>
      <c r="AF41" s="81">
        <f t="shared" si="12"/>
        <v>38456002</v>
      </c>
      <c r="AG41" s="41">
        <f t="shared" si="13"/>
        <v>0.32969643050134895</v>
      </c>
      <c r="AH41" s="41">
        <f t="shared" si="14"/>
        <v>0.039050029173599565</v>
      </c>
      <c r="AI41" s="13">
        <v>116640638</v>
      </c>
      <c r="AJ41" s="13">
        <v>105409959</v>
      </c>
      <c r="AK41" s="13">
        <v>38456002</v>
      </c>
      <c r="AL41" s="13"/>
    </row>
    <row r="42" spans="1:38" s="14" customFormat="1" ht="12.75">
      <c r="A42" s="30" t="s">
        <v>96</v>
      </c>
      <c r="B42" s="64" t="s">
        <v>544</v>
      </c>
      <c r="C42" s="40" t="s">
        <v>545</v>
      </c>
      <c r="D42" s="80">
        <v>78511804</v>
      </c>
      <c r="E42" s="81">
        <v>20235000</v>
      </c>
      <c r="F42" s="82">
        <f t="shared" si="0"/>
        <v>98746804</v>
      </c>
      <c r="G42" s="80">
        <v>78511804</v>
      </c>
      <c r="H42" s="81">
        <v>20235000</v>
      </c>
      <c r="I42" s="83">
        <f t="shared" si="1"/>
        <v>98746804</v>
      </c>
      <c r="J42" s="80">
        <v>19420156</v>
      </c>
      <c r="K42" s="81">
        <v>353905</v>
      </c>
      <c r="L42" s="81">
        <f t="shared" si="2"/>
        <v>19774061</v>
      </c>
      <c r="M42" s="41">
        <f t="shared" si="3"/>
        <v>0.20025013670315853</v>
      </c>
      <c r="N42" s="108">
        <v>0</v>
      </c>
      <c r="O42" s="109">
        <v>0</v>
      </c>
      <c r="P42" s="110">
        <f t="shared" si="4"/>
        <v>0</v>
      </c>
      <c r="Q42" s="41">
        <f t="shared" si="5"/>
        <v>0</v>
      </c>
      <c r="R42" s="108">
        <v>0</v>
      </c>
      <c r="S42" s="110">
        <v>0</v>
      </c>
      <c r="T42" s="110">
        <f t="shared" si="6"/>
        <v>0</v>
      </c>
      <c r="U42" s="41">
        <f t="shared" si="7"/>
        <v>0</v>
      </c>
      <c r="V42" s="108">
        <v>0</v>
      </c>
      <c r="W42" s="110">
        <v>0</v>
      </c>
      <c r="X42" s="110">
        <f t="shared" si="8"/>
        <v>0</v>
      </c>
      <c r="Y42" s="41">
        <f t="shared" si="9"/>
        <v>0</v>
      </c>
      <c r="Z42" s="80">
        <v>19420156</v>
      </c>
      <c r="AA42" s="81">
        <v>353905</v>
      </c>
      <c r="AB42" s="81">
        <f t="shared" si="10"/>
        <v>19774061</v>
      </c>
      <c r="AC42" s="41">
        <f t="shared" si="11"/>
        <v>0.20025013670315853</v>
      </c>
      <c r="AD42" s="80">
        <v>21917490</v>
      </c>
      <c r="AE42" s="81">
        <v>5467930</v>
      </c>
      <c r="AF42" s="81">
        <f t="shared" si="12"/>
        <v>27385420</v>
      </c>
      <c r="AG42" s="41">
        <f t="shared" si="13"/>
        <v>0.3152325950361913</v>
      </c>
      <c r="AH42" s="41">
        <f t="shared" si="14"/>
        <v>-0.27793471854731455</v>
      </c>
      <c r="AI42" s="13">
        <v>86873694</v>
      </c>
      <c r="AJ42" s="13">
        <v>99972694</v>
      </c>
      <c r="AK42" s="13">
        <v>27385420</v>
      </c>
      <c r="AL42" s="13"/>
    </row>
    <row r="43" spans="1:38" s="14" customFormat="1" ht="12.75">
      <c r="A43" s="30" t="s">
        <v>96</v>
      </c>
      <c r="B43" s="64" t="s">
        <v>546</v>
      </c>
      <c r="C43" s="40" t="s">
        <v>547</v>
      </c>
      <c r="D43" s="80">
        <v>192026090</v>
      </c>
      <c r="E43" s="81">
        <v>45594000</v>
      </c>
      <c r="F43" s="83">
        <f t="shared" si="0"/>
        <v>237620090</v>
      </c>
      <c r="G43" s="80">
        <v>192026090</v>
      </c>
      <c r="H43" s="81">
        <v>45594000</v>
      </c>
      <c r="I43" s="82">
        <f t="shared" si="1"/>
        <v>237620090</v>
      </c>
      <c r="J43" s="80">
        <v>52114275</v>
      </c>
      <c r="K43" s="94">
        <v>11575021</v>
      </c>
      <c r="L43" s="81">
        <f t="shared" si="2"/>
        <v>63689296</v>
      </c>
      <c r="M43" s="41">
        <f t="shared" si="3"/>
        <v>0.2680299296242165</v>
      </c>
      <c r="N43" s="108">
        <v>0</v>
      </c>
      <c r="O43" s="109">
        <v>0</v>
      </c>
      <c r="P43" s="110">
        <f t="shared" si="4"/>
        <v>0</v>
      </c>
      <c r="Q43" s="41">
        <f t="shared" si="5"/>
        <v>0</v>
      </c>
      <c r="R43" s="108">
        <v>0</v>
      </c>
      <c r="S43" s="110">
        <v>0</v>
      </c>
      <c r="T43" s="110">
        <f t="shared" si="6"/>
        <v>0</v>
      </c>
      <c r="U43" s="41">
        <f t="shared" si="7"/>
        <v>0</v>
      </c>
      <c r="V43" s="108">
        <v>0</v>
      </c>
      <c r="W43" s="110">
        <v>0</v>
      </c>
      <c r="X43" s="110">
        <f t="shared" si="8"/>
        <v>0</v>
      </c>
      <c r="Y43" s="41">
        <f t="shared" si="9"/>
        <v>0</v>
      </c>
      <c r="Z43" s="80">
        <v>52114275</v>
      </c>
      <c r="AA43" s="81">
        <v>11575021</v>
      </c>
      <c r="AB43" s="81">
        <f t="shared" si="10"/>
        <v>63689296</v>
      </c>
      <c r="AC43" s="41">
        <f t="shared" si="11"/>
        <v>0.2680299296242165</v>
      </c>
      <c r="AD43" s="80">
        <v>53736789</v>
      </c>
      <c r="AE43" s="81">
        <v>5784553</v>
      </c>
      <c r="AF43" s="81">
        <f t="shared" si="12"/>
        <v>59521342</v>
      </c>
      <c r="AG43" s="41">
        <f t="shared" si="13"/>
        <v>0.2568809582862739</v>
      </c>
      <c r="AH43" s="41">
        <f t="shared" si="14"/>
        <v>0.07002453002487741</v>
      </c>
      <c r="AI43" s="13">
        <v>231707879</v>
      </c>
      <c r="AJ43" s="13">
        <v>235055177</v>
      </c>
      <c r="AK43" s="13">
        <v>59521342</v>
      </c>
      <c r="AL43" s="13"/>
    </row>
    <row r="44" spans="1:38" s="14" customFormat="1" ht="12.75">
      <c r="A44" s="30" t="s">
        <v>115</v>
      </c>
      <c r="B44" s="64" t="s">
        <v>548</v>
      </c>
      <c r="C44" s="40" t="s">
        <v>549</v>
      </c>
      <c r="D44" s="80">
        <v>99479410</v>
      </c>
      <c r="E44" s="81">
        <v>4289690</v>
      </c>
      <c r="F44" s="83">
        <f t="shared" si="0"/>
        <v>103769100</v>
      </c>
      <c r="G44" s="80">
        <v>99479410</v>
      </c>
      <c r="H44" s="81">
        <v>4289690</v>
      </c>
      <c r="I44" s="82">
        <f t="shared" si="1"/>
        <v>103769100</v>
      </c>
      <c r="J44" s="80">
        <v>32661579</v>
      </c>
      <c r="K44" s="94">
        <v>351795</v>
      </c>
      <c r="L44" s="81">
        <f t="shared" si="2"/>
        <v>33013374</v>
      </c>
      <c r="M44" s="41">
        <f t="shared" si="3"/>
        <v>0.3181426262731391</v>
      </c>
      <c r="N44" s="108">
        <v>0</v>
      </c>
      <c r="O44" s="109">
        <v>0</v>
      </c>
      <c r="P44" s="110">
        <f t="shared" si="4"/>
        <v>0</v>
      </c>
      <c r="Q44" s="41">
        <f t="shared" si="5"/>
        <v>0</v>
      </c>
      <c r="R44" s="108">
        <v>0</v>
      </c>
      <c r="S44" s="110">
        <v>0</v>
      </c>
      <c r="T44" s="110">
        <f t="shared" si="6"/>
        <v>0</v>
      </c>
      <c r="U44" s="41">
        <f t="shared" si="7"/>
        <v>0</v>
      </c>
      <c r="V44" s="108">
        <v>0</v>
      </c>
      <c r="W44" s="110">
        <v>0</v>
      </c>
      <c r="X44" s="110">
        <f t="shared" si="8"/>
        <v>0</v>
      </c>
      <c r="Y44" s="41">
        <f t="shared" si="9"/>
        <v>0</v>
      </c>
      <c r="Z44" s="80">
        <v>32661579</v>
      </c>
      <c r="AA44" s="81">
        <v>351795</v>
      </c>
      <c r="AB44" s="81">
        <f t="shared" si="10"/>
        <v>33013374</v>
      </c>
      <c r="AC44" s="41">
        <f t="shared" si="11"/>
        <v>0.3181426262731391</v>
      </c>
      <c r="AD44" s="80">
        <v>31875977</v>
      </c>
      <c r="AE44" s="81">
        <v>540897</v>
      </c>
      <c r="AF44" s="81">
        <f t="shared" si="12"/>
        <v>32416874</v>
      </c>
      <c r="AG44" s="41">
        <f t="shared" si="13"/>
        <v>0.3027662823318465</v>
      </c>
      <c r="AH44" s="41">
        <f t="shared" si="14"/>
        <v>0.01840091058749227</v>
      </c>
      <c r="AI44" s="13">
        <v>107068970</v>
      </c>
      <c r="AJ44" s="13">
        <v>106075860</v>
      </c>
      <c r="AK44" s="13">
        <v>32416874</v>
      </c>
      <c r="AL44" s="13"/>
    </row>
    <row r="45" spans="1:38" s="60" customFormat="1" ht="12.75">
      <c r="A45" s="65"/>
      <c r="B45" s="66" t="s">
        <v>550</v>
      </c>
      <c r="C45" s="33"/>
      <c r="D45" s="84">
        <f>SUM(D40:D44)</f>
        <v>1988337128</v>
      </c>
      <c r="E45" s="85">
        <f>SUM(E40:E44)</f>
        <v>308985804</v>
      </c>
      <c r="F45" s="93">
        <f t="shared" si="0"/>
        <v>2297322932</v>
      </c>
      <c r="G45" s="84">
        <f>SUM(G40:G44)</f>
        <v>1988337128</v>
      </c>
      <c r="H45" s="85">
        <f>SUM(H40:H44)</f>
        <v>308985804</v>
      </c>
      <c r="I45" s="86">
        <f t="shared" si="1"/>
        <v>2297322932</v>
      </c>
      <c r="J45" s="84">
        <f>SUM(J40:J44)</f>
        <v>994217927</v>
      </c>
      <c r="K45" s="85">
        <f>SUM(K40:K44)</f>
        <v>41659967</v>
      </c>
      <c r="L45" s="85">
        <f t="shared" si="2"/>
        <v>1035877894</v>
      </c>
      <c r="M45" s="45">
        <f t="shared" si="3"/>
        <v>0.4509065223573888</v>
      </c>
      <c r="N45" s="114">
        <f>SUM(N40:N44)</f>
        <v>0</v>
      </c>
      <c r="O45" s="115">
        <f>SUM(O40:O44)</f>
        <v>0</v>
      </c>
      <c r="P45" s="116">
        <f t="shared" si="4"/>
        <v>0</v>
      </c>
      <c r="Q45" s="45">
        <f t="shared" si="5"/>
        <v>0</v>
      </c>
      <c r="R45" s="114">
        <f>SUM(R40:R44)</f>
        <v>0</v>
      </c>
      <c r="S45" s="116">
        <f>SUM(S40:S44)</f>
        <v>0</v>
      </c>
      <c r="T45" s="116">
        <f t="shared" si="6"/>
        <v>0</v>
      </c>
      <c r="U45" s="45">
        <f t="shared" si="7"/>
        <v>0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5">
        <f t="shared" si="9"/>
        <v>0</v>
      </c>
      <c r="Z45" s="84">
        <v>994217927</v>
      </c>
      <c r="AA45" s="85">
        <v>41659967</v>
      </c>
      <c r="AB45" s="85">
        <f t="shared" si="10"/>
        <v>1035877894</v>
      </c>
      <c r="AC45" s="45">
        <f t="shared" si="11"/>
        <v>0.4509065223573888</v>
      </c>
      <c r="AD45" s="84">
        <f>SUM(AD40:AD44)</f>
        <v>622202027</v>
      </c>
      <c r="AE45" s="85">
        <f>SUM(AE40:AE44)</f>
        <v>36772861</v>
      </c>
      <c r="AF45" s="85">
        <f t="shared" si="12"/>
        <v>658974888</v>
      </c>
      <c r="AG45" s="45">
        <f t="shared" si="13"/>
        <v>0.2976392935565589</v>
      </c>
      <c r="AH45" s="45">
        <f t="shared" si="14"/>
        <v>0.5719535188114786</v>
      </c>
      <c r="AI45" s="67">
        <f>SUM(AI40:AI44)</f>
        <v>2214005013</v>
      </c>
      <c r="AJ45" s="67">
        <f>SUM(AJ40:AJ44)</f>
        <v>2237255150</v>
      </c>
      <c r="AK45" s="67">
        <f>SUM(AK40:AK44)</f>
        <v>658974888</v>
      </c>
      <c r="AL45" s="67"/>
    </row>
    <row r="46" spans="1:38" s="60" customFormat="1" ht="12.75">
      <c r="A46" s="65"/>
      <c r="B46" s="66" t="s">
        <v>551</v>
      </c>
      <c r="C46" s="33"/>
      <c r="D46" s="84">
        <f>SUM(D9:D12,D14:D20,D22:D30,D32:D38,D40:D44)</f>
        <v>4896737308</v>
      </c>
      <c r="E46" s="85">
        <f>SUM(E9:E12,E14:E20,E22:E30,E32:E38,E40:E44)</f>
        <v>1254732032</v>
      </c>
      <c r="F46" s="93">
        <f t="shared" si="0"/>
        <v>6151469340</v>
      </c>
      <c r="G46" s="84">
        <f>SUM(G9:G12,G14:G20,G22:G30,G32:G38,G40:G44)</f>
        <v>4896737308</v>
      </c>
      <c r="H46" s="85">
        <f>SUM(H9:H12,H14:H20,H22:H30,H32:H38,H40:H44)</f>
        <v>1254732032</v>
      </c>
      <c r="I46" s="86">
        <f t="shared" si="1"/>
        <v>6151469340</v>
      </c>
      <c r="J46" s="84">
        <f>SUM(J9:J12,J14:J20,J22:J30,J32:J38,J40:J44)</f>
        <v>1830333336</v>
      </c>
      <c r="K46" s="85">
        <f>SUM(K9:K12,K14:K20,K22:K30,K32:K38,K40:K44)</f>
        <v>164456044</v>
      </c>
      <c r="L46" s="85">
        <f t="shared" si="2"/>
        <v>1994789380</v>
      </c>
      <c r="M46" s="45">
        <f t="shared" si="3"/>
        <v>0.3242785210728206</v>
      </c>
      <c r="N46" s="114">
        <f>SUM(N9:N12,N14:N20,N22:N30,N32:N38,N40:N44)</f>
        <v>0</v>
      </c>
      <c r="O46" s="115">
        <f>SUM(O9:O12,O14:O20,O22:O30,O32:O38,O40:O44)</f>
        <v>0</v>
      </c>
      <c r="P46" s="116">
        <f t="shared" si="4"/>
        <v>0</v>
      </c>
      <c r="Q46" s="45">
        <f t="shared" si="5"/>
        <v>0</v>
      </c>
      <c r="R46" s="114">
        <f>SUM(R9:R12,R14:R20,R22:R30,R32:R38,R40:R44)</f>
        <v>0</v>
      </c>
      <c r="S46" s="116">
        <f>SUM(S9:S12,S14:S20,S22:S30,S32:S38,S40:S44)</f>
        <v>0</v>
      </c>
      <c r="T46" s="116">
        <f t="shared" si="6"/>
        <v>0</v>
      </c>
      <c r="U46" s="45">
        <f t="shared" si="7"/>
        <v>0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5">
        <f t="shared" si="9"/>
        <v>0</v>
      </c>
      <c r="Z46" s="84">
        <v>1830333336</v>
      </c>
      <c r="AA46" s="85">
        <v>164456044</v>
      </c>
      <c r="AB46" s="85">
        <f t="shared" si="10"/>
        <v>1994789380</v>
      </c>
      <c r="AC46" s="45">
        <f t="shared" si="11"/>
        <v>0.3242785210728206</v>
      </c>
      <c r="AD46" s="84">
        <f>SUM(AD9:AD12,AD14:AD20,AD22:AD30,AD32:AD38,AD40:AD44)</f>
        <v>1428214155</v>
      </c>
      <c r="AE46" s="85">
        <f>SUM(AE9:AE12,AE14:AE20,AE22:AE30,AE32:AE38,AE40:AE44)</f>
        <v>167275343</v>
      </c>
      <c r="AF46" s="85">
        <f t="shared" si="12"/>
        <v>1595489498</v>
      </c>
      <c r="AG46" s="45">
        <f t="shared" si="13"/>
        <v>0.2851126797807639</v>
      </c>
      <c r="AH46" s="45">
        <f t="shared" si="14"/>
        <v>0.2502679475487215</v>
      </c>
      <c r="AI46" s="67">
        <f>SUM(AI9:AI12,AI14:AI20,AI22:AI30,AI32:AI38,AI40:AI44)</f>
        <v>5595996289</v>
      </c>
      <c r="AJ46" s="67">
        <f>SUM(AJ9:AJ12,AJ14:AJ20,AJ22:AJ30,AJ32:AJ38,AJ40:AJ44)</f>
        <v>5922286740</v>
      </c>
      <c r="AK46" s="67">
        <f>SUM(AK9:AK12,AK14:AK20,AK22:AK30,AK32:AK38,AK40:AK44)</f>
        <v>1595489498</v>
      </c>
      <c r="AL46" s="67"/>
    </row>
    <row r="47" spans="1:38" s="14" customFormat="1" ht="12.75">
      <c r="A47" s="68"/>
      <c r="B47" s="69"/>
      <c r="C47" s="70"/>
      <c r="D47" s="96"/>
      <c r="E47" s="96"/>
      <c r="F47" s="97"/>
      <c r="G47" s="98"/>
      <c r="H47" s="96"/>
      <c r="I47" s="99"/>
      <c r="J47" s="98"/>
      <c r="K47" s="100"/>
      <c r="L47" s="96"/>
      <c r="M47" s="74"/>
      <c r="N47" s="98"/>
      <c r="O47" s="100"/>
      <c r="P47" s="96"/>
      <c r="Q47" s="74"/>
      <c r="R47" s="98"/>
      <c r="S47" s="100"/>
      <c r="T47" s="96"/>
      <c r="U47" s="74"/>
      <c r="V47" s="98"/>
      <c r="W47" s="100"/>
      <c r="X47" s="96"/>
      <c r="Y47" s="74"/>
      <c r="Z47" s="98"/>
      <c r="AA47" s="100"/>
      <c r="AB47" s="96"/>
      <c r="AC47" s="74"/>
      <c r="AD47" s="98"/>
      <c r="AE47" s="96"/>
      <c r="AF47" s="96"/>
      <c r="AG47" s="74"/>
      <c r="AH47" s="74"/>
      <c r="AI47" s="13"/>
      <c r="AJ47" s="13"/>
      <c r="AK47" s="13"/>
      <c r="AL47" s="13"/>
    </row>
    <row r="48" spans="1:38" s="77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7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7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5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5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5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5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5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5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5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5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5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5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5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5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5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5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5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5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5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5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5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5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5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5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5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5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5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5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5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5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5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5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5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5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5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5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32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4" t="s">
        <v>552</v>
      </c>
      <c r="C9" s="40" t="s">
        <v>553</v>
      </c>
      <c r="D9" s="80">
        <v>235655160</v>
      </c>
      <c r="E9" s="81">
        <v>111660000</v>
      </c>
      <c r="F9" s="82">
        <f>$D9+$E9</f>
        <v>347315160</v>
      </c>
      <c r="G9" s="80">
        <v>235655160</v>
      </c>
      <c r="H9" s="81">
        <v>111660000</v>
      </c>
      <c r="I9" s="83">
        <f>$G9+$H9</f>
        <v>347315160</v>
      </c>
      <c r="J9" s="80">
        <v>112623294</v>
      </c>
      <c r="K9" s="81">
        <v>12507904</v>
      </c>
      <c r="L9" s="81">
        <f>$J9+$K9</f>
        <v>125131198</v>
      </c>
      <c r="M9" s="41">
        <f>IF($F9=0,0,$L9/$F9)</f>
        <v>0.36028141702769323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112623294</v>
      </c>
      <c r="AA9" s="81">
        <v>12507904</v>
      </c>
      <c r="AB9" s="81">
        <f>$Z9+$AA9</f>
        <v>125131198</v>
      </c>
      <c r="AC9" s="41">
        <f>IF($F9=0,0,$AB9/$F9)</f>
        <v>0.36028141702769323</v>
      </c>
      <c r="AD9" s="80">
        <v>75509105</v>
      </c>
      <c r="AE9" s="81">
        <v>21858528</v>
      </c>
      <c r="AF9" s="81">
        <f>$AD9+$AE9</f>
        <v>97367633</v>
      </c>
      <c r="AG9" s="41">
        <f>IF($AI9=0,0,$AK9/$AI9)</f>
        <v>0.2875769434700481</v>
      </c>
      <c r="AH9" s="41">
        <f>IF($AF9=0,0,(($L9/$AF9)-1))</f>
        <v>0.2851416240138034</v>
      </c>
      <c r="AI9" s="13">
        <v>338579414</v>
      </c>
      <c r="AJ9" s="13">
        <v>352877077</v>
      </c>
      <c r="AK9" s="13">
        <v>97367633</v>
      </c>
      <c r="AL9" s="13"/>
    </row>
    <row r="10" spans="1:38" s="14" customFormat="1" ht="12.75">
      <c r="A10" s="30" t="s">
        <v>96</v>
      </c>
      <c r="B10" s="64" t="s">
        <v>68</v>
      </c>
      <c r="C10" s="40" t="s">
        <v>69</v>
      </c>
      <c r="D10" s="80">
        <v>1219454402</v>
      </c>
      <c r="E10" s="81">
        <v>221956000</v>
      </c>
      <c r="F10" s="83">
        <f aca="true" t="shared" si="0" ref="F10:F36">$D10+$E10</f>
        <v>1441410402</v>
      </c>
      <c r="G10" s="80">
        <v>1219454402</v>
      </c>
      <c r="H10" s="81">
        <v>221956000</v>
      </c>
      <c r="I10" s="83">
        <f aca="true" t="shared" si="1" ref="I10:I36">$G10+$H10</f>
        <v>1441410402</v>
      </c>
      <c r="J10" s="80">
        <v>302877302</v>
      </c>
      <c r="K10" s="81">
        <v>31596987</v>
      </c>
      <c r="L10" s="81">
        <f aca="true" t="shared" si="2" ref="L10:L36">$J10+$K10</f>
        <v>334474289</v>
      </c>
      <c r="M10" s="41">
        <f aca="true" t="shared" si="3" ref="M10:M36">IF($F10=0,0,$L10/$F10)</f>
        <v>0.2320465347939122</v>
      </c>
      <c r="N10" s="108">
        <v>0</v>
      </c>
      <c r="O10" s="109">
        <v>0</v>
      </c>
      <c r="P10" s="110">
        <f aca="true" t="shared" si="4" ref="P10:P36">$N10+$O10</f>
        <v>0</v>
      </c>
      <c r="Q10" s="41">
        <f aca="true" t="shared" si="5" ref="Q10:Q36">IF($F10=0,0,$P10/$F10)</f>
        <v>0</v>
      </c>
      <c r="R10" s="108">
        <v>0</v>
      </c>
      <c r="S10" s="110">
        <v>0</v>
      </c>
      <c r="T10" s="110">
        <f aca="true" t="shared" si="6" ref="T10:T36">$R10+$S10</f>
        <v>0</v>
      </c>
      <c r="U10" s="41">
        <f aca="true" t="shared" si="7" ref="U10:U36">IF($I10=0,0,$T10/$I10)</f>
        <v>0</v>
      </c>
      <c r="V10" s="108">
        <v>0</v>
      </c>
      <c r="W10" s="110">
        <v>0</v>
      </c>
      <c r="X10" s="110">
        <f aca="true" t="shared" si="8" ref="X10:X36">$V10+$W10</f>
        <v>0</v>
      </c>
      <c r="Y10" s="41">
        <f aca="true" t="shared" si="9" ref="Y10:Y36">IF($I10=0,0,$X10/$I10)</f>
        <v>0</v>
      </c>
      <c r="Z10" s="80">
        <v>302877302</v>
      </c>
      <c r="AA10" s="81">
        <v>31596987</v>
      </c>
      <c r="AB10" s="81">
        <f aca="true" t="shared" si="10" ref="AB10:AB36">$Z10+$AA10</f>
        <v>334474289</v>
      </c>
      <c r="AC10" s="41">
        <f aca="true" t="shared" si="11" ref="AC10:AC36">IF($F10=0,0,$AB10/$F10)</f>
        <v>0.2320465347939122</v>
      </c>
      <c r="AD10" s="80">
        <v>310199392</v>
      </c>
      <c r="AE10" s="81">
        <v>43744746</v>
      </c>
      <c r="AF10" s="81">
        <f aca="true" t="shared" si="12" ref="AF10:AF36">$AD10+$AE10</f>
        <v>353944138</v>
      </c>
      <c r="AG10" s="41">
        <f aca="true" t="shared" si="13" ref="AG10:AG36">IF($AI10=0,0,$AK10/$AI10)</f>
        <v>0.2570856528867104</v>
      </c>
      <c r="AH10" s="41">
        <f aca="true" t="shared" si="14" ref="AH10:AH36">IF($AF10=0,0,(($L10/$AF10)-1))</f>
        <v>-0.055008253873101265</v>
      </c>
      <c r="AI10" s="13">
        <v>1376755700</v>
      </c>
      <c r="AJ10" s="13">
        <v>1320180474</v>
      </c>
      <c r="AK10" s="13">
        <v>353944138</v>
      </c>
      <c r="AL10" s="13"/>
    </row>
    <row r="11" spans="1:38" s="14" customFormat="1" ht="12.75">
      <c r="A11" s="30" t="s">
        <v>96</v>
      </c>
      <c r="B11" s="64" t="s">
        <v>82</v>
      </c>
      <c r="C11" s="40" t="s">
        <v>83</v>
      </c>
      <c r="D11" s="80">
        <v>2795592927</v>
      </c>
      <c r="E11" s="81">
        <v>1363578974</v>
      </c>
      <c r="F11" s="82">
        <f t="shared" si="0"/>
        <v>4159171901</v>
      </c>
      <c r="G11" s="80">
        <v>2795592927</v>
      </c>
      <c r="H11" s="81">
        <v>1363578974</v>
      </c>
      <c r="I11" s="83">
        <f t="shared" si="1"/>
        <v>4159171901</v>
      </c>
      <c r="J11" s="80">
        <v>740532860</v>
      </c>
      <c r="K11" s="81">
        <v>186314506</v>
      </c>
      <c r="L11" s="81">
        <f t="shared" si="2"/>
        <v>926847366</v>
      </c>
      <c r="M11" s="41">
        <f t="shared" si="3"/>
        <v>0.22284420746763456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740532860</v>
      </c>
      <c r="AA11" s="81">
        <v>186314506</v>
      </c>
      <c r="AB11" s="81">
        <f t="shared" si="10"/>
        <v>926847366</v>
      </c>
      <c r="AC11" s="41">
        <f t="shared" si="11"/>
        <v>0.22284420746763456</v>
      </c>
      <c r="AD11" s="80">
        <v>604059479</v>
      </c>
      <c r="AE11" s="81">
        <v>40293477</v>
      </c>
      <c r="AF11" s="81">
        <f t="shared" si="12"/>
        <v>644352956</v>
      </c>
      <c r="AG11" s="41">
        <f t="shared" si="13"/>
        <v>0.1802614890062445</v>
      </c>
      <c r="AH11" s="41">
        <f t="shared" si="14"/>
        <v>0.4384156344275387</v>
      </c>
      <c r="AI11" s="13">
        <v>3574545842</v>
      </c>
      <c r="AJ11" s="13">
        <v>3635521957</v>
      </c>
      <c r="AK11" s="13">
        <v>644352956</v>
      </c>
      <c r="AL11" s="13"/>
    </row>
    <row r="12" spans="1:38" s="14" customFormat="1" ht="12.75">
      <c r="A12" s="30" t="s">
        <v>96</v>
      </c>
      <c r="B12" s="64" t="s">
        <v>554</v>
      </c>
      <c r="C12" s="40" t="s">
        <v>555</v>
      </c>
      <c r="D12" s="80">
        <v>117680966</v>
      </c>
      <c r="E12" s="81">
        <v>29523980</v>
      </c>
      <c r="F12" s="82">
        <f t="shared" si="0"/>
        <v>147204946</v>
      </c>
      <c r="G12" s="80">
        <v>117680966</v>
      </c>
      <c r="H12" s="81">
        <v>29523980</v>
      </c>
      <c r="I12" s="83">
        <f t="shared" si="1"/>
        <v>147204946</v>
      </c>
      <c r="J12" s="80">
        <v>26973723</v>
      </c>
      <c r="K12" s="81">
        <v>8368036</v>
      </c>
      <c r="L12" s="81">
        <f t="shared" si="2"/>
        <v>35341759</v>
      </c>
      <c r="M12" s="41">
        <f t="shared" si="3"/>
        <v>0.24008540446732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26973723</v>
      </c>
      <c r="AA12" s="81">
        <v>8368036</v>
      </c>
      <c r="AB12" s="81">
        <f t="shared" si="10"/>
        <v>35341759</v>
      </c>
      <c r="AC12" s="41">
        <f t="shared" si="11"/>
        <v>0.24008540446732</v>
      </c>
      <c r="AD12" s="80">
        <v>35178966</v>
      </c>
      <c r="AE12" s="81">
        <v>9707346</v>
      </c>
      <c r="AF12" s="81">
        <f t="shared" si="12"/>
        <v>44886312</v>
      </c>
      <c r="AG12" s="41">
        <f t="shared" si="13"/>
        <v>0.3076576889428564</v>
      </c>
      <c r="AH12" s="41">
        <f t="shared" si="14"/>
        <v>-0.21263838739970442</v>
      </c>
      <c r="AI12" s="13">
        <v>145896929</v>
      </c>
      <c r="AJ12" s="13">
        <v>149400133</v>
      </c>
      <c r="AK12" s="13">
        <v>44886312</v>
      </c>
      <c r="AL12" s="13"/>
    </row>
    <row r="13" spans="1:38" s="14" customFormat="1" ht="12.75">
      <c r="A13" s="30" t="s">
        <v>96</v>
      </c>
      <c r="B13" s="64" t="s">
        <v>556</v>
      </c>
      <c r="C13" s="40" t="s">
        <v>557</v>
      </c>
      <c r="D13" s="80">
        <v>403355536</v>
      </c>
      <c r="E13" s="81">
        <v>146441000</v>
      </c>
      <c r="F13" s="82">
        <f t="shared" si="0"/>
        <v>549796536</v>
      </c>
      <c r="G13" s="80">
        <v>403355536</v>
      </c>
      <c r="H13" s="81">
        <v>146441000</v>
      </c>
      <c r="I13" s="83">
        <f t="shared" si="1"/>
        <v>549796536</v>
      </c>
      <c r="J13" s="80">
        <v>136620190</v>
      </c>
      <c r="K13" s="81">
        <v>51871038</v>
      </c>
      <c r="L13" s="81">
        <f t="shared" si="2"/>
        <v>188491228</v>
      </c>
      <c r="M13" s="41">
        <f t="shared" si="3"/>
        <v>0.3428381513120337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136620190</v>
      </c>
      <c r="AA13" s="81">
        <v>51871038</v>
      </c>
      <c r="AB13" s="81">
        <f t="shared" si="10"/>
        <v>188491228</v>
      </c>
      <c r="AC13" s="41">
        <f t="shared" si="11"/>
        <v>0.3428381513120337</v>
      </c>
      <c r="AD13" s="80">
        <v>128361750</v>
      </c>
      <c r="AE13" s="81">
        <v>20206626</v>
      </c>
      <c r="AF13" s="81">
        <f t="shared" si="12"/>
        <v>148568376</v>
      </c>
      <c r="AG13" s="41">
        <f t="shared" si="13"/>
        <v>0.27681433822499507</v>
      </c>
      <c r="AH13" s="41">
        <f t="shared" si="14"/>
        <v>0.2687170249474895</v>
      </c>
      <c r="AI13" s="13">
        <v>536707661</v>
      </c>
      <c r="AJ13" s="13">
        <v>616892842</v>
      </c>
      <c r="AK13" s="13">
        <v>148568376</v>
      </c>
      <c r="AL13" s="13"/>
    </row>
    <row r="14" spans="1:38" s="14" customFormat="1" ht="12.75">
      <c r="A14" s="30" t="s">
        <v>115</v>
      </c>
      <c r="B14" s="64" t="s">
        <v>558</v>
      </c>
      <c r="C14" s="40" t="s">
        <v>559</v>
      </c>
      <c r="D14" s="80">
        <v>251899000</v>
      </c>
      <c r="E14" s="81">
        <v>3355000</v>
      </c>
      <c r="F14" s="82">
        <f t="shared" si="0"/>
        <v>255254000</v>
      </c>
      <c r="G14" s="80">
        <v>251899000</v>
      </c>
      <c r="H14" s="81">
        <v>3355000</v>
      </c>
      <c r="I14" s="83">
        <f t="shared" si="1"/>
        <v>255254000</v>
      </c>
      <c r="J14" s="80">
        <v>111210809</v>
      </c>
      <c r="K14" s="81">
        <v>315372</v>
      </c>
      <c r="L14" s="81">
        <f t="shared" si="2"/>
        <v>111526181</v>
      </c>
      <c r="M14" s="41">
        <f t="shared" si="3"/>
        <v>0.43692236360644693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111210809</v>
      </c>
      <c r="AA14" s="81">
        <v>315372</v>
      </c>
      <c r="AB14" s="81">
        <f t="shared" si="10"/>
        <v>111526181</v>
      </c>
      <c r="AC14" s="41">
        <f t="shared" si="11"/>
        <v>0.43692236360644693</v>
      </c>
      <c r="AD14" s="80">
        <v>104230112</v>
      </c>
      <c r="AE14" s="81">
        <v>507629</v>
      </c>
      <c r="AF14" s="81">
        <f t="shared" si="12"/>
        <v>104737741</v>
      </c>
      <c r="AG14" s="41">
        <f t="shared" si="13"/>
        <v>0.4253240191022278</v>
      </c>
      <c r="AH14" s="41">
        <f t="shared" si="14"/>
        <v>0.0648136949984437</v>
      </c>
      <c r="AI14" s="13">
        <v>246254000</v>
      </c>
      <c r="AJ14" s="13">
        <v>271874939</v>
      </c>
      <c r="AK14" s="13">
        <v>104737741</v>
      </c>
      <c r="AL14" s="13"/>
    </row>
    <row r="15" spans="1:38" s="60" customFormat="1" ht="12.75">
      <c r="A15" s="65"/>
      <c r="B15" s="66" t="s">
        <v>560</v>
      </c>
      <c r="C15" s="33"/>
      <c r="D15" s="84">
        <f>SUM(D9:D14)</f>
        <v>5023637991</v>
      </c>
      <c r="E15" s="85">
        <f>SUM(E9:E14)</f>
        <v>1876514954</v>
      </c>
      <c r="F15" s="93">
        <f t="shared" si="0"/>
        <v>6900152945</v>
      </c>
      <c r="G15" s="84">
        <f>SUM(G9:G14)</f>
        <v>5023637991</v>
      </c>
      <c r="H15" s="85">
        <f>SUM(H9:H14)</f>
        <v>1876514954</v>
      </c>
      <c r="I15" s="86">
        <f t="shared" si="1"/>
        <v>6900152945</v>
      </c>
      <c r="J15" s="84">
        <f>SUM(J9:J14)</f>
        <v>1430838178</v>
      </c>
      <c r="K15" s="85">
        <f>SUM(K9:K14)</f>
        <v>290973843</v>
      </c>
      <c r="L15" s="85">
        <f t="shared" si="2"/>
        <v>1721812021</v>
      </c>
      <c r="M15" s="45">
        <f t="shared" si="3"/>
        <v>0.24953244293630653</v>
      </c>
      <c r="N15" s="114">
        <f>SUM(N9:N14)</f>
        <v>0</v>
      </c>
      <c r="O15" s="115">
        <f>SUM(O9:O14)</f>
        <v>0</v>
      </c>
      <c r="P15" s="116">
        <f t="shared" si="4"/>
        <v>0</v>
      </c>
      <c r="Q15" s="45">
        <f t="shared" si="5"/>
        <v>0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5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5">
        <f t="shared" si="9"/>
        <v>0</v>
      </c>
      <c r="Z15" s="84">
        <v>1430838178</v>
      </c>
      <c r="AA15" s="85">
        <v>290973843</v>
      </c>
      <c r="AB15" s="85">
        <f t="shared" si="10"/>
        <v>1721812021</v>
      </c>
      <c r="AC15" s="45">
        <f t="shared" si="11"/>
        <v>0.24953244293630653</v>
      </c>
      <c r="AD15" s="84">
        <f>SUM(AD9:AD14)</f>
        <v>1257538804</v>
      </c>
      <c r="AE15" s="85">
        <f>SUM(AE9:AE14)</f>
        <v>136318352</v>
      </c>
      <c r="AF15" s="85">
        <f t="shared" si="12"/>
        <v>1393857156</v>
      </c>
      <c r="AG15" s="45">
        <f t="shared" si="13"/>
        <v>0.22413821091712272</v>
      </c>
      <c r="AH15" s="45">
        <f t="shared" si="14"/>
        <v>0.23528584947767772</v>
      </c>
      <c r="AI15" s="67">
        <f>SUM(AI9:AI14)</f>
        <v>6218739546</v>
      </c>
      <c r="AJ15" s="67">
        <f>SUM(AJ9:AJ14)</f>
        <v>6346747422</v>
      </c>
      <c r="AK15" s="67">
        <f>SUM(AK9:AK14)</f>
        <v>1393857156</v>
      </c>
      <c r="AL15" s="67"/>
    </row>
    <row r="16" spans="1:38" s="14" customFormat="1" ht="12.75">
      <c r="A16" s="30" t="s">
        <v>96</v>
      </c>
      <c r="B16" s="64" t="s">
        <v>561</v>
      </c>
      <c r="C16" s="40" t="s">
        <v>562</v>
      </c>
      <c r="D16" s="80">
        <v>84507998</v>
      </c>
      <c r="E16" s="81">
        <v>33211000</v>
      </c>
      <c r="F16" s="82">
        <f t="shared" si="0"/>
        <v>117718998</v>
      </c>
      <c r="G16" s="80">
        <v>84507998</v>
      </c>
      <c r="H16" s="81">
        <v>33211000</v>
      </c>
      <c r="I16" s="83">
        <f t="shared" si="1"/>
        <v>117718998</v>
      </c>
      <c r="J16" s="80">
        <v>73595746</v>
      </c>
      <c r="K16" s="81">
        <v>9347669</v>
      </c>
      <c r="L16" s="81">
        <f t="shared" si="2"/>
        <v>82943415</v>
      </c>
      <c r="M16" s="41">
        <f t="shared" si="3"/>
        <v>0.7045881838036032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73595746</v>
      </c>
      <c r="AA16" s="81">
        <v>9347669</v>
      </c>
      <c r="AB16" s="81">
        <f t="shared" si="10"/>
        <v>82943415</v>
      </c>
      <c r="AC16" s="41">
        <f t="shared" si="11"/>
        <v>0.7045881838036032</v>
      </c>
      <c r="AD16" s="80">
        <v>34773113</v>
      </c>
      <c r="AE16" s="81">
        <v>5180772</v>
      </c>
      <c r="AF16" s="81">
        <f t="shared" si="12"/>
        <v>39953885</v>
      </c>
      <c r="AG16" s="41">
        <f t="shared" si="13"/>
        <v>0.3814134424406376</v>
      </c>
      <c r="AH16" s="41">
        <f t="shared" si="14"/>
        <v>1.0759787189656276</v>
      </c>
      <c r="AI16" s="13">
        <v>104752168</v>
      </c>
      <c r="AJ16" s="13">
        <v>136687161</v>
      </c>
      <c r="AK16" s="13">
        <v>39953885</v>
      </c>
      <c r="AL16" s="13"/>
    </row>
    <row r="17" spans="1:38" s="14" customFormat="1" ht="12.75">
      <c r="A17" s="30" t="s">
        <v>96</v>
      </c>
      <c r="B17" s="64" t="s">
        <v>563</v>
      </c>
      <c r="C17" s="40" t="s">
        <v>564</v>
      </c>
      <c r="D17" s="80">
        <v>142986105</v>
      </c>
      <c r="E17" s="81">
        <v>43815000</v>
      </c>
      <c r="F17" s="82">
        <f t="shared" si="0"/>
        <v>186801105</v>
      </c>
      <c r="G17" s="80">
        <v>142986105</v>
      </c>
      <c r="H17" s="81">
        <v>43815000</v>
      </c>
      <c r="I17" s="83">
        <f t="shared" si="1"/>
        <v>186801105</v>
      </c>
      <c r="J17" s="80">
        <v>39382861</v>
      </c>
      <c r="K17" s="81">
        <v>10702784</v>
      </c>
      <c r="L17" s="81">
        <f t="shared" si="2"/>
        <v>50085645</v>
      </c>
      <c r="M17" s="41">
        <f t="shared" si="3"/>
        <v>0.2681228518428732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39382861</v>
      </c>
      <c r="AA17" s="81">
        <v>10702784</v>
      </c>
      <c r="AB17" s="81">
        <f t="shared" si="10"/>
        <v>50085645</v>
      </c>
      <c r="AC17" s="41">
        <f t="shared" si="11"/>
        <v>0.2681228518428732</v>
      </c>
      <c r="AD17" s="80">
        <v>42822434</v>
      </c>
      <c r="AE17" s="81">
        <v>4337894</v>
      </c>
      <c r="AF17" s="81">
        <f t="shared" si="12"/>
        <v>47160328</v>
      </c>
      <c r="AG17" s="41">
        <f t="shared" si="13"/>
        <v>0.25334863893714904</v>
      </c>
      <c r="AH17" s="41">
        <f t="shared" si="14"/>
        <v>0.062029191145574814</v>
      </c>
      <c r="AI17" s="13">
        <v>186147943</v>
      </c>
      <c r="AJ17" s="13">
        <v>186147943</v>
      </c>
      <c r="AK17" s="13">
        <v>47160328</v>
      </c>
      <c r="AL17" s="13"/>
    </row>
    <row r="18" spans="1:38" s="14" customFormat="1" ht="12.75">
      <c r="A18" s="30" t="s">
        <v>96</v>
      </c>
      <c r="B18" s="64" t="s">
        <v>565</v>
      </c>
      <c r="C18" s="40" t="s">
        <v>566</v>
      </c>
      <c r="D18" s="80">
        <v>499871235</v>
      </c>
      <c r="E18" s="81">
        <v>78268000</v>
      </c>
      <c r="F18" s="82">
        <f t="shared" si="0"/>
        <v>578139235</v>
      </c>
      <c r="G18" s="80">
        <v>499871235</v>
      </c>
      <c r="H18" s="81">
        <v>78268000</v>
      </c>
      <c r="I18" s="83">
        <f t="shared" si="1"/>
        <v>578139235</v>
      </c>
      <c r="J18" s="80">
        <v>128537301</v>
      </c>
      <c r="K18" s="81">
        <v>8226905</v>
      </c>
      <c r="L18" s="81">
        <f t="shared" si="2"/>
        <v>136764206</v>
      </c>
      <c r="M18" s="41">
        <f t="shared" si="3"/>
        <v>0.23655928835205242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128537301</v>
      </c>
      <c r="AA18" s="81">
        <v>8226905</v>
      </c>
      <c r="AB18" s="81">
        <f t="shared" si="10"/>
        <v>136764206</v>
      </c>
      <c r="AC18" s="41">
        <f t="shared" si="11"/>
        <v>0.23655928835205242</v>
      </c>
      <c r="AD18" s="80">
        <v>164522190</v>
      </c>
      <c r="AE18" s="81">
        <v>0</v>
      </c>
      <c r="AF18" s="81">
        <f t="shared" si="12"/>
        <v>164522190</v>
      </c>
      <c r="AG18" s="41">
        <f t="shared" si="13"/>
        <v>0.3110818365965135</v>
      </c>
      <c r="AH18" s="41">
        <f t="shared" si="14"/>
        <v>-0.1687187849857822</v>
      </c>
      <c r="AI18" s="13">
        <v>528871090</v>
      </c>
      <c r="AJ18" s="13">
        <v>528871090</v>
      </c>
      <c r="AK18" s="13">
        <v>164522190</v>
      </c>
      <c r="AL18" s="13"/>
    </row>
    <row r="19" spans="1:38" s="14" customFormat="1" ht="12.75">
      <c r="A19" s="30" t="s">
        <v>96</v>
      </c>
      <c r="B19" s="64" t="s">
        <v>567</v>
      </c>
      <c r="C19" s="40" t="s">
        <v>568</v>
      </c>
      <c r="D19" s="80">
        <v>335623000</v>
      </c>
      <c r="E19" s="81">
        <v>36427000</v>
      </c>
      <c r="F19" s="82">
        <f t="shared" si="0"/>
        <v>372050000</v>
      </c>
      <c r="G19" s="80">
        <v>335623000</v>
      </c>
      <c r="H19" s="81">
        <v>36427000</v>
      </c>
      <c r="I19" s="83">
        <f t="shared" si="1"/>
        <v>372050000</v>
      </c>
      <c r="J19" s="80">
        <v>48122592</v>
      </c>
      <c r="K19" s="81">
        <v>402598</v>
      </c>
      <c r="L19" s="81">
        <f t="shared" si="2"/>
        <v>48525190</v>
      </c>
      <c r="M19" s="41">
        <f t="shared" si="3"/>
        <v>0.13042652869238006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48122592</v>
      </c>
      <c r="AA19" s="81">
        <v>402598</v>
      </c>
      <c r="AB19" s="81">
        <f t="shared" si="10"/>
        <v>48525190</v>
      </c>
      <c r="AC19" s="41">
        <f t="shared" si="11"/>
        <v>0.13042652869238006</v>
      </c>
      <c r="AD19" s="80">
        <v>90640599</v>
      </c>
      <c r="AE19" s="81">
        <v>3737041</v>
      </c>
      <c r="AF19" s="81">
        <f t="shared" si="12"/>
        <v>94377640</v>
      </c>
      <c r="AG19" s="41">
        <f t="shared" si="13"/>
        <v>0.2302008685980365</v>
      </c>
      <c r="AH19" s="41">
        <f t="shared" si="14"/>
        <v>-0.4858401841792187</v>
      </c>
      <c r="AI19" s="13">
        <v>409979513</v>
      </c>
      <c r="AJ19" s="13">
        <v>409979513</v>
      </c>
      <c r="AK19" s="13">
        <v>94377640</v>
      </c>
      <c r="AL19" s="13"/>
    </row>
    <row r="20" spans="1:38" s="14" customFormat="1" ht="12.75">
      <c r="A20" s="30" t="s">
        <v>96</v>
      </c>
      <c r="B20" s="64" t="s">
        <v>569</v>
      </c>
      <c r="C20" s="40" t="s">
        <v>570</v>
      </c>
      <c r="D20" s="80">
        <v>255342810</v>
      </c>
      <c r="E20" s="81">
        <v>104059957</v>
      </c>
      <c r="F20" s="82">
        <f t="shared" si="0"/>
        <v>359402767</v>
      </c>
      <c r="G20" s="80">
        <v>255342810</v>
      </c>
      <c r="H20" s="81">
        <v>104059957</v>
      </c>
      <c r="I20" s="83">
        <f t="shared" si="1"/>
        <v>359402767</v>
      </c>
      <c r="J20" s="80">
        <v>55521311</v>
      </c>
      <c r="K20" s="81">
        <v>10470272</v>
      </c>
      <c r="L20" s="81">
        <f t="shared" si="2"/>
        <v>65991583</v>
      </c>
      <c r="M20" s="41">
        <f t="shared" si="3"/>
        <v>0.1836145657721105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55521311</v>
      </c>
      <c r="AA20" s="81">
        <v>10470272</v>
      </c>
      <c r="AB20" s="81">
        <f t="shared" si="10"/>
        <v>65991583</v>
      </c>
      <c r="AC20" s="41">
        <f t="shared" si="11"/>
        <v>0.1836145657721105</v>
      </c>
      <c r="AD20" s="80">
        <v>59159160</v>
      </c>
      <c r="AE20" s="81">
        <v>18224789</v>
      </c>
      <c r="AF20" s="81">
        <f t="shared" si="12"/>
        <v>77383949</v>
      </c>
      <c r="AG20" s="41">
        <f t="shared" si="13"/>
        <v>0.21648922864803985</v>
      </c>
      <c r="AH20" s="41">
        <f t="shared" si="14"/>
        <v>-0.14721872102960265</v>
      </c>
      <c r="AI20" s="13">
        <v>357449419</v>
      </c>
      <c r="AJ20" s="13">
        <v>357449419</v>
      </c>
      <c r="AK20" s="13">
        <v>77383949</v>
      </c>
      <c r="AL20" s="13"/>
    </row>
    <row r="21" spans="1:38" s="14" customFormat="1" ht="12.75">
      <c r="A21" s="30" t="s">
        <v>115</v>
      </c>
      <c r="B21" s="64" t="s">
        <v>571</v>
      </c>
      <c r="C21" s="40" t="s">
        <v>572</v>
      </c>
      <c r="D21" s="80">
        <v>455663000</v>
      </c>
      <c r="E21" s="81">
        <v>330305000</v>
      </c>
      <c r="F21" s="83">
        <f t="shared" si="0"/>
        <v>785968000</v>
      </c>
      <c r="G21" s="80">
        <v>455663000</v>
      </c>
      <c r="H21" s="81">
        <v>330305000</v>
      </c>
      <c r="I21" s="83">
        <f t="shared" si="1"/>
        <v>785968000</v>
      </c>
      <c r="J21" s="80">
        <v>178550946</v>
      </c>
      <c r="K21" s="81">
        <v>65500201</v>
      </c>
      <c r="L21" s="81">
        <f t="shared" si="2"/>
        <v>244051147</v>
      </c>
      <c r="M21" s="41">
        <f t="shared" si="3"/>
        <v>0.3105102841337052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178550946</v>
      </c>
      <c r="AA21" s="81">
        <v>65500201</v>
      </c>
      <c r="AB21" s="81">
        <f t="shared" si="10"/>
        <v>244051147</v>
      </c>
      <c r="AC21" s="41">
        <f t="shared" si="11"/>
        <v>0.3105102841337052</v>
      </c>
      <c r="AD21" s="80">
        <v>173197089</v>
      </c>
      <c r="AE21" s="81">
        <v>79186387</v>
      </c>
      <c r="AF21" s="81">
        <f t="shared" si="12"/>
        <v>252383476</v>
      </c>
      <c r="AG21" s="41">
        <f t="shared" si="13"/>
        <v>0.3071034814235251</v>
      </c>
      <c r="AH21" s="41">
        <f t="shared" si="14"/>
        <v>-0.03301455836989897</v>
      </c>
      <c r="AI21" s="13">
        <v>821819000</v>
      </c>
      <c r="AJ21" s="13">
        <v>821819000</v>
      </c>
      <c r="AK21" s="13">
        <v>252383476</v>
      </c>
      <c r="AL21" s="13"/>
    </row>
    <row r="22" spans="1:38" s="60" customFormat="1" ht="12.75">
      <c r="A22" s="65"/>
      <c r="B22" s="66" t="s">
        <v>573</v>
      </c>
      <c r="C22" s="33"/>
      <c r="D22" s="84">
        <f>SUM(D16:D21)</f>
        <v>1773994148</v>
      </c>
      <c r="E22" s="85">
        <f>SUM(E16:E21)</f>
        <v>626085957</v>
      </c>
      <c r="F22" s="93">
        <f t="shared" si="0"/>
        <v>2400080105</v>
      </c>
      <c r="G22" s="84">
        <f>SUM(G16:G21)</f>
        <v>1773994148</v>
      </c>
      <c r="H22" s="85">
        <f>SUM(H16:H21)</f>
        <v>626085957</v>
      </c>
      <c r="I22" s="86">
        <f t="shared" si="1"/>
        <v>2400080105</v>
      </c>
      <c r="J22" s="84">
        <f>SUM(J16:J21)</f>
        <v>523710757</v>
      </c>
      <c r="K22" s="85">
        <f>SUM(K16:K21)</f>
        <v>104650429</v>
      </c>
      <c r="L22" s="85">
        <f t="shared" si="2"/>
        <v>628361186</v>
      </c>
      <c r="M22" s="45">
        <f t="shared" si="3"/>
        <v>0.26180842243180047</v>
      </c>
      <c r="N22" s="114">
        <f>SUM(N16:N21)</f>
        <v>0</v>
      </c>
      <c r="O22" s="115">
        <f>SUM(O16:O21)</f>
        <v>0</v>
      </c>
      <c r="P22" s="116">
        <f t="shared" si="4"/>
        <v>0</v>
      </c>
      <c r="Q22" s="45">
        <f t="shared" si="5"/>
        <v>0</v>
      </c>
      <c r="R22" s="114">
        <f>SUM(R16:R21)</f>
        <v>0</v>
      </c>
      <c r="S22" s="116">
        <f>SUM(S16:S21)</f>
        <v>0</v>
      </c>
      <c r="T22" s="116">
        <f t="shared" si="6"/>
        <v>0</v>
      </c>
      <c r="U22" s="45">
        <f t="shared" si="7"/>
        <v>0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5">
        <f t="shared" si="9"/>
        <v>0</v>
      </c>
      <c r="Z22" s="84">
        <v>523710757</v>
      </c>
      <c r="AA22" s="85">
        <v>104650429</v>
      </c>
      <c r="AB22" s="85">
        <f t="shared" si="10"/>
        <v>628361186</v>
      </c>
      <c r="AC22" s="45">
        <f t="shared" si="11"/>
        <v>0.26180842243180047</v>
      </c>
      <c r="AD22" s="84">
        <f>SUM(AD16:AD21)</f>
        <v>565114585</v>
      </c>
      <c r="AE22" s="85">
        <f>SUM(AE16:AE21)</f>
        <v>110666883</v>
      </c>
      <c r="AF22" s="85">
        <f t="shared" si="12"/>
        <v>675781468</v>
      </c>
      <c r="AG22" s="45">
        <f t="shared" si="13"/>
        <v>0.2805214200015239</v>
      </c>
      <c r="AH22" s="45">
        <f t="shared" si="14"/>
        <v>-0.07017103049650364</v>
      </c>
      <c r="AI22" s="67">
        <f>SUM(AI16:AI21)</f>
        <v>2409019133</v>
      </c>
      <c r="AJ22" s="67">
        <f>SUM(AJ16:AJ21)</f>
        <v>2440954126</v>
      </c>
      <c r="AK22" s="67">
        <f>SUM(AK16:AK21)</f>
        <v>675781468</v>
      </c>
      <c r="AL22" s="67"/>
    </row>
    <row r="23" spans="1:38" s="14" customFormat="1" ht="12.75">
      <c r="A23" s="30" t="s">
        <v>96</v>
      </c>
      <c r="B23" s="64" t="s">
        <v>574</v>
      </c>
      <c r="C23" s="40" t="s">
        <v>575</v>
      </c>
      <c r="D23" s="80">
        <v>257966926</v>
      </c>
      <c r="E23" s="81">
        <v>92605750</v>
      </c>
      <c r="F23" s="82">
        <f t="shared" si="0"/>
        <v>350572676</v>
      </c>
      <c r="G23" s="80">
        <v>257966926</v>
      </c>
      <c r="H23" s="81">
        <v>92605750</v>
      </c>
      <c r="I23" s="83">
        <f t="shared" si="1"/>
        <v>350572676</v>
      </c>
      <c r="J23" s="80">
        <v>112945841</v>
      </c>
      <c r="K23" s="81">
        <v>3647428</v>
      </c>
      <c r="L23" s="81">
        <f t="shared" si="2"/>
        <v>116593269</v>
      </c>
      <c r="M23" s="41">
        <f t="shared" si="3"/>
        <v>0.3325794535110888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112945841</v>
      </c>
      <c r="AA23" s="81">
        <v>3647428</v>
      </c>
      <c r="AB23" s="81">
        <f t="shared" si="10"/>
        <v>116593269</v>
      </c>
      <c r="AC23" s="41">
        <f t="shared" si="11"/>
        <v>0.3325794535110888</v>
      </c>
      <c r="AD23" s="80">
        <v>84093169</v>
      </c>
      <c r="AE23" s="81">
        <v>1853672</v>
      </c>
      <c r="AF23" s="81">
        <f t="shared" si="12"/>
        <v>85946841</v>
      </c>
      <c r="AG23" s="41">
        <f t="shared" si="13"/>
        <v>0.3488986964081039</v>
      </c>
      <c r="AH23" s="41">
        <f t="shared" si="14"/>
        <v>0.3565742224312818</v>
      </c>
      <c r="AI23" s="13">
        <v>246337524</v>
      </c>
      <c r="AJ23" s="13">
        <v>278147816</v>
      </c>
      <c r="AK23" s="13">
        <v>85946841</v>
      </c>
      <c r="AL23" s="13"/>
    </row>
    <row r="24" spans="1:38" s="14" customFormat="1" ht="12.75">
      <c r="A24" s="30" t="s">
        <v>96</v>
      </c>
      <c r="B24" s="64" t="s">
        <v>576</v>
      </c>
      <c r="C24" s="40" t="s">
        <v>577</v>
      </c>
      <c r="D24" s="80">
        <v>134416086</v>
      </c>
      <c r="E24" s="81">
        <v>36622000</v>
      </c>
      <c r="F24" s="82">
        <f t="shared" si="0"/>
        <v>171038086</v>
      </c>
      <c r="G24" s="80">
        <v>134416086</v>
      </c>
      <c r="H24" s="81">
        <v>36622000</v>
      </c>
      <c r="I24" s="83">
        <f t="shared" si="1"/>
        <v>171038086</v>
      </c>
      <c r="J24" s="80">
        <v>31332559</v>
      </c>
      <c r="K24" s="81">
        <v>7502479</v>
      </c>
      <c r="L24" s="81">
        <f t="shared" si="2"/>
        <v>38835038</v>
      </c>
      <c r="M24" s="41">
        <f t="shared" si="3"/>
        <v>0.22705491454108062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31332559</v>
      </c>
      <c r="AA24" s="81">
        <v>7502479</v>
      </c>
      <c r="AB24" s="81">
        <f t="shared" si="10"/>
        <v>38835038</v>
      </c>
      <c r="AC24" s="41">
        <f t="shared" si="11"/>
        <v>0.22705491454108062</v>
      </c>
      <c r="AD24" s="80">
        <v>36830326</v>
      </c>
      <c r="AE24" s="81">
        <v>2583104</v>
      </c>
      <c r="AF24" s="81">
        <f t="shared" si="12"/>
        <v>39413430</v>
      </c>
      <c r="AG24" s="41">
        <f t="shared" si="13"/>
        <v>0.27869073281576745</v>
      </c>
      <c r="AH24" s="41">
        <f t="shared" si="14"/>
        <v>-0.014674997837031745</v>
      </c>
      <c r="AI24" s="13">
        <v>141423540</v>
      </c>
      <c r="AJ24" s="13">
        <v>148805060</v>
      </c>
      <c r="AK24" s="13">
        <v>39413430</v>
      </c>
      <c r="AL24" s="13"/>
    </row>
    <row r="25" spans="1:38" s="14" customFormat="1" ht="12.75">
      <c r="A25" s="30" t="s">
        <v>96</v>
      </c>
      <c r="B25" s="64" t="s">
        <v>578</v>
      </c>
      <c r="C25" s="40" t="s">
        <v>579</v>
      </c>
      <c r="D25" s="80">
        <v>142600848</v>
      </c>
      <c r="E25" s="81">
        <v>72704000</v>
      </c>
      <c r="F25" s="82">
        <f t="shared" si="0"/>
        <v>215304848</v>
      </c>
      <c r="G25" s="80">
        <v>142600848</v>
      </c>
      <c r="H25" s="81">
        <v>72704000</v>
      </c>
      <c r="I25" s="83">
        <f t="shared" si="1"/>
        <v>215304848</v>
      </c>
      <c r="J25" s="80">
        <v>49168317</v>
      </c>
      <c r="K25" s="81">
        <v>579297</v>
      </c>
      <c r="L25" s="81">
        <f t="shared" si="2"/>
        <v>49747614</v>
      </c>
      <c r="M25" s="41">
        <f t="shared" si="3"/>
        <v>0.2310566364952451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49168317</v>
      </c>
      <c r="AA25" s="81">
        <v>579297</v>
      </c>
      <c r="AB25" s="81">
        <f t="shared" si="10"/>
        <v>49747614</v>
      </c>
      <c r="AC25" s="41">
        <f t="shared" si="11"/>
        <v>0.2310566364952451</v>
      </c>
      <c r="AD25" s="80">
        <v>36926062</v>
      </c>
      <c r="AE25" s="81">
        <v>1005438</v>
      </c>
      <c r="AF25" s="81">
        <f t="shared" si="12"/>
        <v>37931500</v>
      </c>
      <c r="AG25" s="41">
        <f t="shared" si="13"/>
        <v>0.19811897726848826</v>
      </c>
      <c r="AH25" s="41">
        <f t="shared" si="14"/>
        <v>0.3115119096265637</v>
      </c>
      <c r="AI25" s="13">
        <v>191458186</v>
      </c>
      <c r="AJ25" s="13">
        <v>191458186</v>
      </c>
      <c r="AK25" s="13">
        <v>37931500</v>
      </c>
      <c r="AL25" s="13"/>
    </row>
    <row r="26" spans="1:38" s="14" customFormat="1" ht="12.75">
      <c r="A26" s="30" t="s">
        <v>96</v>
      </c>
      <c r="B26" s="64" t="s">
        <v>580</v>
      </c>
      <c r="C26" s="40" t="s">
        <v>581</v>
      </c>
      <c r="D26" s="80">
        <v>179671735</v>
      </c>
      <c r="E26" s="81">
        <v>20267000</v>
      </c>
      <c r="F26" s="82">
        <f t="shared" si="0"/>
        <v>199938735</v>
      </c>
      <c r="G26" s="80">
        <v>179671735</v>
      </c>
      <c r="H26" s="81">
        <v>20267000</v>
      </c>
      <c r="I26" s="83">
        <f t="shared" si="1"/>
        <v>199938735</v>
      </c>
      <c r="J26" s="80">
        <v>42618913</v>
      </c>
      <c r="K26" s="81">
        <v>3309377</v>
      </c>
      <c r="L26" s="81">
        <f t="shared" si="2"/>
        <v>45928290</v>
      </c>
      <c r="M26" s="41">
        <f t="shared" si="3"/>
        <v>0.22971181647218084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42618913</v>
      </c>
      <c r="AA26" s="81">
        <v>3309377</v>
      </c>
      <c r="AB26" s="81">
        <f t="shared" si="10"/>
        <v>45928290</v>
      </c>
      <c r="AC26" s="41">
        <f t="shared" si="11"/>
        <v>0.22971181647218084</v>
      </c>
      <c r="AD26" s="80">
        <v>43449358</v>
      </c>
      <c r="AE26" s="81">
        <v>2214713</v>
      </c>
      <c r="AF26" s="81">
        <f t="shared" si="12"/>
        <v>45664071</v>
      </c>
      <c r="AG26" s="41">
        <f t="shared" si="13"/>
        <v>0.21005078277052303</v>
      </c>
      <c r="AH26" s="41">
        <f t="shared" si="14"/>
        <v>0.005786146399430647</v>
      </c>
      <c r="AI26" s="13">
        <v>217395386</v>
      </c>
      <c r="AJ26" s="13">
        <v>171393870</v>
      </c>
      <c r="AK26" s="13">
        <v>45664071</v>
      </c>
      <c r="AL26" s="13"/>
    </row>
    <row r="27" spans="1:38" s="14" customFormat="1" ht="12.75">
      <c r="A27" s="30" t="s">
        <v>96</v>
      </c>
      <c r="B27" s="64" t="s">
        <v>582</v>
      </c>
      <c r="C27" s="40" t="s">
        <v>583</v>
      </c>
      <c r="D27" s="80">
        <v>151855000</v>
      </c>
      <c r="E27" s="81">
        <v>79839000</v>
      </c>
      <c r="F27" s="82">
        <f t="shared" si="0"/>
        <v>231694000</v>
      </c>
      <c r="G27" s="80">
        <v>151855000</v>
      </c>
      <c r="H27" s="81">
        <v>79839000</v>
      </c>
      <c r="I27" s="83">
        <f t="shared" si="1"/>
        <v>231694000</v>
      </c>
      <c r="J27" s="80">
        <v>27671889</v>
      </c>
      <c r="K27" s="81">
        <v>4145925</v>
      </c>
      <c r="L27" s="81">
        <f t="shared" si="2"/>
        <v>31817814</v>
      </c>
      <c r="M27" s="41">
        <f t="shared" si="3"/>
        <v>0.13732687941854343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27671889</v>
      </c>
      <c r="AA27" s="81">
        <v>4145925</v>
      </c>
      <c r="AB27" s="81">
        <f t="shared" si="10"/>
        <v>31817814</v>
      </c>
      <c r="AC27" s="41">
        <f t="shared" si="11"/>
        <v>0.13732687941854343</v>
      </c>
      <c r="AD27" s="80">
        <v>35609923</v>
      </c>
      <c r="AE27" s="81">
        <v>10588025</v>
      </c>
      <c r="AF27" s="81">
        <f t="shared" si="12"/>
        <v>46197948</v>
      </c>
      <c r="AG27" s="41">
        <f t="shared" si="13"/>
        <v>0.2757895387354777</v>
      </c>
      <c r="AH27" s="41">
        <f t="shared" si="14"/>
        <v>-0.3112721370221898</v>
      </c>
      <c r="AI27" s="13">
        <v>167511604</v>
      </c>
      <c r="AJ27" s="13">
        <v>167511604</v>
      </c>
      <c r="AK27" s="13">
        <v>46197948</v>
      </c>
      <c r="AL27" s="13"/>
    </row>
    <row r="28" spans="1:38" s="14" customFormat="1" ht="12.75">
      <c r="A28" s="30" t="s">
        <v>115</v>
      </c>
      <c r="B28" s="64" t="s">
        <v>584</v>
      </c>
      <c r="C28" s="40" t="s">
        <v>585</v>
      </c>
      <c r="D28" s="80">
        <v>309663939</v>
      </c>
      <c r="E28" s="81">
        <v>192786000</v>
      </c>
      <c r="F28" s="82">
        <f t="shared" si="0"/>
        <v>502449939</v>
      </c>
      <c r="G28" s="80">
        <v>309663939</v>
      </c>
      <c r="H28" s="81">
        <v>192786000</v>
      </c>
      <c r="I28" s="83">
        <f t="shared" si="1"/>
        <v>502449939</v>
      </c>
      <c r="J28" s="80">
        <v>83958962</v>
      </c>
      <c r="K28" s="81">
        <v>32789888</v>
      </c>
      <c r="L28" s="81">
        <f t="shared" si="2"/>
        <v>116748850</v>
      </c>
      <c r="M28" s="41">
        <f t="shared" si="3"/>
        <v>0.23235916842254806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83958962</v>
      </c>
      <c r="AA28" s="81">
        <v>32789888</v>
      </c>
      <c r="AB28" s="81">
        <f t="shared" si="10"/>
        <v>116748850</v>
      </c>
      <c r="AC28" s="41">
        <f t="shared" si="11"/>
        <v>0.23235916842254806</v>
      </c>
      <c r="AD28" s="80">
        <v>99897291</v>
      </c>
      <c r="AE28" s="81">
        <v>71399418</v>
      </c>
      <c r="AF28" s="81">
        <f t="shared" si="12"/>
        <v>171296709</v>
      </c>
      <c r="AG28" s="41">
        <f t="shared" si="13"/>
        <v>0.17433171963989885</v>
      </c>
      <c r="AH28" s="41">
        <f t="shared" si="14"/>
        <v>-0.3184407880247133</v>
      </c>
      <c r="AI28" s="13">
        <v>982590600</v>
      </c>
      <c r="AJ28" s="13">
        <v>982590600</v>
      </c>
      <c r="AK28" s="13">
        <v>171296709</v>
      </c>
      <c r="AL28" s="13"/>
    </row>
    <row r="29" spans="1:38" s="60" customFormat="1" ht="12.75">
      <c r="A29" s="65"/>
      <c r="B29" s="66" t="s">
        <v>586</v>
      </c>
      <c r="C29" s="33"/>
      <c r="D29" s="84">
        <f>SUM(D23:D28)</f>
        <v>1176174534</v>
      </c>
      <c r="E29" s="85">
        <f>SUM(E23:E28)</f>
        <v>494823750</v>
      </c>
      <c r="F29" s="93">
        <f t="shared" si="0"/>
        <v>1670998284</v>
      </c>
      <c r="G29" s="84">
        <f>SUM(G23:G28)</f>
        <v>1176174534</v>
      </c>
      <c r="H29" s="85">
        <f>SUM(H23:H28)</f>
        <v>494823750</v>
      </c>
      <c r="I29" s="86">
        <f t="shared" si="1"/>
        <v>1670998284</v>
      </c>
      <c r="J29" s="84">
        <f>SUM(J23:J28)</f>
        <v>347696481</v>
      </c>
      <c r="K29" s="85">
        <f>SUM(K23:K28)</f>
        <v>51974394</v>
      </c>
      <c r="L29" s="85">
        <f t="shared" si="2"/>
        <v>399670875</v>
      </c>
      <c r="M29" s="45">
        <f t="shared" si="3"/>
        <v>0.2391809009182681</v>
      </c>
      <c r="N29" s="114">
        <f>SUM(N23:N28)</f>
        <v>0</v>
      </c>
      <c r="O29" s="115">
        <f>SUM(O23:O28)</f>
        <v>0</v>
      </c>
      <c r="P29" s="116">
        <f t="shared" si="4"/>
        <v>0</v>
      </c>
      <c r="Q29" s="45">
        <f t="shared" si="5"/>
        <v>0</v>
      </c>
      <c r="R29" s="114">
        <f>SUM(R23:R28)</f>
        <v>0</v>
      </c>
      <c r="S29" s="116">
        <f>SUM(S23:S28)</f>
        <v>0</v>
      </c>
      <c r="T29" s="116">
        <f t="shared" si="6"/>
        <v>0</v>
      </c>
      <c r="U29" s="45">
        <f t="shared" si="7"/>
        <v>0</v>
      </c>
      <c r="V29" s="114">
        <f>SUM(V23:V28)</f>
        <v>0</v>
      </c>
      <c r="W29" s="116">
        <f>SUM(W23:W28)</f>
        <v>0</v>
      </c>
      <c r="X29" s="116">
        <f t="shared" si="8"/>
        <v>0</v>
      </c>
      <c r="Y29" s="45">
        <f t="shared" si="9"/>
        <v>0</v>
      </c>
      <c r="Z29" s="84">
        <v>347696481</v>
      </c>
      <c r="AA29" s="85">
        <v>51974394</v>
      </c>
      <c r="AB29" s="85">
        <f t="shared" si="10"/>
        <v>399670875</v>
      </c>
      <c r="AC29" s="45">
        <f t="shared" si="11"/>
        <v>0.2391809009182681</v>
      </c>
      <c r="AD29" s="84">
        <f>SUM(AD23:AD28)</f>
        <v>336806129</v>
      </c>
      <c r="AE29" s="85">
        <f>SUM(AE23:AE28)</f>
        <v>89644370</v>
      </c>
      <c r="AF29" s="85">
        <f t="shared" si="12"/>
        <v>426450499</v>
      </c>
      <c r="AG29" s="45">
        <f t="shared" si="13"/>
        <v>0.21906139107524236</v>
      </c>
      <c r="AH29" s="45">
        <f t="shared" si="14"/>
        <v>-0.0627965591851729</v>
      </c>
      <c r="AI29" s="67">
        <f>SUM(AI23:AI28)</f>
        <v>1946716840</v>
      </c>
      <c r="AJ29" s="67">
        <f>SUM(AJ23:AJ28)</f>
        <v>1939907136</v>
      </c>
      <c r="AK29" s="67">
        <f>SUM(AK23:AK28)</f>
        <v>426450499</v>
      </c>
      <c r="AL29" s="67"/>
    </row>
    <row r="30" spans="1:38" s="14" customFormat="1" ht="12.75">
      <c r="A30" s="30" t="s">
        <v>96</v>
      </c>
      <c r="B30" s="64" t="s">
        <v>587</v>
      </c>
      <c r="C30" s="40" t="s">
        <v>588</v>
      </c>
      <c r="D30" s="80">
        <v>119058350</v>
      </c>
      <c r="E30" s="81">
        <v>35483000</v>
      </c>
      <c r="F30" s="83">
        <f t="shared" si="0"/>
        <v>154541350</v>
      </c>
      <c r="G30" s="80">
        <v>119058350</v>
      </c>
      <c r="H30" s="81">
        <v>35483000</v>
      </c>
      <c r="I30" s="83">
        <f t="shared" si="1"/>
        <v>154541350</v>
      </c>
      <c r="J30" s="80">
        <v>53071614</v>
      </c>
      <c r="K30" s="81">
        <v>14021200</v>
      </c>
      <c r="L30" s="81">
        <f t="shared" si="2"/>
        <v>67092814</v>
      </c>
      <c r="M30" s="41">
        <f t="shared" si="3"/>
        <v>0.4341415032287475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53071614</v>
      </c>
      <c r="AA30" s="81">
        <v>14021200</v>
      </c>
      <c r="AB30" s="81">
        <f t="shared" si="10"/>
        <v>67092814</v>
      </c>
      <c r="AC30" s="41">
        <f t="shared" si="11"/>
        <v>0.4341415032287475</v>
      </c>
      <c r="AD30" s="80">
        <v>50024638</v>
      </c>
      <c r="AE30" s="81">
        <v>5664613</v>
      </c>
      <c r="AF30" s="81">
        <f t="shared" si="12"/>
        <v>55689251</v>
      </c>
      <c r="AG30" s="41">
        <f t="shared" si="13"/>
        <v>0.3491645853767767</v>
      </c>
      <c r="AH30" s="41">
        <f t="shared" si="14"/>
        <v>0.2047713480649973</v>
      </c>
      <c r="AI30" s="13">
        <v>159492839</v>
      </c>
      <c r="AJ30" s="13">
        <v>174379736</v>
      </c>
      <c r="AK30" s="13">
        <v>55689251</v>
      </c>
      <c r="AL30" s="13"/>
    </row>
    <row r="31" spans="1:38" s="14" customFormat="1" ht="12.75">
      <c r="A31" s="30" t="s">
        <v>96</v>
      </c>
      <c r="B31" s="64" t="s">
        <v>90</v>
      </c>
      <c r="C31" s="40" t="s">
        <v>91</v>
      </c>
      <c r="D31" s="80">
        <v>960954157</v>
      </c>
      <c r="E31" s="81">
        <v>126144997</v>
      </c>
      <c r="F31" s="82">
        <f t="shared" si="0"/>
        <v>1087099154</v>
      </c>
      <c r="G31" s="80">
        <v>960954157</v>
      </c>
      <c r="H31" s="81">
        <v>126144997</v>
      </c>
      <c r="I31" s="83">
        <f t="shared" si="1"/>
        <v>1087099154</v>
      </c>
      <c r="J31" s="80">
        <v>290507055</v>
      </c>
      <c r="K31" s="81">
        <v>8748250</v>
      </c>
      <c r="L31" s="81">
        <f t="shared" si="2"/>
        <v>299255305</v>
      </c>
      <c r="M31" s="41">
        <f t="shared" si="3"/>
        <v>0.2752787580588992</v>
      </c>
      <c r="N31" s="108">
        <v>0</v>
      </c>
      <c r="O31" s="109">
        <v>0</v>
      </c>
      <c r="P31" s="110">
        <f t="shared" si="4"/>
        <v>0</v>
      </c>
      <c r="Q31" s="41">
        <f t="shared" si="5"/>
        <v>0</v>
      </c>
      <c r="R31" s="108">
        <v>0</v>
      </c>
      <c r="S31" s="110">
        <v>0</v>
      </c>
      <c r="T31" s="110">
        <f t="shared" si="6"/>
        <v>0</v>
      </c>
      <c r="U31" s="41">
        <f t="shared" si="7"/>
        <v>0</v>
      </c>
      <c r="V31" s="108">
        <v>0</v>
      </c>
      <c r="W31" s="110">
        <v>0</v>
      </c>
      <c r="X31" s="110">
        <f t="shared" si="8"/>
        <v>0</v>
      </c>
      <c r="Y31" s="41">
        <f t="shared" si="9"/>
        <v>0</v>
      </c>
      <c r="Z31" s="80">
        <v>290507055</v>
      </c>
      <c r="AA31" s="81">
        <v>8748250</v>
      </c>
      <c r="AB31" s="81">
        <f t="shared" si="10"/>
        <v>299255305</v>
      </c>
      <c r="AC31" s="41">
        <f t="shared" si="11"/>
        <v>0.2752787580588992</v>
      </c>
      <c r="AD31" s="80">
        <v>279326592</v>
      </c>
      <c r="AE31" s="81">
        <v>13101519</v>
      </c>
      <c r="AF31" s="81">
        <f t="shared" si="12"/>
        <v>292428111</v>
      </c>
      <c r="AG31" s="41">
        <f t="shared" si="13"/>
        <v>0.26184332330594584</v>
      </c>
      <c r="AH31" s="41">
        <f t="shared" si="14"/>
        <v>0.023346572176845104</v>
      </c>
      <c r="AI31" s="13">
        <v>1116805681</v>
      </c>
      <c r="AJ31" s="13">
        <v>1116805681</v>
      </c>
      <c r="AK31" s="13">
        <v>292428111</v>
      </c>
      <c r="AL31" s="13"/>
    </row>
    <row r="32" spans="1:38" s="14" customFormat="1" ht="12.75">
      <c r="A32" s="30" t="s">
        <v>96</v>
      </c>
      <c r="B32" s="64" t="s">
        <v>56</v>
      </c>
      <c r="C32" s="40" t="s">
        <v>57</v>
      </c>
      <c r="D32" s="80">
        <v>1796036236</v>
      </c>
      <c r="E32" s="81">
        <v>148335000</v>
      </c>
      <c r="F32" s="82">
        <f t="shared" si="0"/>
        <v>1944371236</v>
      </c>
      <c r="G32" s="80">
        <v>1796036236</v>
      </c>
      <c r="H32" s="81">
        <v>148335000</v>
      </c>
      <c r="I32" s="83">
        <f t="shared" si="1"/>
        <v>1944371236</v>
      </c>
      <c r="J32" s="80">
        <v>522230940</v>
      </c>
      <c r="K32" s="81">
        <v>266928</v>
      </c>
      <c r="L32" s="81">
        <f t="shared" si="2"/>
        <v>522497868</v>
      </c>
      <c r="M32" s="41">
        <f t="shared" si="3"/>
        <v>0.2687233067049959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522230940</v>
      </c>
      <c r="AA32" s="81">
        <v>266928</v>
      </c>
      <c r="AB32" s="81">
        <f t="shared" si="10"/>
        <v>522497868</v>
      </c>
      <c r="AC32" s="41">
        <f t="shared" si="11"/>
        <v>0.2687233067049959</v>
      </c>
      <c r="AD32" s="80">
        <v>491918132</v>
      </c>
      <c r="AE32" s="81">
        <v>11565665</v>
      </c>
      <c r="AF32" s="81">
        <f t="shared" si="12"/>
        <v>503483797</v>
      </c>
      <c r="AG32" s="41">
        <f t="shared" si="13"/>
        <v>0.2588040249777618</v>
      </c>
      <c r="AH32" s="41">
        <f t="shared" si="14"/>
        <v>0.03776501073777361</v>
      </c>
      <c r="AI32" s="13">
        <v>1945424910</v>
      </c>
      <c r="AJ32" s="13">
        <v>1957438300</v>
      </c>
      <c r="AK32" s="13">
        <v>503483797</v>
      </c>
      <c r="AL32" s="13"/>
    </row>
    <row r="33" spans="1:38" s="14" customFormat="1" ht="12.75">
      <c r="A33" s="30" t="s">
        <v>96</v>
      </c>
      <c r="B33" s="64" t="s">
        <v>589</v>
      </c>
      <c r="C33" s="40" t="s">
        <v>590</v>
      </c>
      <c r="D33" s="80">
        <v>457080497</v>
      </c>
      <c r="E33" s="81">
        <v>47031452</v>
      </c>
      <c r="F33" s="82">
        <f t="shared" si="0"/>
        <v>504111949</v>
      </c>
      <c r="G33" s="80">
        <v>457080497</v>
      </c>
      <c r="H33" s="81">
        <v>47031452</v>
      </c>
      <c r="I33" s="83">
        <f t="shared" si="1"/>
        <v>504111949</v>
      </c>
      <c r="J33" s="80">
        <v>78985962</v>
      </c>
      <c r="K33" s="81">
        <v>2293608</v>
      </c>
      <c r="L33" s="81">
        <f t="shared" si="2"/>
        <v>81279570</v>
      </c>
      <c r="M33" s="41">
        <f t="shared" si="3"/>
        <v>0.16123317481609625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78985962</v>
      </c>
      <c r="AA33" s="81">
        <v>2293608</v>
      </c>
      <c r="AB33" s="81">
        <f t="shared" si="10"/>
        <v>81279570</v>
      </c>
      <c r="AC33" s="41">
        <f t="shared" si="11"/>
        <v>0.16123317481609625</v>
      </c>
      <c r="AD33" s="80">
        <v>73740281</v>
      </c>
      <c r="AE33" s="81">
        <v>9613308</v>
      </c>
      <c r="AF33" s="81">
        <f t="shared" si="12"/>
        <v>83353589</v>
      </c>
      <c r="AG33" s="41">
        <f t="shared" si="13"/>
        <v>0.25814376455577026</v>
      </c>
      <c r="AH33" s="41">
        <f t="shared" si="14"/>
        <v>-0.024882179938286786</v>
      </c>
      <c r="AI33" s="13">
        <v>322896000</v>
      </c>
      <c r="AJ33" s="13">
        <v>322896000</v>
      </c>
      <c r="AK33" s="13">
        <v>83353589</v>
      </c>
      <c r="AL33" s="13"/>
    </row>
    <row r="34" spans="1:38" s="14" customFormat="1" ht="12.75">
      <c r="A34" s="30" t="s">
        <v>115</v>
      </c>
      <c r="B34" s="64" t="s">
        <v>591</v>
      </c>
      <c r="C34" s="40" t="s">
        <v>592</v>
      </c>
      <c r="D34" s="80">
        <v>172212000</v>
      </c>
      <c r="E34" s="81">
        <v>14094250</v>
      </c>
      <c r="F34" s="82">
        <f t="shared" si="0"/>
        <v>186306250</v>
      </c>
      <c r="G34" s="80">
        <v>172212000</v>
      </c>
      <c r="H34" s="81">
        <v>14094250</v>
      </c>
      <c r="I34" s="83">
        <f t="shared" si="1"/>
        <v>186306250</v>
      </c>
      <c r="J34" s="80">
        <v>68405726</v>
      </c>
      <c r="K34" s="81">
        <v>105801</v>
      </c>
      <c r="L34" s="81">
        <f t="shared" si="2"/>
        <v>68511527</v>
      </c>
      <c r="M34" s="41">
        <f t="shared" si="3"/>
        <v>0.36773606360495154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68405726</v>
      </c>
      <c r="AA34" s="81">
        <v>105801</v>
      </c>
      <c r="AB34" s="81">
        <f t="shared" si="10"/>
        <v>68511527</v>
      </c>
      <c r="AC34" s="41">
        <f t="shared" si="11"/>
        <v>0.36773606360495154</v>
      </c>
      <c r="AD34" s="80">
        <v>68436206</v>
      </c>
      <c r="AE34" s="81">
        <v>399151</v>
      </c>
      <c r="AF34" s="81">
        <f t="shared" si="12"/>
        <v>68835357</v>
      </c>
      <c r="AG34" s="41">
        <f t="shared" si="13"/>
        <v>0.3696712158519093</v>
      </c>
      <c r="AH34" s="41">
        <f t="shared" si="14"/>
        <v>-0.004704413750625247</v>
      </c>
      <c r="AI34" s="13">
        <v>186206970</v>
      </c>
      <c r="AJ34" s="13">
        <v>187711970</v>
      </c>
      <c r="AK34" s="13">
        <v>68835357</v>
      </c>
      <c r="AL34" s="13"/>
    </row>
    <row r="35" spans="1:38" s="60" customFormat="1" ht="12.75">
      <c r="A35" s="65"/>
      <c r="B35" s="66" t="s">
        <v>593</v>
      </c>
      <c r="C35" s="33"/>
      <c r="D35" s="84">
        <f>SUM(D30:D34)</f>
        <v>3505341240</v>
      </c>
      <c r="E35" s="85">
        <f>SUM(E30:E34)</f>
        <v>371088699</v>
      </c>
      <c r="F35" s="93">
        <f t="shared" si="0"/>
        <v>3876429939</v>
      </c>
      <c r="G35" s="84">
        <f>SUM(G30:G34)</f>
        <v>3505341240</v>
      </c>
      <c r="H35" s="85">
        <f>SUM(H30:H34)</f>
        <v>371088699</v>
      </c>
      <c r="I35" s="86">
        <f t="shared" si="1"/>
        <v>3876429939</v>
      </c>
      <c r="J35" s="84">
        <f>SUM(J30:J34)</f>
        <v>1013201297</v>
      </c>
      <c r="K35" s="85">
        <f>SUM(K30:K34)</f>
        <v>25435787</v>
      </c>
      <c r="L35" s="85">
        <f t="shared" si="2"/>
        <v>1038637084</v>
      </c>
      <c r="M35" s="45">
        <f t="shared" si="3"/>
        <v>0.2679365035210559</v>
      </c>
      <c r="N35" s="114">
        <f>SUM(N30:N34)</f>
        <v>0</v>
      </c>
      <c r="O35" s="115">
        <f>SUM(O30:O34)</f>
        <v>0</v>
      </c>
      <c r="P35" s="116">
        <f t="shared" si="4"/>
        <v>0</v>
      </c>
      <c r="Q35" s="45">
        <f t="shared" si="5"/>
        <v>0</v>
      </c>
      <c r="R35" s="114">
        <f>SUM(R30:R34)</f>
        <v>0</v>
      </c>
      <c r="S35" s="116">
        <f>SUM(S30:S34)</f>
        <v>0</v>
      </c>
      <c r="T35" s="116">
        <f t="shared" si="6"/>
        <v>0</v>
      </c>
      <c r="U35" s="45">
        <f t="shared" si="7"/>
        <v>0</v>
      </c>
      <c r="V35" s="114">
        <f>SUM(V30:V34)</f>
        <v>0</v>
      </c>
      <c r="W35" s="116">
        <f>SUM(W30:W34)</f>
        <v>0</v>
      </c>
      <c r="X35" s="116">
        <f t="shared" si="8"/>
        <v>0</v>
      </c>
      <c r="Y35" s="45">
        <f t="shared" si="9"/>
        <v>0</v>
      </c>
      <c r="Z35" s="84">
        <v>1013201297</v>
      </c>
      <c r="AA35" s="85">
        <v>25435787</v>
      </c>
      <c r="AB35" s="85">
        <f t="shared" si="10"/>
        <v>1038637084</v>
      </c>
      <c r="AC35" s="45">
        <f t="shared" si="11"/>
        <v>0.2679365035210559</v>
      </c>
      <c r="AD35" s="84">
        <f>SUM(AD30:AD34)</f>
        <v>963445849</v>
      </c>
      <c r="AE35" s="85">
        <f>SUM(AE30:AE34)</f>
        <v>40344256</v>
      </c>
      <c r="AF35" s="85">
        <f t="shared" si="12"/>
        <v>1003790105</v>
      </c>
      <c r="AG35" s="45">
        <f t="shared" si="13"/>
        <v>0.26905301865559866</v>
      </c>
      <c r="AH35" s="45">
        <f t="shared" si="14"/>
        <v>0.03471540397382178</v>
      </c>
      <c r="AI35" s="67">
        <f>SUM(AI30:AI34)</f>
        <v>3730826400</v>
      </c>
      <c r="AJ35" s="67">
        <f>SUM(AJ30:AJ34)</f>
        <v>3759231687</v>
      </c>
      <c r="AK35" s="67">
        <f>SUM(AK30:AK34)</f>
        <v>1003790105</v>
      </c>
      <c r="AL35" s="67"/>
    </row>
    <row r="36" spans="1:38" s="60" customFormat="1" ht="12.75">
      <c r="A36" s="65"/>
      <c r="B36" s="66" t="s">
        <v>594</v>
      </c>
      <c r="C36" s="33"/>
      <c r="D36" s="84">
        <f>SUM(D9:D14,D16:D21,D23:D28,D30:D34)</f>
        <v>11479147913</v>
      </c>
      <c r="E36" s="85">
        <f>SUM(E9:E14,E16:E21,E23:E28,E30:E34)</f>
        <v>3368513360</v>
      </c>
      <c r="F36" s="86">
        <f t="shared" si="0"/>
        <v>14847661273</v>
      </c>
      <c r="G36" s="84">
        <f>SUM(G9:G14,G16:G21,G23:G28,G30:G34)</f>
        <v>11479147913</v>
      </c>
      <c r="H36" s="85">
        <f>SUM(H9:H14,H16:H21,H23:H28,H30:H34)</f>
        <v>3368513360</v>
      </c>
      <c r="I36" s="93">
        <f t="shared" si="1"/>
        <v>14847661273</v>
      </c>
      <c r="J36" s="84">
        <f>SUM(J9:J14,J16:J21,J23:J28,J30:J34)</f>
        <v>3315446713</v>
      </c>
      <c r="K36" s="95">
        <f>SUM(K9:K14,K16:K21,K23:K28,K30:K34)</f>
        <v>473034453</v>
      </c>
      <c r="L36" s="85">
        <f t="shared" si="2"/>
        <v>3788481166</v>
      </c>
      <c r="M36" s="45">
        <f t="shared" si="3"/>
        <v>0.25515676148197375</v>
      </c>
      <c r="N36" s="114">
        <f>SUM(N9:N14,N16:N21,N23:N28,N30:N34)</f>
        <v>0</v>
      </c>
      <c r="O36" s="115">
        <f>SUM(O9:O14,O16:O21,O23:O28,O30:O34)</f>
        <v>0</v>
      </c>
      <c r="P36" s="116">
        <f t="shared" si="4"/>
        <v>0</v>
      </c>
      <c r="Q36" s="45">
        <f t="shared" si="5"/>
        <v>0</v>
      </c>
      <c r="R36" s="114">
        <f>SUM(R9:R14,R16:R21,R23:R28,R30:R34)</f>
        <v>0</v>
      </c>
      <c r="S36" s="116">
        <f>SUM(S9:S14,S16:S21,S23:S28,S30:S34)</f>
        <v>0</v>
      </c>
      <c r="T36" s="116">
        <f t="shared" si="6"/>
        <v>0</v>
      </c>
      <c r="U36" s="45">
        <f t="shared" si="7"/>
        <v>0</v>
      </c>
      <c r="V36" s="114">
        <f>SUM(V9:V14,V16:V21,V23:V28,V30:V34)</f>
        <v>0</v>
      </c>
      <c r="W36" s="116">
        <f>SUM(W9:W14,W16:W21,W23:W28,W30:W34)</f>
        <v>0</v>
      </c>
      <c r="X36" s="116">
        <f t="shared" si="8"/>
        <v>0</v>
      </c>
      <c r="Y36" s="45">
        <f t="shared" si="9"/>
        <v>0</v>
      </c>
      <c r="Z36" s="84">
        <v>3315446713</v>
      </c>
      <c r="AA36" s="85">
        <v>473034453</v>
      </c>
      <c r="AB36" s="85">
        <f t="shared" si="10"/>
        <v>3788481166</v>
      </c>
      <c r="AC36" s="45">
        <f t="shared" si="11"/>
        <v>0.25515676148197375</v>
      </c>
      <c r="AD36" s="84">
        <f>SUM(AD9:AD14,AD16:AD21,AD23:AD28,AD30:AD34)</f>
        <v>3122905367</v>
      </c>
      <c r="AE36" s="85">
        <f>SUM(AE9:AE14,AE16:AE21,AE23:AE28,AE30:AE34)</f>
        <v>376973861</v>
      </c>
      <c r="AF36" s="85">
        <f t="shared" si="12"/>
        <v>3499879228</v>
      </c>
      <c r="AG36" s="45">
        <f t="shared" si="13"/>
        <v>0.24465608959651067</v>
      </c>
      <c r="AH36" s="45">
        <f t="shared" si="14"/>
        <v>0.08246054197845032</v>
      </c>
      <c r="AI36" s="67">
        <f>SUM(AI9:AI14,AI16:AI21,AI23:AI28,AI30:AI34)</f>
        <v>14305301919</v>
      </c>
      <c r="AJ36" s="67">
        <f>SUM(AJ9:AJ14,AJ16:AJ21,AJ23:AJ28,AJ30:AJ34)</f>
        <v>14486840371</v>
      </c>
      <c r="AK36" s="67">
        <f>SUM(AK9:AK14,AK16:AK21,AK23:AK28,AK30:AK34)</f>
        <v>3499879228</v>
      </c>
      <c r="AL36" s="67"/>
    </row>
    <row r="37" spans="1:38" s="14" customFormat="1" ht="12.75">
      <c r="A37" s="68"/>
      <c r="B37" s="69"/>
      <c r="C37" s="70"/>
      <c r="D37" s="96"/>
      <c r="E37" s="96"/>
      <c r="F37" s="97"/>
      <c r="G37" s="98"/>
      <c r="H37" s="96"/>
      <c r="I37" s="99"/>
      <c r="J37" s="98"/>
      <c r="K37" s="100"/>
      <c r="L37" s="96"/>
      <c r="M37" s="74"/>
      <c r="N37" s="98"/>
      <c r="O37" s="100"/>
      <c r="P37" s="96"/>
      <c r="Q37" s="74"/>
      <c r="R37" s="98"/>
      <c r="S37" s="100"/>
      <c r="T37" s="96"/>
      <c r="U37" s="74"/>
      <c r="V37" s="98"/>
      <c r="W37" s="100"/>
      <c r="X37" s="96"/>
      <c r="Y37" s="74"/>
      <c r="Z37" s="98"/>
      <c r="AA37" s="100"/>
      <c r="AB37" s="96"/>
      <c r="AC37" s="74"/>
      <c r="AD37" s="98"/>
      <c r="AE37" s="96"/>
      <c r="AF37" s="96"/>
      <c r="AG37" s="74"/>
      <c r="AH37" s="74"/>
      <c r="AI37" s="13"/>
      <c r="AJ37" s="13"/>
      <c r="AK37" s="13"/>
      <c r="AL37" s="13"/>
    </row>
    <row r="38" spans="1:38" s="14" customFormat="1" ht="12.75">
      <c r="A38" s="13"/>
      <c r="B38" s="61"/>
      <c r="C38" s="13"/>
      <c r="D38" s="91"/>
      <c r="E38" s="91"/>
      <c r="F38" s="91"/>
      <c r="G38" s="91"/>
      <c r="H38" s="91"/>
      <c r="I38" s="91"/>
      <c r="J38" s="91"/>
      <c r="K38" s="91"/>
      <c r="L38" s="91"/>
      <c r="M38" s="13"/>
      <c r="N38" s="91"/>
      <c r="O38" s="91"/>
      <c r="P38" s="91"/>
      <c r="Q38" s="13"/>
      <c r="R38" s="91"/>
      <c r="S38" s="91"/>
      <c r="T38" s="91"/>
      <c r="U38" s="13"/>
      <c r="V38" s="91"/>
      <c r="W38" s="91"/>
      <c r="X38" s="91"/>
      <c r="Y38" s="13"/>
      <c r="Z38" s="91"/>
      <c r="AA38" s="91"/>
      <c r="AB38" s="91"/>
      <c r="AC38" s="13"/>
      <c r="AD38" s="91"/>
      <c r="AE38" s="91"/>
      <c r="AF38" s="91"/>
      <c r="AG38" s="13"/>
      <c r="AH38" s="13"/>
      <c r="AI38" s="13"/>
      <c r="AJ38" s="13"/>
      <c r="AK38" s="13"/>
      <c r="AL38" s="13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36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64" t="s">
        <v>41</v>
      </c>
      <c r="C9" s="40" t="s">
        <v>42</v>
      </c>
      <c r="D9" s="80">
        <v>25943339169</v>
      </c>
      <c r="E9" s="81">
        <v>5450592475</v>
      </c>
      <c r="F9" s="82">
        <f>$D9+$E9</f>
        <v>31393931644</v>
      </c>
      <c r="G9" s="80">
        <v>25930305666</v>
      </c>
      <c r="H9" s="81">
        <v>5612765466</v>
      </c>
      <c r="I9" s="83">
        <f>$G9+$H9</f>
        <v>31543071132</v>
      </c>
      <c r="J9" s="80">
        <v>6488229377</v>
      </c>
      <c r="K9" s="81">
        <v>506160393</v>
      </c>
      <c r="L9" s="81">
        <f>$J9+$K9</f>
        <v>6994389770</v>
      </c>
      <c r="M9" s="41">
        <f>IF($F9=0,0,$L9/$F9)</f>
        <v>0.22279432373475164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6488229377</v>
      </c>
      <c r="AA9" s="81">
        <v>506160393</v>
      </c>
      <c r="AB9" s="81">
        <f>$Z9+$AA9</f>
        <v>6994389770</v>
      </c>
      <c r="AC9" s="41">
        <f>IF($F9=0,0,$AB9/$F9)</f>
        <v>0.22279432373475164</v>
      </c>
      <c r="AD9" s="80">
        <v>6053865942</v>
      </c>
      <c r="AE9" s="81">
        <v>620978280</v>
      </c>
      <c r="AF9" s="81">
        <f>$AD9+$AE9</f>
        <v>6674844222</v>
      </c>
      <c r="AG9" s="41">
        <f>IF($AI9=0,0,$AK9/$AI9)</f>
        <v>0.22377580400871086</v>
      </c>
      <c r="AH9" s="41">
        <f>IF($AF9=0,0,(($L9/$AF9)-1))</f>
        <v>0.04787310944977441</v>
      </c>
      <c r="AI9" s="13">
        <v>29828266070</v>
      </c>
      <c r="AJ9" s="13">
        <v>30173355610</v>
      </c>
      <c r="AK9" s="13">
        <v>6674844222</v>
      </c>
      <c r="AL9" s="13"/>
    </row>
    <row r="10" spans="1:38" s="60" customFormat="1" ht="12.75">
      <c r="A10" s="65"/>
      <c r="B10" s="66" t="s">
        <v>95</v>
      </c>
      <c r="C10" s="33"/>
      <c r="D10" s="84">
        <f>D9</f>
        <v>25943339169</v>
      </c>
      <c r="E10" s="85">
        <f>E9</f>
        <v>5450592475</v>
      </c>
      <c r="F10" s="86">
        <f aca="true" t="shared" si="0" ref="F10:F45">$D10+$E10</f>
        <v>31393931644</v>
      </c>
      <c r="G10" s="84">
        <f>G9</f>
        <v>25930305666</v>
      </c>
      <c r="H10" s="85">
        <f>H9</f>
        <v>5612765466</v>
      </c>
      <c r="I10" s="86">
        <f aca="true" t="shared" si="1" ref="I10:I45">$G10+$H10</f>
        <v>31543071132</v>
      </c>
      <c r="J10" s="84">
        <f>J9</f>
        <v>6488229377</v>
      </c>
      <c r="K10" s="85">
        <f>K9</f>
        <v>506160393</v>
      </c>
      <c r="L10" s="85">
        <f aca="true" t="shared" si="2" ref="L10:L45">$J10+$K10</f>
        <v>6994389770</v>
      </c>
      <c r="M10" s="45">
        <f aca="true" t="shared" si="3" ref="M10:M45">IF($F10=0,0,$L10/$F10)</f>
        <v>0.22279432373475164</v>
      </c>
      <c r="N10" s="114">
        <f>N9</f>
        <v>0</v>
      </c>
      <c r="O10" s="115">
        <f>O9</f>
        <v>0</v>
      </c>
      <c r="P10" s="116">
        <f aca="true" t="shared" si="4" ref="P10:P45">$N10+$O10</f>
        <v>0</v>
      </c>
      <c r="Q10" s="45">
        <f aca="true" t="shared" si="5" ref="Q10:Q45">IF($F10=0,0,$P10/$F10)</f>
        <v>0</v>
      </c>
      <c r="R10" s="114">
        <f>R9</f>
        <v>0</v>
      </c>
      <c r="S10" s="116">
        <f>S9</f>
        <v>0</v>
      </c>
      <c r="T10" s="116">
        <f aca="true" t="shared" si="6" ref="T10:T45">$R10+$S10</f>
        <v>0</v>
      </c>
      <c r="U10" s="45">
        <f aca="true" t="shared" si="7" ref="U10:U45">IF($I10=0,0,$T10/$I10)</f>
        <v>0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5">
        <f aca="true" t="shared" si="9" ref="Y10:Y45">IF($I10=0,0,$X10/$I10)</f>
        <v>0</v>
      </c>
      <c r="Z10" s="84">
        <v>6488229377</v>
      </c>
      <c r="AA10" s="85">
        <v>506160393</v>
      </c>
      <c r="AB10" s="85">
        <f aca="true" t="shared" si="10" ref="AB10:AB45">$Z10+$AA10</f>
        <v>6994389770</v>
      </c>
      <c r="AC10" s="45">
        <f aca="true" t="shared" si="11" ref="AC10:AC45">IF($F10=0,0,$AB10/$F10)</f>
        <v>0.22279432373475164</v>
      </c>
      <c r="AD10" s="84">
        <f>AD9</f>
        <v>6053865942</v>
      </c>
      <c r="AE10" s="85">
        <f>AE9</f>
        <v>620978280</v>
      </c>
      <c r="AF10" s="85">
        <f aca="true" t="shared" si="12" ref="AF10:AF45">$AD10+$AE10</f>
        <v>6674844222</v>
      </c>
      <c r="AG10" s="45">
        <f aca="true" t="shared" si="13" ref="AG10:AG45">IF($AI10=0,0,$AK10/$AI10)</f>
        <v>0.22377580400871086</v>
      </c>
      <c r="AH10" s="45">
        <f aca="true" t="shared" si="14" ref="AH10:AH45">IF($AF10=0,0,(($L10/$AF10)-1))</f>
        <v>0.04787310944977441</v>
      </c>
      <c r="AI10" s="67">
        <f>AI9</f>
        <v>29828266070</v>
      </c>
      <c r="AJ10" s="67">
        <f>AJ9</f>
        <v>30173355610</v>
      </c>
      <c r="AK10" s="67">
        <f>AK9</f>
        <v>6674844222</v>
      </c>
      <c r="AL10" s="67"/>
    </row>
    <row r="11" spans="1:38" s="14" customFormat="1" ht="12.75">
      <c r="A11" s="30" t="s">
        <v>96</v>
      </c>
      <c r="B11" s="64" t="s">
        <v>595</v>
      </c>
      <c r="C11" s="40" t="s">
        <v>596</v>
      </c>
      <c r="D11" s="80">
        <v>196443078</v>
      </c>
      <c r="E11" s="81">
        <v>59253000</v>
      </c>
      <c r="F11" s="82">
        <f t="shared" si="0"/>
        <v>255696078</v>
      </c>
      <c r="G11" s="80">
        <v>196443078</v>
      </c>
      <c r="H11" s="81">
        <v>59253000</v>
      </c>
      <c r="I11" s="83">
        <f t="shared" si="1"/>
        <v>255696078</v>
      </c>
      <c r="J11" s="80">
        <v>55264397</v>
      </c>
      <c r="K11" s="81">
        <v>5312678</v>
      </c>
      <c r="L11" s="81">
        <f t="shared" si="2"/>
        <v>60577075</v>
      </c>
      <c r="M11" s="41">
        <f t="shared" si="3"/>
        <v>0.23691045820421228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55264397</v>
      </c>
      <c r="AA11" s="81">
        <v>5312678</v>
      </c>
      <c r="AB11" s="81">
        <f t="shared" si="10"/>
        <v>60577075</v>
      </c>
      <c r="AC11" s="41">
        <f t="shared" si="11"/>
        <v>0.23691045820421228</v>
      </c>
      <c r="AD11" s="80">
        <v>52315843</v>
      </c>
      <c r="AE11" s="81">
        <v>7632740</v>
      </c>
      <c r="AF11" s="81">
        <f t="shared" si="12"/>
        <v>59948583</v>
      </c>
      <c r="AG11" s="41">
        <f t="shared" si="13"/>
        <v>0.22034068150304242</v>
      </c>
      <c r="AH11" s="41">
        <f t="shared" si="14"/>
        <v>0.010483850802611938</v>
      </c>
      <c r="AI11" s="13">
        <v>272072241</v>
      </c>
      <c r="AJ11" s="13">
        <v>210183638</v>
      </c>
      <c r="AK11" s="13">
        <v>59948583</v>
      </c>
      <c r="AL11" s="13"/>
    </row>
    <row r="12" spans="1:38" s="14" customFormat="1" ht="12.75">
      <c r="A12" s="30" t="s">
        <v>96</v>
      </c>
      <c r="B12" s="64" t="s">
        <v>597</v>
      </c>
      <c r="C12" s="40" t="s">
        <v>598</v>
      </c>
      <c r="D12" s="80">
        <v>166237000</v>
      </c>
      <c r="E12" s="81">
        <v>75008100</v>
      </c>
      <c r="F12" s="82">
        <f t="shared" si="0"/>
        <v>241245100</v>
      </c>
      <c r="G12" s="80">
        <v>166237000</v>
      </c>
      <c r="H12" s="81">
        <v>75008100</v>
      </c>
      <c r="I12" s="83">
        <f t="shared" si="1"/>
        <v>241245100</v>
      </c>
      <c r="J12" s="80">
        <v>44799391</v>
      </c>
      <c r="K12" s="81">
        <v>7686080</v>
      </c>
      <c r="L12" s="81">
        <f t="shared" si="2"/>
        <v>52485471</v>
      </c>
      <c r="M12" s="41">
        <f t="shared" si="3"/>
        <v>0.21756077532766468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44799391</v>
      </c>
      <c r="AA12" s="81">
        <v>7686080</v>
      </c>
      <c r="AB12" s="81">
        <f t="shared" si="10"/>
        <v>52485471</v>
      </c>
      <c r="AC12" s="41">
        <f t="shared" si="11"/>
        <v>0.21756077532766468</v>
      </c>
      <c r="AD12" s="80">
        <v>47921107</v>
      </c>
      <c r="AE12" s="81">
        <v>1831441</v>
      </c>
      <c r="AF12" s="81">
        <f t="shared" si="12"/>
        <v>49752548</v>
      </c>
      <c r="AG12" s="41">
        <f t="shared" si="13"/>
        <v>0.20836668984060241</v>
      </c>
      <c r="AH12" s="41">
        <f t="shared" si="14"/>
        <v>0.05493031231284884</v>
      </c>
      <c r="AI12" s="13">
        <v>238774000</v>
      </c>
      <c r="AJ12" s="13">
        <v>265397000</v>
      </c>
      <c r="AK12" s="13">
        <v>49752548</v>
      </c>
      <c r="AL12" s="13"/>
    </row>
    <row r="13" spans="1:38" s="14" customFormat="1" ht="12.75">
      <c r="A13" s="30" t="s">
        <v>96</v>
      </c>
      <c r="B13" s="64" t="s">
        <v>599</v>
      </c>
      <c r="C13" s="40" t="s">
        <v>600</v>
      </c>
      <c r="D13" s="80">
        <v>203161491</v>
      </c>
      <c r="E13" s="81">
        <v>23219182</v>
      </c>
      <c r="F13" s="82">
        <f t="shared" si="0"/>
        <v>226380673</v>
      </c>
      <c r="G13" s="80">
        <v>203161491</v>
      </c>
      <c r="H13" s="81">
        <v>23219182</v>
      </c>
      <c r="I13" s="83">
        <f t="shared" si="1"/>
        <v>226380673</v>
      </c>
      <c r="J13" s="80">
        <v>63805884</v>
      </c>
      <c r="K13" s="81">
        <v>3705504</v>
      </c>
      <c r="L13" s="81">
        <f t="shared" si="2"/>
        <v>67511388</v>
      </c>
      <c r="M13" s="41">
        <f t="shared" si="3"/>
        <v>0.29822063476240307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63805884</v>
      </c>
      <c r="AA13" s="81">
        <v>3705504</v>
      </c>
      <c r="AB13" s="81">
        <f t="shared" si="10"/>
        <v>67511388</v>
      </c>
      <c r="AC13" s="41">
        <f t="shared" si="11"/>
        <v>0.29822063476240307</v>
      </c>
      <c r="AD13" s="80">
        <v>56255674</v>
      </c>
      <c r="AE13" s="81">
        <v>2565705</v>
      </c>
      <c r="AF13" s="81">
        <f t="shared" si="12"/>
        <v>58821379</v>
      </c>
      <c r="AG13" s="41">
        <f t="shared" si="13"/>
        <v>0.2689003312242295</v>
      </c>
      <c r="AH13" s="41">
        <f t="shared" si="14"/>
        <v>0.14773555376863912</v>
      </c>
      <c r="AI13" s="13">
        <v>218747886</v>
      </c>
      <c r="AJ13" s="13">
        <v>198361475</v>
      </c>
      <c r="AK13" s="13">
        <v>58821379</v>
      </c>
      <c r="AL13" s="13"/>
    </row>
    <row r="14" spans="1:38" s="14" customFormat="1" ht="12.75">
      <c r="A14" s="30" t="s">
        <v>96</v>
      </c>
      <c r="B14" s="64" t="s">
        <v>601</v>
      </c>
      <c r="C14" s="40" t="s">
        <v>602</v>
      </c>
      <c r="D14" s="80">
        <v>690088518</v>
      </c>
      <c r="E14" s="81">
        <v>188900477</v>
      </c>
      <c r="F14" s="82">
        <f t="shared" si="0"/>
        <v>878988995</v>
      </c>
      <c r="G14" s="80">
        <v>691211513</v>
      </c>
      <c r="H14" s="81">
        <v>222662945</v>
      </c>
      <c r="I14" s="83">
        <f t="shared" si="1"/>
        <v>913874458</v>
      </c>
      <c r="J14" s="80">
        <v>319242064</v>
      </c>
      <c r="K14" s="81">
        <v>17564777</v>
      </c>
      <c r="L14" s="81">
        <f t="shared" si="2"/>
        <v>336806841</v>
      </c>
      <c r="M14" s="41">
        <f t="shared" si="3"/>
        <v>0.38317526489623455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319242064</v>
      </c>
      <c r="AA14" s="81">
        <v>17564777</v>
      </c>
      <c r="AB14" s="81">
        <f t="shared" si="10"/>
        <v>336806841</v>
      </c>
      <c r="AC14" s="41">
        <f t="shared" si="11"/>
        <v>0.38317526489623455</v>
      </c>
      <c r="AD14" s="80">
        <v>277990031</v>
      </c>
      <c r="AE14" s="81">
        <v>19012559</v>
      </c>
      <c r="AF14" s="81">
        <f t="shared" si="12"/>
        <v>297002590</v>
      </c>
      <c r="AG14" s="41">
        <f t="shared" si="13"/>
        <v>0.3482620202279887</v>
      </c>
      <c r="AH14" s="41">
        <f t="shared" si="14"/>
        <v>0.13401987841250818</v>
      </c>
      <c r="AI14" s="13">
        <v>852813608</v>
      </c>
      <c r="AJ14" s="13">
        <v>856714452</v>
      </c>
      <c r="AK14" s="13">
        <v>297002590</v>
      </c>
      <c r="AL14" s="13"/>
    </row>
    <row r="15" spans="1:38" s="14" customFormat="1" ht="12.75">
      <c r="A15" s="30" t="s">
        <v>96</v>
      </c>
      <c r="B15" s="64" t="s">
        <v>603</v>
      </c>
      <c r="C15" s="40" t="s">
        <v>604</v>
      </c>
      <c r="D15" s="80">
        <v>415206989</v>
      </c>
      <c r="E15" s="81">
        <v>83479509</v>
      </c>
      <c r="F15" s="82">
        <f t="shared" si="0"/>
        <v>498686498</v>
      </c>
      <c r="G15" s="80">
        <v>415206989</v>
      </c>
      <c r="H15" s="81">
        <v>83479509</v>
      </c>
      <c r="I15" s="83">
        <f t="shared" si="1"/>
        <v>498686498</v>
      </c>
      <c r="J15" s="80">
        <v>110859847</v>
      </c>
      <c r="K15" s="81">
        <v>7255570</v>
      </c>
      <c r="L15" s="81">
        <f t="shared" si="2"/>
        <v>118115417</v>
      </c>
      <c r="M15" s="41">
        <f t="shared" si="3"/>
        <v>0.23685304790425668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110859847</v>
      </c>
      <c r="AA15" s="81">
        <v>7255570</v>
      </c>
      <c r="AB15" s="81">
        <f t="shared" si="10"/>
        <v>118115417</v>
      </c>
      <c r="AC15" s="41">
        <f t="shared" si="11"/>
        <v>0.23685304790425668</v>
      </c>
      <c r="AD15" s="80">
        <v>99917908</v>
      </c>
      <c r="AE15" s="81">
        <v>13589420</v>
      </c>
      <c r="AF15" s="81">
        <f t="shared" si="12"/>
        <v>113507328</v>
      </c>
      <c r="AG15" s="41">
        <f t="shared" si="13"/>
        <v>0.2403178449067124</v>
      </c>
      <c r="AH15" s="41">
        <f t="shared" si="14"/>
        <v>0.04059728196579515</v>
      </c>
      <c r="AI15" s="13">
        <v>472321679</v>
      </c>
      <c r="AJ15" s="13">
        <v>475442645</v>
      </c>
      <c r="AK15" s="13">
        <v>113507328</v>
      </c>
      <c r="AL15" s="13"/>
    </row>
    <row r="16" spans="1:38" s="14" customFormat="1" ht="12.75">
      <c r="A16" s="30" t="s">
        <v>115</v>
      </c>
      <c r="B16" s="64" t="s">
        <v>605</v>
      </c>
      <c r="C16" s="40" t="s">
        <v>606</v>
      </c>
      <c r="D16" s="80">
        <v>270426430</v>
      </c>
      <c r="E16" s="81">
        <v>16300000</v>
      </c>
      <c r="F16" s="82">
        <f t="shared" si="0"/>
        <v>286726430</v>
      </c>
      <c r="G16" s="80">
        <v>270426430</v>
      </c>
      <c r="H16" s="81">
        <v>16300000</v>
      </c>
      <c r="I16" s="83">
        <f t="shared" si="1"/>
        <v>286726430</v>
      </c>
      <c r="J16" s="80">
        <v>70169028</v>
      </c>
      <c r="K16" s="81">
        <v>605220</v>
      </c>
      <c r="L16" s="81">
        <f t="shared" si="2"/>
        <v>70774248</v>
      </c>
      <c r="M16" s="41">
        <f t="shared" si="3"/>
        <v>0.24683545217648753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70169028</v>
      </c>
      <c r="AA16" s="81">
        <v>605220</v>
      </c>
      <c r="AB16" s="81">
        <f t="shared" si="10"/>
        <v>70774248</v>
      </c>
      <c r="AC16" s="41">
        <f t="shared" si="11"/>
        <v>0.24683545217648753</v>
      </c>
      <c r="AD16" s="80">
        <v>70588311</v>
      </c>
      <c r="AE16" s="81">
        <v>4527659</v>
      </c>
      <c r="AF16" s="81">
        <f t="shared" si="12"/>
        <v>75115970</v>
      </c>
      <c r="AG16" s="41">
        <f t="shared" si="13"/>
        <v>0.2617859850274918</v>
      </c>
      <c r="AH16" s="41">
        <f t="shared" si="14"/>
        <v>-0.05780025206357586</v>
      </c>
      <c r="AI16" s="13">
        <v>286936560</v>
      </c>
      <c r="AJ16" s="13">
        <v>286402560</v>
      </c>
      <c r="AK16" s="13">
        <v>75115970</v>
      </c>
      <c r="AL16" s="13"/>
    </row>
    <row r="17" spans="1:38" s="60" customFormat="1" ht="12.75">
      <c r="A17" s="65"/>
      <c r="B17" s="66" t="s">
        <v>607</v>
      </c>
      <c r="C17" s="33"/>
      <c r="D17" s="84">
        <f>SUM(D11:D16)</f>
        <v>1941563506</v>
      </c>
      <c r="E17" s="85">
        <f>SUM(E11:E16)</f>
        <v>446160268</v>
      </c>
      <c r="F17" s="93">
        <f t="shared" si="0"/>
        <v>2387723774</v>
      </c>
      <c r="G17" s="84">
        <f>SUM(G11:G16)</f>
        <v>1942686501</v>
      </c>
      <c r="H17" s="85">
        <f>SUM(H11:H16)</f>
        <v>479922736</v>
      </c>
      <c r="I17" s="86">
        <f t="shared" si="1"/>
        <v>2422609237</v>
      </c>
      <c r="J17" s="84">
        <f>SUM(J11:J16)</f>
        <v>664140611</v>
      </c>
      <c r="K17" s="85">
        <f>SUM(K11:K16)</f>
        <v>42129829</v>
      </c>
      <c r="L17" s="85">
        <f t="shared" si="2"/>
        <v>706270440</v>
      </c>
      <c r="M17" s="45">
        <f t="shared" si="3"/>
        <v>0.29579235575345914</v>
      </c>
      <c r="N17" s="114">
        <f>SUM(N11:N16)</f>
        <v>0</v>
      </c>
      <c r="O17" s="115">
        <f>SUM(O11:O16)</f>
        <v>0</v>
      </c>
      <c r="P17" s="116">
        <f t="shared" si="4"/>
        <v>0</v>
      </c>
      <c r="Q17" s="45">
        <f t="shared" si="5"/>
        <v>0</v>
      </c>
      <c r="R17" s="114">
        <f>SUM(R11:R16)</f>
        <v>0</v>
      </c>
      <c r="S17" s="116">
        <f>SUM(S11:S16)</f>
        <v>0</v>
      </c>
      <c r="T17" s="116">
        <f t="shared" si="6"/>
        <v>0</v>
      </c>
      <c r="U17" s="45">
        <f t="shared" si="7"/>
        <v>0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5">
        <f t="shared" si="9"/>
        <v>0</v>
      </c>
      <c r="Z17" s="84">
        <v>664140611</v>
      </c>
      <c r="AA17" s="85">
        <v>42129829</v>
      </c>
      <c r="AB17" s="85">
        <f t="shared" si="10"/>
        <v>706270440</v>
      </c>
      <c r="AC17" s="45">
        <f t="shared" si="11"/>
        <v>0.29579235575345914</v>
      </c>
      <c r="AD17" s="84">
        <f>SUM(AD11:AD16)</f>
        <v>604988874</v>
      </c>
      <c r="AE17" s="85">
        <f>SUM(AE11:AE16)</f>
        <v>49159524</v>
      </c>
      <c r="AF17" s="85">
        <f t="shared" si="12"/>
        <v>654148398</v>
      </c>
      <c r="AG17" s="45">
        <f t="shared" si="13"/>
        <v>0.27935171167158107</v>
      </c>
      <c r="AH17" s="45">
        <f t="shared" si="14"/>
        <v>0.07967923205095118</v>
      </c>
      <c r="AI17" s="67">
        <f>SUM(AI11:AI16)</f>
        <v>2341665974</v>
      </c>
      <c r="AJ17" s="67">
        <f>SUM(AJ11:AJ16)</f>
        <v>2292501770</v>
      </c>
      <c r="AK17" s="67">
        <f>SUM(AK11:AK16)</f>
        <v>654148398</v>
      </c>
      <c r="AL17" s="67"/>
    </row>
    <row r="18" spans="1:38" s="14" customFormat="1" ht="12.75">
      <c r="A18" s="30" t="s">
        <v>96</v>
      </c>
      <c r="B18" s="64" t="s">
        <v>608</v>
      </c>
      <c r="C18" s="40" t="s">
        <v>609</v>
      </c>
      <c r="D18" s="80">
        <v>397307391</v>
      </c>
      <c r="E18" s="81">
        <v>51350396</v>
      </c>
      <c r="F18" s="82">
        <f t="shared" si="0"/>
        <v>448657787</v>
      </c>
      <c r="G18" s="80">
        <v>397307391</v>
      </c>
      <c r="H18" s="81">
        <v>51350396</v>
      </c>
      <c r="I18" s="83">
        <f t="shared" si="1"/>
        <v>448657787</v>
      </c>
      <c r="J18" s="80">
        <v>125624075</v>
      </c>
      <c r="K18" s="81">
        <v>4519604</v>
      </c>
      <c r="L18" s="81">
        <f t="shared" si="2"/>
        <v>130143679</v>
      </c>
      <c r="M18" s="41">
        <f t="shared" si="3"/>
        <v>0.29007337612530953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125624075</v>
      </c>
      <c r="AA18" s="81">
        <v>4519604</v>
      </c>
      <c r="AB18" s="81">
        <f t="shared" si="10"/>
        <v>130143679</v>
      </c>
      <c r="AC18" s="41">
        <f t="shared" si="11"/>
        <v>0.29007337612530953</v>
      </c>
      <c r="AD18" s="80">
        <v>119229590</v>
      </c>
      <c r="AE18" s="81">
        <v>7282752</v>
      </c>
      <c r="AF18" s="81">
        <f t="shared" si="12"/>
        <v>126512342</v>
      </c>
      <c r="AG18" s="41">
        <f t="shared" si="13"/>
        <v>0.2965896108254165</v>
      </c>
      <c r="AH18" s="41">
        <f t="shared" si="14"/>
        <v>0.028703420888374742</v>
      </c>
      <c r="AI18" s="13">
        <v>426556890</v>
      </c>
      <c r="AJ18" s="13">
        <v>454325723</v>
      </c>
      <c r="AK18" s="13">
        <v>126512342</v>
      </c>
      <c r="AL18" s="13"/>
    </row>
    <row r="19" spans="1:38" s="14" customFormat="1" ht="12.75">
      <c r="A19" s="30" t="s">
        <v>96</v>
      </c>
      <c r="B19" s="64" t="s">
        <v>58</v>
      </c>
      <c r="C19" s="40" t="s">
        <v>59</v>
      </c>
      <c r="D19" s="80">
        <v>1389932120</v>
      </c>
      <c r="E19" s="81">
        <v>187359852</v>
      </c>
      <c r="F19" s="82">
        <f t="shared" si="0"/>
        <v>1577291972</v>
      </c>
      <c r="G19" s="80">
        <v>1389932118</v>
      </c>
      <c r="H19" s="81">
        <v>247704466</v>
      </c>
      <c r="I19" s="83">
        <f t="shared" si="1"/>
        <v>1637636584</v>
      </c>
      <c r="J19" s="80">
        <v>561834528</v>
      </c>
      <c r="K19" s="81">
        <v>27296814</v>
      </c>
      <c r="L19" s="81">
        <f t="shared" si="2"/>
        <v>589131342</v>
      </c>
      <c r="M19" s="41">
        <f t="shared" si="3"/>
        <v>0.3735081091251506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561834528</v>
      </c>
      <c r="AA19" s="81">
        <v>27296814</v>
      </c>
      <c r="AB19" s="81">
        <f t="shared" si="10"/>
        <v>589131342</v>
      </c>
      <c r="AC19" s="41">
        <f t="shared" si="11"/>
        <v>0.3735081091251506</v>
      </c>
      <c r="AD19" s="80">
        <v>491658662</v>
      </c>
      <c r="AE19" s="81">
        <v>12641912</v>
      </c>
      <c r="AF19" s="81">
        <f t="shared" si="12"/>
        <v>504300574</v>
      </c>
      <c r="AG19" s="41">
        <f t="shared" si="13"/>
        <v>0.3148448535823791</v>
      </c>
      <c r="AH19" s="41">
        <f t="shared" si="14"/>
        <v>0.1682146964996316</v>
      </c>
      <c r="AI19" s="13">
        <v>1601743107</v>
      </c>
      <c r="AJ19" s="13">
        <v>1646847600</v>
      </c>
      <c r="AK19" s="13">
        <v>504300574</v>
      </c>
      <c r="AL19" s="13"/>
    </row>
    <row r="20" spans="1:38" s="14" customFormat="1" ht="12.75">
      <c r="A20" s="30" t="s">
        <v>96</v>
      </c>
      <c r="B20" s="64" t="s">
        <v>86</v>
      </c>
      <c r="C20" s="40" t="s">
        <v>87</v>
      </c>
      <c r="D20" s="80">
        <v>1002528908</v>
      </c>
      <c r="E20" s="81">
        <v>200065525</v>
      </c>
      <c r="F20" s="82">
        <f t="shared" si="0"/>
        <v>1202594433</v>
      </c>
      <c r="G20" s="80">
        <v>1003517797</v>
      </c>
      <c r="H20" s="81">
        <v>212150254</v>
      </c>
      <c r="I20" s="83">
        <f t="shared" si="1"/>
        <v>1215668051</v>
      </c>
      <c r="J20" s="80">
        <v>483215370</v>
      </c>
      <c r="K20" s="81">
        <v>10235709</v>
      </c>
      <c r="L20" s="81">
        <f t="shared" si="2"/>
        <v>493451079</v>
      </c>
      <c r="M20" s="41">
        <f t="shared" si="3"/>
        <v>0.41032210482550935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483215370</v>
      </c>
      <c r="AA20" s="81">
        <v>10235709</v>
      </c>
      <c r="AB20" s="81">
        <f t="shared" si="10"/>
        <v>493451079</v>
      </c>
      <c r="AC20" s="41">
        <f t="shared" si="11"/>
        <v>0.41032210482550935</v>
      </c>
      <c r="AD20" s="80">
        <v>441254335</v>
      </c>
      <c r="AE20" s="81">
        <v>14835828</v>
      </c>
      <c r="AF20" s="81">
        <f t="shared" si="12"/>
        <v>456090163</v>
      </c>
      <c r="AG20" s="41">
        <f t="shared" si="13"/>
        <v>0.43411756549758446</v>
      </c>
      <c r="AH20" s="41">
        <f t="shared" si="14"/>
        <v>0.08191563649225198</v>
      </c>
      <c r="AI20" s="13">
        <v>1050614394</v>
      </c>
      <c r="AJ20" s="13">
        <v>1096132823</v>
      </c>
      <c r="AK20" s="13">
        <v>456090163</v>
      </c>
      <c r="AL20" s="13"/>
    </row>
    <row r="21" spans="1:38" s="14" customFormat="1" ht="12.75">
      <c r="A21" s="30" t="s">
        <v>96</v>
      </c>
      <c r="B21" s="64" t="s">
        <v>610</v>
      </c>
      <c r="C21" s="40" t="s">
        <v>611</v>
      </c>
      <c r="D21" s="80">
        <v>674630528</v>
      </c>
      <c r="E21" s="81">
        <v>118231412</v>
      </c>
      <c r="F21" s="83">
        <f t="shared" si="0"/>
        <v>792861940</v>
      </c>
      <c r="G21" s="80">
        <v>683343702</v>
      </c>
      <c r="H21" s="81">
        <v>143665733</v>
      </c>
      <c r="I21" s="83">
        <f t="shared" si="1"/>
        <v>827009435</v>
      </c>
      <c r="J21" s="80">
        <v>146779416</v>
      </c>
      <c r="K21" s="81">
        <v>30058595</v>
      </c>
      <c r="L21" s="81">
        <f t="shared" si="2"/>
        <v>176838011</v>
      </c>
      <c r="M21" s="41">
        <f t="shared" si="3"/>
        <v>0.22303758331494636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146779416</v>
      </c>
      <c r="AA21" s="81">
        <v>30058595</v>
      </c>
      <c r="AB21" s="81">
        <f t="shared" si="10"/>
        <v>176838011</v>
      </c>
      <c r="AC21" s="41">
        <f t="shared" si="11"/>
        <v>0.22303758331494636</v>
      </c>
      <c r="AD21" s="80">
        <v>147296695</v>
      </c>
      <c r="AE21" s="81">
        <v>13927762</v>
      </c>
      <c r="AF21" s="81">
        <f t="shared" si="12"/>
        <v>161224457</v>
      </c>
      <c r="AG21" s="41">
        <f t="shared" si="13"/>
        <v>0.21858835448597377</v>
      </c>
      <c r="AH21" s="41">
        <f t="shared" si="14"/>
        <v>0.09684358248451108</v>
      </c>
      <c r="AI21" s="13">
        <v>737571118</v>
      </c>
      <c r="AJ21" s="13">
        <v>762881939</v>
      </c>
      <c r="AK21" s="13">
        <v>161224457</v>
      </c>
      <c r="AL21" s="13"/>
    </row>
    <row r="22" spans="1:38" s="14" customFormat="1" ht="12.75">
      <c r="A22" s="30" t="s">
        <v>96</v>
      </c>
      <c r="B22" s="64" t="s">
        <v>612</v>
      </c>
      <c r="C22" s="40" t="s">
        <v>613</v>
      </c>
      <c r="D22" s="80">
        <v>456666020</v>
      </c>
      <c r="E22" s="81">
        <v>53909730</v>
      </c>
      <c r="F22" s="82">
        <f t="shared" si="0"/>
        <v>510575750</v>
      </c>
      <c r="G22" s="80">
        <v>456666020</v>
      </c>
      <c r="H22" s="81">
        <v>57311372</v>
      </c>
      <c r="I22" s="83">
        <f t="shared" si="1"/>
        <v>513977392</v>
      </c>
      <c r="J22" s="80">
        <v>121941891</v>
      </c>
      <c r="K22" s="81">
        <v>7272612</v>
      </c>
      <c r="L22" s="81">
        <f t="shared" si="2"/>
        <v>129214503</v>
      </c>
      <c r="M22" s="41">
        <f t="shared" si="3"/>
        <v>0.2530760675570667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121941891</v>
      </c>
      <c r="AA22" s="81">
        <v>7272612</v>
      </c>
      <c r="AB22" s="81">
        <f t="shared" si="10"/>
        <v>129214503</v>
      </c>
      <c r="AC22" s="41">
        <f t="shared" si="11"/>
        <v>0.2530760675570667</v>
      </c>
      <c r="AD22" s="80">
        <v>118878502</v>
      </c>
      <c r="AE22" s="81">
        <v>3718616</v>
      </c>
      <c r="AF22" s="81">
        <f t="shared" si="12"/>
        <v>122597118</v>
      </c>
      <c r="AG22" s="41">
        <f t="shared" si="13"/>
        <v>0.25664358362246364</v>
      </c>
      <c r="AH22" s="41">
        <f t="shared" si="14"/>
        <v>0.05397667667848438</v>
      </c>
      <c r="AI22" s="13">
        <v>477694070</v>
      </c>
      <c r="AJ22" s="13">
        <v>491154003</v>
      </c>
      <c r="AK22" s="13">
        <v>122597118</v>
      </c>
      <c r="AL22" s="13"/>
    </row>
    <row r="23" spans="1:38" s="14" customFormat="1" ht="12.75">
      <c r="A23" s="30" t="s">
        <v>115</v>
      </c>
      <c r="B23" s="64" t="s">
        <v>614</v>
      </c>
      <c r="C23" s="40" t="s">
        <v>615</v>
      </c>
      <c r="D23" s="80">
        <v>325452870</v>
      </c>
      <c r="E23" s="81">
        <v>6546890</v>
      </c>
      <c r="F23" s="82">
        <f t="shared" si="0"/>
        <v>331999760</v>
      </c>
      <c r="G23" s="80">
        <v>337608296</v>
      </c>
      <c r="H23" s="81">
        <v>8968806</v>
      </c>
      <c r="I23" s="83">
        <f t="shared" si="1"/>
        <v>346577102</v>
      </c>
      <c r="J23" s="80">
        <v>119446084</v>
      </c>
      <c r="K23" s="81">
        <v>1190871</v>
      </c>
      <c r="L23" s="81">
        <f t="shared" si="2"/>
        <v>120636955</v>
      </c>
      <c r="M23" s="41">
        <f t="shared" si="3"/>
        <v>0.3633645849623506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119446084</v>
      </c>
      <c r="AA23" s="81">
        <v>1190871</v>
      </c>
      <c r="AB23" s="81">
        <f t="shared" si="10"/>
        <v>120636955</v>
      </c>
      <c r="AC23" s="41">
        <f t="shared" si="11"/>
        <v>0.3633645849623506</v>
      </c>
      <c r="AD23" s="80">
        <v>115309518</v>
      </c>
      <c r="AE23" s="81">
        <v>459022</v>
      </c>
      <c r="AF23" s="81">
        <f t="shared" si="12"/>
        <v>115768540</v>
      </c>
      <c r="AG23" s="41">
        <f t="shared" si="13"/>
        <v>0.34190342182423494</v>
      </c>
      <c r="AH23" s="41">
        <f t="shared" si="14"/>
        <v>0.042053005073744654</v>
      </c>
      <c r="AI23" s="13">
        <v>338600121</v>
      </c>
      <c r="AJ23" s="13">
        <v>337204781</v>
      </c>
      <c r="AK23" s="13">
        <v>115768540</v>
      </c>
      <c r="AL23" s="13"/>
    </row>
    <row r="24" spans="1:38" s="60" customFormat="1" ht="12.75">
      <c r="A24" s="65"/>
      <c r="B24" s="66" t="s">
        <v>616</v>
      </c>
      <c r="C24" s="33"/>
      <c r="D24" s="84">
        <f>SUM(D18:D23)</f>
        <v>4246517837</v>
      </c>
      <c r="E24" s="85">
        <f>SUM(E18:E23)</f>
        <v>617463805</v>
      </c>
      <c r="F24" s="93">
        <f t="shared" si="0"/>
        <v>4863981642</v>
      </c>
      <c r="G24" s="84">
        <f>SUM(G18:G23)</f>
        <v>4268375324</v>
      </c>
      <c r="H24" s="85">
        <f>SUM(H18:H23)</f>
        <v>721151027</v>
      </c>
      <c r="I24" s="86">
        <f t="shared" si="1"/>
        <v>4989526351</v>
      </c>
      <c r="J24" s="84">
        <f>SUM(J18:J23)</f>
        <v>1558841364</v>
      </c>
      <c r="K24" s="85">
        <f>SUM(K18:K23)</f>
        <v>80574205</v>
      </c>
      <c r="L24" s="85">
        <f t="shared" si="2"/>
        <v>1639415569</v>
      </c>
      <c r="M24" s="45">
        <f t="shared" si="3"/>
        <v>0.337052170354388</v>
      </c>
      <c r="N24" s="114">
        <f>SUM(N18:N23)</f>
        <v>0</v>
      </c>
      <c r="O24" s="115">
        <f>SUM(O18:O23)</f>
        <v>0</v>
      </c>
      <c r="P24" s="116">
        <f t="shared" si="4"/>
        <v>0</v>
      </c>
      <c r="Q24" s="45">
        <f t="shared" si="5"/>
        <v>0</v>
      </c>
      <c r="R24" s="114">
        <f>SUM(R18:R23)</f>
        <v>0</v>
      </c>
      <c r="S24" s="116">
        <f>SUM(S18:S23)</f>
        <v>0</v>
      </c>
      <c r="T24" s="116">
        <f t="shared" si="6"/>
        <v>0</v>
      </c>
      <c r="U24" s="45">
        <f t="shared" si="7"/>
        <v>0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5">
        <f t="shared" si="9"/>
        <v>0</v>
      </c>
      <c r="Z24" s="84">
        <v>1558841364</v>
      </c>
      <c r="AA24" s="85">
        <v>80574205</v>
      </c>
      <c r="AB24" s="85">
        <f t="shared" si="10"/>
        <v>1639415569</v>
      </c>
      <c r="AC24" s="45">
        <f t="shared" si="11"/>
        <v>0.337052170354388</v>
      </c>
      <c r="AD24" s="84">
        <f>SUM(AD18:AD23)</f>
        <v>1433627302</v>
      </c>
      <c r="AE24" s="85">
        <f>SUM(AE18:AE23)</f>
        <v>52865892</v>
      </c>
      <c r="AF24" s="85">
        <f t="shared" si="12"/>
        <v>1486493194</v>
      </c>
      <c r="AG24" s="45">
        <f t="shared" si="13"/>
        <v>0.32086420901904744</v>
      </c>
      <c r="AH24" s="45">
        <f t="shared" si="14"/>
        <v>0.10287458806891792</v>
      </c>
      <c r="AI24" s="67">
        <f>SUM(AI18:AI23)</f>
        <v>4632779700</v>
      </c>
      <c r="AJ24" s="67">
        <f>SUM(AJ18:AJ23)</f>
        <v>4788546869</v>
      </c>
      <c r="AK24" s="67">
        <f>SUM(AK18:AK23)</f>
        <v>1486493194</v>
      </c>
      <c r="AL24" s="67"/>
    </row>
    <row r="25" spans="1:38" s="14" customFormat="1" ht="12.75">
      <c r="A25" s="30" t="s">
        <v>96</v>
      </c>
      <c r="B25" s="64" t="s">
        <v>617</v>
      </c>
      <c r="C25" s="40" t="s">
        <v>618</v>
      </c>
      <c r="D25" s="80">
        <v>321989307</v>
      </c>
      <c r="E25" s="81">
        <v>73594333</v>
      </c>
      <c r="F25" s="82">
        <f t="shared" si="0"/>
        <v>395583640</v>
      </c>
      <c r="G25" s="80">
        <v>321989307</v>
      </c>
      <c r="H25" s="81">
        <v>83306960</v>
      </c>
      <c r="I25" s="83">
        <f t="shared" si="1"/>
        <v>405296267</v>
      </c>
      <c r="J25" s="80">
        <v>105747259</v>
      </c>
      <c r="K25" s="81">
        <v>7460088</v>
      </c>
      <c r="L25" s="81">
        <f t="shared" si="2"/>
        <v>113207347</v>
      </c>
      <c r="M25" s="41">
        <f t="shared" si="3"/>
        <v>0.28617803051713664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105747259</v>
      </c>
      <c r="AA25" s="81">
        <v>7460088</v>
      </c>
      <c r="AB25" s="81">
        <f t="shared" si="10"/>
        <v>113207347</v>
      </c>
      <c r="AC25" s="41">
        <f t="shared" si="11"/>
        <v>0.28617803051713664</v>
      </c>
      <c r="AD25" s="80">
        <v>103884746</v>
      </c>
      <c r="AE25" s="81">
        <v>6134447</v>
      </c>
      <c r="AF25" s="81">
        <f t="shared" si="12"/>
        <v>110019193</v>
      </c>
      <c r="AG25" s="41">
        <f t="shared" si="13"/>
        <v>0.2935936801994385</v>
      </c>
      <c r="AH25" s="41">
        <f t="shared" si="14"/>
        <v>0.028978162019421383</v>
      </c>
      <c r="AI25" s="13">
        <v>374732838</v>
      </c>
      <c r="AJ25" s="13">
        <v>398949590</v>
      </c>
      <c r="AK25" s="13">
        <v>110019193</v>
      </c>
      <c r="AL25" s="13"/>
    </row>
    <row r="26" spans="1:38" s="14" customFormat="1" ht="12.75">
      <c r="A26" s="30" t="s">
        <v>96</v>
      </c>
      <c r="B26" s="64" t="s">
        <v>619</v>
      </c>
      <c r="C26" s="40" t="s">
        <v>620</v>
      </c>
      <c r="D26" s="80">
        <v>746724388</v>
      </c>
      <c r="E26" s="81">
        <v>109897129</v>
      </c>
      <c r="F26" s="82">
        <f t="shared" si="0"/>
        <v>856621517</v>
      </c>
      <c r="G26" s="80">
        <v>746724388</v>
      </c>
      <c r="H26" s="81">
        <v>123509115</v>
      </c>
      <c r="I26" s="83">
        <f t="shared" si="1"/>
        <v>870233503</v>
      </c>
      <c r="J26" s="80">
        <v>188122257</v>
      </c>
      <c r="K26" s="81">
        <v>27214265</v>
      </c>
      <c r="L26" s="81">
        <f t="shared" si="2"/>
        <v>215336522</v>
      </c>
      <c r="M26" s="41">
        <f t="shared" si="3"/>
        <v>0.2513788385261866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188122257</v>
      </c>
      <c r="AA26" s="81">
        <v>27214265</v>
      </c>
      <c r="AB26" s="81">
        <f t="shared" si="10"/>
        <v>215336522</v>
      </c>
      <c r="AC26" s="41">
        <f t="shared" si="11"/>
        <v>0.2513788385261866</v>
      </c>
      <c r="AD26" s="80">
        <v>180635770</v>
      </c>
      <c r="AE26" s="81">
        <v>12684344</v>
      </c>
      <c r="AF26" s="81">
        <f t="shared" si="12"/>
        <v>193320114</v>
      </c>
      <c r="AG26" s="41">
        <f t="shared" si="13"/>
        <v>0.22193393940434875</v>
      </c>
      <c r="AH26" s="41">
        <f t="shared" si="14"/>
        <v>0.11388575945077295</v>
      </c>
      <c r="AI26" s="13">
        <v>871070529</v>
      </c>
      <c r="AJ26" s="13">
        <v>825082893</v>
      </c>
      <c r="AK26" s="13">
        <v>193320114</v>
      </c>
      <c r="AL26" s="13"/>
    </row>
    <row r="27" spans="1:38" s="14" customFormat="1" ht="12.75">
      <c r="A27" s="30" t="s">
        <v>96</v>
      </c>
      <c r="B27" s="64" t="s">
        <v>621</v>
      </c>
      <c r="C27" s="40" t="s">
        <v>622</v>
      </c>
      <c r="D27" s="80">
        <v>227881972</v>
      </c>
      <c r="E27" s="81">
        <v>24484467</v>
      </c>
      <c r="F27" s="82">
        <f t="shared" si="0"/>
        <v>252366439</v>
      </c>
      <c r="G27" s="80">
        <v>231807905</v>
      </c>
      <c r="H27" s="81">
        <v>26344907</v>
      </c>
      <c r="I27" s="83">
        <f t="shared" si="1"/>
        <v>258152812</v>
      </c>
      <c r="J27" s="80">
        <v>84819699</v>
      </c>
      <c r="K27" s="81">
        <v>4791986</v>
      </c>
      <c r="L27" s="81">
        <f t="shared" si="2"/>
        <v>89611685</v>
      </c>
      <c r="M27" s="41">
        <f t="shared" si="3"/>
        <v>0.35508558647927035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84819699</v>
      </c>
      <c r="AA27" s="81">
        <v>4791986</v>
      </c>
      <c r="AB27" s="81">
        <f t="shared" si="10"/>
        <v>89611685</v>
      </c>
      <c r="AC27" s="41">
        <f t="shared" si="11"/>
        <v>0.35508558647927035</v>
      </c>
      <c r="AD27" s="80">
        <v>81991194</v>
      </c>
      <c r="AE27" s="81">
        <v>1131092</v>
      </c>
      <c r="AF27" s="81">
        <f t="shared" si="12"/>
        <v>83122286</v>
      </c>
      <c r="AG27" s="41">
        <f t="shared" si="13"/>
        <v>0.35822981776882307</v>
      </c>
      <c r="AH27" s="41">
        <f t="shared" si="14"/>
        <v>0.07807050686743633</v>
      </c>
      <c r="AI27" s="13">
        <v>232036201</v>
      </c>
      <c r="AJ27" s="13">
        <v>248270873</v>
      </c>
      <c r="AK27" s="13">
        <v>83122286</v>
      </c>
      <c r="AL27" s="13"/>
    </row>
    <row r="28" spans="1:38" s="14" customFormat="1" ht="12.75">
      <c r="A28" s="30" t="s">
        <v>96</v>
      </c>
      <c r="B28" s="64" t="s">
        <v>623</v>
      </c>
      <c r="C28" s="40" t="s">
        <v>624</v>
      </c>
      <c r="D28" s="80">
        <v>170751198</v>
      </c>
      <c r="E28" s="81">
        <v>58442000</v>
      </c>
      <c r="F28" s="82">
        <f t="shared" si="0"/>
        <v>229193198</v>
      </c>
      <c r="G28" s="80">
        <v>170751198</v>
      </c>
      <c r="H28" s="81">
        <v>58442000</v>
      </c>
      <c r="I28" s="83">
        <f t="shared" si="1"/>
        <v>229193198</v>
      </c>
      <c r="J28" s="80">
        <v>59838320</v>
      </c>
      <c r="K28" s="81">
        <v>1104539</v>
      </c>
      <c r="L28" s="81">
        <f t="shared" si="2"/>
        <v>60942859</v>
      </c>
      <c r="M28" s="41">
        <f t="shared" si="3"/>
        <v>0.2659016913756751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59838320</v>
      </c>
      <c r="AA28" s="81">
        <v>1104539</v>
      </c>
      <c r="AB28" s="81">
        <f t="shared" si="10"/>
        <v>60942859</v>
      </c>
      <c r="AC28" s="41">
        <f t="shared" si="11"/>
        <v>0.2659016913756751</v>
      </c>
      <c r="AD28" s="80">
        <v>42289155</v>
      </c>
      <c r="AE28" s="81">
        <v>3723087</v>
      </c>
      <c r="AF28" s="81">
        <f t="shared" si="12"/>
        <v>46012242</v>
      </c>
      <c r="AG28" s="41">
        <f t="shared" si="13"/>
        <v>0.22357742770624336</v>
      </c>
      <c r="AH28" s="41">
        <f t="shared" si="14"/>
        <v>0.3244922731650417</v>
      </c>
      <c r="AI28" s="13">
        <v>205800033</v>
      </c>
      <c r="AJ28" s="13">
        <v>176403201</v>
      </c>
      <c r="AK28" s="13">
        <v>46012242</v>
      </c>
      <c r="AL28" s="13"/>
    </row>
    <row r="29" spans="1:38" s="14" customFormat="1" ht="12.75">
      <c r="A29" s="30" t="s">
        <v>115</v>
      </c>
      <c r="B29" s="64" t="s">
        <v>625</v>
      </c>
      <c r="C29" s="40" t="s">
        <v>626</v>
      </c>
      <c r="D29" s="80">
        <v>108165060</v>
      </c>
      <c r="E29" s="81">
        <v>17692000</v>
      </c>
      <c r="F29" s="82">
        <f t="shared" si="0"/>
        <v>125857060</v>
      </c>
      <c r="G29" s="80">
        <v>108165060</v>
      </c>
      <c r="H29" s="81">
        <v>17692000</v>
      </c>
      <c r="I29" s="83">
        <f t="shared" si="1"/>
        <v>125857060</v>
      </c>
      <c r="J29" s="80">
        <v>53235442</v>
      </c>
      <c r="K29" s="81">
        <v>9026</v>
      </c>
      <c r="L29" s="81">
        <f t="shared" si="2"/>
        <v>53244468</v>
      </c>
      <c r="M29" s="41">
        <f t="shared" si="3"/>
        <v>0.423055075337053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53235442</v>
      </c>
      <c r="AA29" s="81">
        <v>9026</v>
      </c>
      <c r="AB29" s="81">
        <f t="shared" si="10"/>
        <v>53244468</v>
      </c>
      <c r="AC29" s="41">
        <f t="shared" si="11"/>
        <v>0.423055075337053</v>
      </c>
      <c r="AD29" s="80">
        <v>38941192</v>
      </c>
      <c r="AE29" s="81">
        <v>25730</v>
      </c>
      <c r="AF29" s="81">
        <f t="shared" si="12"/>
        <v>38966922</v>
      </c>
      <c r="AG29" s="41">
        <f t="shared" si="13"/>
        <v>0.31396734726606546</v>
      </c>
      <c r="AH29" s="41">
        <f t="shared" si="14"/>
        <v>0.3664016880779035</v>
      </c>
      <c r="AI29" s="13">
        <v>124111384</v>
      </c>
      <c r="AJ29" s="13">
        <v>115190720</v>
      </c>
      <c r="AK29" s="13">
        <v>38966922</v>
      </c>
      <c r="AL29" s="13"/>
    </row>
    <row r="30" spans="1:38" s="60" customFormat="1" ht="12.75">
      <c r="A30" s="65"/>
      <c r="B30" s="66" t="s">
        <v>627</v>
      </c>
      <c r="C30" s="33"/>
      <c r="D30" s="84">
        <f>SUM(D25:D29)</f>
        <v>1575511925</v>
      </c>
      <c r="E30" s="85">
        <f>SUM(E25:E29)</f>
        <v>284109929</v>
      </c>
      <c r="F30" s="93">
        <f t="shared" si="0"/>
        <v>1859621854</v>
      </c>
      <c r="G30" s="84">
        <f>SUM(G25:G29)</f>
        <v>1579437858</v>
      </c>
      <c r="H30" s="85">
        <f>SUM(H25:H29)</f>
        <v>309294982</v>
      </c>
      <c r="I30" s="86">
        <f t="shared" si="1"/>
        <v>1888732840</v>
      </c>
      <c r="J30" s="84">
        <f>SUM(J25:J29)</f>
        <v>491762977</v>
      </c>
      <c r="K30" s="85">
        <f>SUM(K25:K29)</f>
        <v>40579904</v>
      </c>
      <c r="L30" s="85">
        <f t="shared" si="2"/>
        <v>532342881</v>
      </c>
      <c r="M30" s="45">
        <f t="shared" si="3"/>
        <v>0.28626404871234645</v>
      </c>
      <c r="N30" s="114">
        <f>SUM(N25:N29)</f>
        <v>0</v>
      </c>
      <c r="O30" s="115">
        <f>SUM(O25:O29)</f>
        <v>0</v>
      </c>
      <c r="P30" s="116">
        <f t="shared" si="4"/>
        <v>0</v>
      </c>
      <c r="Q30" s="45">
        <f t="shared" si="5"/>
        <v>0</v>
      </c>
      <c r="R30" s="114">
        <f>SUM(R25:R29)</f>
        <v>0</v>
      </c>
      <c r="S30" s="116">
        <f>SUM(S25:S29)</f>
        <v>0</v>
      </c>
      <c r="T30" s="116">
        <f t="shared" si="6"/>
        <v>0</v>
      </c>
      <c r="U30" s="45">
        <f t="shared" si="7"/>
        <v>0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5">
        <f t="shared" si="9"/>
        <v>0</v>
      </c>
      <c r="Z30" s="84">
        <v>491762977</v>
      </c>
      <c r="AA30" s="85">
        <v>40579904</v>
      </c>
      <c r="AB30" s="85">
        <f t="shared" si="10"/>
        <v>532342881</v>
      </c>
      <c r="AC30" s="45">
        <f t="shared" si="11"/>
        <v>0.28626404871234645</v>
      </c>
      <c r="AD30" s="84">
        <f>SUM(AD25:AD29)</f>
        <v>447742057</v>
      </c>
      <c r="AE30" s="85">
        <f>SUM(AE25:AE29)</f>
        <v>23698700</v>
      </c>
      <c r="AF30" s="85">
        <f t="shared" si="12"/>
        <v>471440757</v>
      </c>
      <c r="AG30" s="45">
        <f t="shared" si="13"/>
        <v>0.26078854936981266</v>
      </c>
      <c r="AH30" s="45">
        <f t="shared" si="14"/>
        <v>0.12918298449109278</v>
      </c>
      <c r="AI30" s="67">
        <f>SUM(AI25:AI29)</f>
        <v>1807750985</v>
      </c>
      <c r="AJ30" s="67">
        <f>SUM(AJ25:AJ29)</f>
        <v>1763897277</v>
      </c>
      <c r="AK30" s="67">
        <f>SUM(AK25:AK29)</f>
        <v>471440757</v>
      </c>
      <c r="AL30" s="67"/>
    </row>
    <row r="31" spans="1:38" s="14" customFormat="1" ht="12.75">
      <c r="A31" s="30" t="s">
        <v>96</v>
      </c>
      <c r="B31" s="64" t="s">
        <v>628</v>
      </c>
      <c r="C31" s="40" t="s">
        <v>629</v>
      </c>
      <c r="D31" s="80">
        <v>98901220</v>
      </c>
      <c r="E31" s="81">
        <v>34563050</v>
      </c>
      <c r="F31" s="83">
        <f t="shared" si="0"/>
        <v>133464270</v>
      </c>
      <c r="G31" s="80">
        <v>99048377</v>
      </c>
      <c r="H31" s="81">
        <v>44846756</v>
      </c>
      <c r="I31" s="83">
        <f t="shared" si="1"/>
        <v>143895133</v>
      </c>
      <c r="J31" s="80">
        <v>34312421</v>
      </c>
      <c r="K31" s="81">
        <v>9786719</v>
      </c>
      <c r="L31" s="81">
        <f t="shared" si="2"/>
        <v>44099140</v>
      </c>
      <c r="M31" s="41">
        <f t="shared" si="3"/>
        <v>0.3304190702125745</v>
      </c>
      <c r="N31" s="108">
        <v>0</v>
      </c>
      <c r="O31" s="109">
        <v>0</v>
      </c>
      <c r="P31" s="110">
        <f t="shared" si="4"/>
        <v>0</v>
      </c>
      <c r="Q31" s="41">
        <f t="shared" si="5"/>
        <v>0</v>
      </c>
      <c r="R31" s="108">
        <v>0</v>
      </c>
      <c r="S31" s="110">
        <v>0</v>
      </c>
      <c r="T31" s="110">
        <f t="shared" si="6"/>
        <v>0</v>
      </c>
      <c r="U31" s="41">
        <f t="shared" si="7"/>
        <v>0</v>
      </c>
      <c r="V31" s="108">
        <v>0</v>
      </c>
      <c r="W31" s="110">
        <v>0</v>
      </c>
      <c r="X31" s="110">
        <f t="shared" si="8"/>
        <v>0</v>
      </c>
      <c r="Y31" s="41">
        <f t="shared" si="9"/>
        <v>0</v>
      </c>
      <c r="Z31" s="80">
        <v>34312421</v>
      </c>
      <c r="AA31" s="81">
        <v>9786719</v>
      </c>
      <c r="AB31" s="81">
        <f t="shared" si="10"/>
        <v>44099140</v>
      </c>
      <c r="AC31" s="41">
        <f t="shared" si="11"/>
        <v>0.3304190702125745</v>
      </c>
      <c r="AD31" s="80">
        <v>24579329</v>
      </c>
      <c r="AE31" s="81">
        <v>2786880</v>
      </c>
      <c r="AF31" s="81">
        <f t="shared" si="12"/>
        <v>27366209</v>
      </c>
      <c r="AG31" s="41">
        <f t="shared" si="13"/>
        <v>0.2572777670498571</v>
      </c>
      <c r="AH31" s="41">
        <f t="shared" si="14"/>
        <v>0.6114449758094005</v>
      </c>
      <c r="AI31" s="13">
        <v>106368340</v>
      </c>
      <c r="AJ31" s="13">
        <v>125529646</v>
      </c>
      <c r="AK31" s="13">
        <v>27366209</v>
      </c>
      <c r="AL31" s="13"/>
    </row>
    <row r="32" spans="1:38" s="14" customFormat="1" ht="12.75">
      <c r="A32" s="30" t="s">
        <v>96</v>
      </c>
      <c r="B32" s="64" t="s">
        <v>630</v>
      </c>
      <c r="C32" s="40" t="s">
        <v>631</v>
      </c>
      <c r="D32" s="80">
        <v>273008628</v>
      </c>
      <c r="E32" s="81">
        <v>49005000</v>
      </c>
      <c r="F32" s="82">
        <f t="shared" si="0"/>
        <v>322013628</v>
      </c>
      <c r="G32" s="80">
        <v>273008628</v>
      </c>
      <c r="H32" s="81">
        <v>49005000</v>
      </c>
      <c r="I32" s="83">
        <f t="shared" si="1"/>
        <v>322013628</v>
      </c>
      <c r="J32" s="80">
        <v>122189366</v>
      </c>
      <c r="K32" s="81">
        <v>1374828</v>
      </c>
      <c r="L32" s="81">
        <f t="shared" si="2"/>
        <v>123564194</v>
      </c>
      <c r="M32" s="41">
        <f t="shared" si="3"/>
        <v>0.3837234925970276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122189366</v>
      </c>
      <c r="AA32" s="81">
        <v>1374828</v>
      </c>
      <c r="AB32" s="81">
        <f t="shared" si="10"/>
        <v>123564194</v>
      </c>
      <c r="AC32" s="41">
        <f t="shared" si="11"/>
        <v>0.3837234925970276</v>
      </c>
      <c r="AD32" s="80">
        <v>117685475</v>
      </c>
      <c r="AE32" s="81">
        <v>4168906</v>
      </c>
      <c r="AF32" s="81">
        <f t="shared" si="12"/>
        <v>121854381</v>
      </c>
      <c r="AG32" s="41">
        <f t="shared" si="13"/>
        <v>0.37910709423655603</v>
      </c>
      <c r="AH32" s="41">
        <f t="shared" si="14"/>
        <v>0.014031608760952219</v>
      </c>
      <c r="AI32" s="13">
        <v>321424692</v>
      </c>
      <c r="AJ32" s="13">
        <v>324090277</v>
      </c>
      <c r="AK32" s="13">
        <v>121854381</v>
      </c>
      <c r="AL32" s="13"/>
    </row>
    <row r="33" spans="1:38" s="14" customFormat="1" ht="12.75">
      <c r="A33" s="30" t="s">
        <v>96</v>
      </c>
      <c r="B33" s="64" t="s">
        <v>632</v>
      </c>
      <c r="C33" s="40" t="s">
        <v>633</v>
      </c>
      <c r="D33" s="80">
        <v>713165520</v>
      </c>
      <c r="E33" s="81">
        <v>110712487</v>
      </c>
      <c r="F33" s="82">
        <f t="shared" si="0"/>
        <v>823878007</v>
      </c>
      <c r="G33" s="80">
        <v>714014505</v>
      </c>
      <c r="H33" s="81">
        <v>119585988</v>
      </c>
      <c r="I33" s="83">
        <f t="shared" si="1"/>
        <v>833600493</v>
      </c>
      <c r="J33" s="80">
        <v>285103525</v>
      </c>
      <c r="K33" s="81">
        <v>15555686</v>
      </c>
      <c r="L33" s="81">
        <f t="shared" si="2"/>
        <v>300659211</v>
      </c>
      <c r="M33" s="41">
        <f t="shared" si="3"/>
        <v>0.36493171130371005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285103525</v>
      </c>
      <c r="AA33" s="81">
        <v>15555686</v>
      </c>
      <c r="AB33" s="81">
        <f t="shared" si="10"/>
        <v>300659211</v>
      </c>
      <c r="AC33" s="41">
        <f t="shared" si="11"/>
        <v>0.36493171130371005</v>
      </c>
      <c r="AD33" s="80">
        <v>266742244</v>
      </c>
      <c r="AE33" s="81">
        <v>10995701</v>
      </c>
      <c r="AF33" s="81">
        <f t="shared" si="12"/>
        <v>277737945</v>
      </c>
      <c r="AG33" s="41">
        <f t="shared" si="13"/>
        <v>0.34276366192647284</v>
      </c>
      <c r="AH33" s="41">
        <f t="shared" si="14"/>
        <v>0.08252839200635687</v>
      </c>
      <c r="AI33" s="13">
        <v>810289934</v>
      </c>
      <c r="AJ33" s="13">
        <v>834652549</v>
      </c>
      <c r="AK33" s="13">
        <v>277737945</v>
      </c>
      <c r="AL33" s="13"/>
    </row>
    <row r="34" spans="1:38" s="14" customFormat="1" ht="12.75">
      <c r="A34" s="30" t="s">
        <v>96</v>
      </c>
      <c r="B34" s="64" t="s">
        <v>64</v>
      </c>
      <c r="C34" s="40" t="s">
        <v>65</v>
      </c>
      <c r="D34" s="80">
        <v>1125436784</v>
      </c>
      <c r="E34" s="81">
        <v>251023959</v>
      </c>
      <c r="F34" s="82">
        <f t="shared" si="0"/>
        <v>1376460743</v>
      </c>
      <c r="G34" s="80">
        <v>1125436784</v>
      </c>
      <c r="H34" s="81">
        <v>251023959</v>
      </c>
      <c r="I34" s="83">
        <f t="shared" si="1"/>
        <v>1376460743</v>
      </c>
      <c r="J34" s="80">
        <v>384061339</v>
      </c>
      <c r="K34" s="81">
        <v>17273910</v>
      </c>
      <c r="L34" s="81">
        <f t="shared" si="2"/>
        <v>401335249</v>
      </c>
      <c r="M34" s="41">
        <f t="shared" si="3"/>
        <v>0.2915704287543201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384061339</v>
      </c>
      <c r="AA34" s="81">
        <v>17273910</v>
      </c>
      <c r="AB34" s="81">
        <f t="shared" si="10"/>
        <v>401335249</v>
      </c>
      <c r="AC34" s="41">
        <f t="shared" si="11"/>
        <v>0.2915704287543201</v>
      </c>
      <c r="AD34" s="80">
        <v>381172522</v>
      </c>
      <c r="AE34" s="81">
        <v>13702601</v>
      </c>
      <c r="AF34" s="81">
        <f t="shared" si="12"/>
        <v>394875123</v>
      </c>
      <c r="AG34" s="41">
        <f t="shared" si="13"/>
        <v>0.3595593048036395</v>
      </c>
      <c r="AH34" s="41">
        <f t="shared" si="14"/>
        <v>0.016359921463069638</v>
      </c>
      <c r="AI34" s="13">
        <v>1098219731</v>
      </c>
      <c r="AJ34" s="13">
        <v>1119747389</v>
      </c>
      <c r="AK34" s="13">
        <v>394875123</v>
      </c>
      <c r="AL34" s="13"/>
    </row>
    <row r="35" spans="1:38" s="14" customFormat="1" ht="12.75">
      <c r="A35" s="30" t="s">
        <v>96</v>
      </c>
      <c r="B35" s="64" t="s">
        <v>634</v>
      </c>
      <c r="C35" s="40" t="s">
        <v>635</v>
      </c>
      <c r="D35" s="80">
        <v>422014434</v>
      </c>
      <c r="E35" s="81">
        <v>43423629</v>
      </c>
      <c r="F35" s="82">
        <f t="shared" si="0"/>
        <v>465438063</v>
      </c>
      <c r="G35" s="80">
        <v>422014434</v>
      </c>
      <c r="H35" s="81">
        <v>43423629</v>
      </c>
      <c r="I35" s="83">
        <f t="shared" si="1"/>
        <v>465438063</v>
      </c>
      <c r="J35" s="80">
        <v>176476135</v>
      </c>
      <c r="K35" s="81">
        <v>10131160</v>
      </c>
      <c r="L35" s="81">
        <f t="shared" si="2"/>
        <v>186607295</v>
      </c>
      <c r="M35" s="41">
        <f t="shared" si="3"/>
        <v>0.4009283078337321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176476135</v>
      </c>
      <c r="AA35" s="81">
        <v>10131160</v>
      </c>
      <c r="AB35" s="81">
        <f t="shared" si="10"/>
        <v>186607295</v>
      </c>
      <c r="AC35" s="41">
        <f t="shared" si="11"/>
        <v>0.4009283078337321</v>
      </c>
      <c r="AD35" s="80">
        <v>167618167</v>
      </c>
      <c r="AE35" s="81">
        <v>3635955</v>
      </c>
      <c r="AF35" s="81">
        <f t="shared" si="12"/>
        <v>171254122</v>
      </c>
      <c r="AG35" s="41">
        <f t="shared" si="13"/>
        <v>0.3711586038925029</v>
      </c>
      <c r="AH35" s="41">
        <f t="shared" si="14"/>
        <v>0.08965140704759222</v>
      </c>
      <c r="AI35" s="13">
        <v>461404155</v>
      </c>
      <c r="AJ35" s="13">
        <v>480212226</v>
      </c>
      <c r="AK35" s="13">
        <v>171254122</v>
      </c>
      <c r="AL35" s="13"/>
    </row>
    <row r="36" spans="1:38" s="14" customFormat="1" ht="12.75">
      <c r="A36" s="30" t="s">
        <v>96</v>
      </c>
      <c r="B36" s="64" t="s">
        <v>636</v>
      </c>
      <c r="C36" s="40" t="s">
        <v>637</v>
      </c>
      <c r="D36" s="80">
        <v>403547558</v>
      </c>
      <c r="E36" s="81">
        <v>52161018</v>
      </c>
      <c r="F36" s="82">
        <f t="shared" si="0"/>
        <v>455708576</v>
      </c>
      <c r="G36" s="80">
        <v>404543236</v>
      </c>
      <c r="H36" s="81">
        <v>70593189</v>
      </c>
      <c r="I36" s="83">
        <f t="shared" si="1"/>
        <v>475136425</v>
      </c>
      <c r="J36" s="80">
        <v>224080109</v>
      </c>
      <c r="K36" s="81">
        <v>8188156</v>
      </c>
      <c r="L36" s="81">
        <f t="shared" si="2"/>
        <v>232268265</v>
      </c>
      <c r="M36" s="41">
        <f t="shared" si="3"/>
        <v>0.509685964303643</v>
      </c>
      <c r="N36" s="108">
        <v>0</v>
      </c>
      <c r="O36" s="109">
        <v>0</v>
      </c>
      <c r="P36" s="110">
        <f t="shared" si="4"/>
        <v>0</v>
      </c>
      <c r="Q36" s="41">
        <f t="shared" si="5"/>
        <v>0</v>
      </c>
      <c r="R36" s="108">
        <v>0</v>
      </c>
      <c r="S36" s="110">
        <v>0</v>
      </c>
      <c r="T36" s="110">
        <f t="shared" si="6"/>
        <v>0</v>
      </c>
      <c r="U36" s="41">
        <f t="shared" si="7"/>
        <v>0</v>
      </c>
      <c r="V36" s="108">
        <v>0</v>
      </c>
      <c r="W36" s="110">
        <v>0</v>
      </c>
      <c r="X36" s="110">
        <f t="shared" si="8"/>
        <v>0</v>
      </c>
      <c r="Y36" s="41">
        <f t="shared" si="9"/>
        <v>0</v>
      </c>
      <c r="Z36" s="80">
        <v>224080109</v>
      </c>
      <c r="AA36" s="81">
        <v>8188156</v>
      </c>
      <c r="AB36" s="81">
        <f t="shared" si="10"/>
        <v>232268265</v>
      </c>
      <c r="AC36" s="41">
        <f t="shared" si="11"/>
        <v>0.509685964303643</v>
      </c>
      <c r="AD36" s="80">
        <v>255883389</v>
      </c>
      <c r="AE36" s="81">
        <v>3550973</v>
      </c>
      <c r="AF36" s="81">
        <f t="shared" si="12"/>
        <v>259434362</v>
      </c>
      <c r="AG36" s="41">
        <f t="shared" si="13"/>
        <v>0.6887250396423048</v>
      </c>
      <c r="AH36" s="41">
        <f t="shared" si="14"/>
        <v>-0.10471279436761738</v>
      </c>
      <c r="AI36" s="13">
        <v>376687861</v>
      </c>
      <c r="AJ36" s="13">
        <v>397512208</v>
      </c>
      <c r="AK36" s="13">
        <v>259434362</v>
      </c>
      <c r="AL36" s="13"/>
    </row>
    <row r="37" spans="1:38" s="14" customFormat="1" ht="12.75">
      <c r="A37" s="30" t="s">
        <v>96</v>
      </c>
      <c r="B37" s="64" t="s">
        <v>638</v>
      </c>
      <c r="C37" s="40" t="s">
        <v>639</v>
      </c>
      <c r="D37" s="80">
        <v>528122560</v>
      </c>
      <c r="E37" s="81">
        <v>75959000</v>
      </c>
      <c r="F37" s="82">
        <f t="shared" si="0"/>
        <v>604081560</v>
      </c>
      <c r="G37" s="80">
        <v>528122560</v>
      </c>
      <c r="H37" s="81">
        <v>75959000</v>
      </c>
      <c r="I37" s="83">
        <f t="shared" si="1"/>
        <v>604081560</v>
      </c>
      <c r="J37" s="80">
        <v>268711715</v>
      </c>
      <c r="K37" s="81">
        <v>12633003</v>
      </c>
      <c r="L37" s="81">
        <f t="shared" si="2"/>
        <v>281344718</v>
      </c>
      <c r="M37" s="41">
        <f t="shared" si="3"/>
        <v>0.4657396229740898</v>
      </c>
      <c r="N37" s="108">
        <v>0</v>
      </c>
      <c r="O37" s="109">
        <v>0</v>
      </c>
      <c r="P37" s="110">
        <f t="shared" si="4"/>
        <v>0</v>
      </c>
      <c r="Q37" s="41">
        <f t="shared" si="5"/>
        <v>0</v>
      </c>
      <c r="R37" s="108">
        <v>0</v>
      </c>
      <c r="S37" s="110">
        <v>0</v>
      </c>
      <c r="T37" s="110">
        <f t="shared" si="6"/>
        <v>0</v>
      </c>
      <c r="U37" s="41">
        <f t="shared" si="7"/>
        <v>0</v>
      </c>
      <c r="V37" s="108">
        <v>0</v>
      </c>
      <c r="W37" s="110">
        <v>0</v>
      </c>
      <c r="X37" s="110">
        <f t="shared" si="8"/>
        <v>0</v>
      </c>
      <c r="Y37" s="41">
        <f t="shared" si="9"/>
        <v>0</v>
      </c>
      <c r="Z37" s="80">
        <v>268711715</v>
      </c>
      <c r="AA37" s="81">
        <v>12633003</v>
      </c>
      <c r="AB37" s="81">
        <f t="shared" si="10"/>
        <v>281344718</v>
      </c>
      <c r="AC37" s="41">
        <f t="shared" si="11"/>
        <v>0.4657396229740898</v>
      </c>
      <c r="AD37" s="80">
        <v>256969888</v>
      </c>
      <c r="AE37" s="81">
        <v>4884277</v>
      </c>
      <c r="AF37" s="81">
        <f t="shared" si="12"/>
        <v>261854165</v>
      </c>
      <c r="AG37" s="41">
        <f t="shared" si="13"/>
        <v>0.46802797756504205</v>
      </c>
      <c r="AH37" s="41">
        <f t="shared" si="14"/>
        <v>0.07443285463876426</v>
      </c>
      <c r="AI37" s="13">
        <v>559484000</v>
      </c>
      <c r="AJ37" s="13">
        <v>578225050</v>
      </c>
      <c r="AK37" s="13">
        <v>261854165</v>
      </c>
      <c r="AL37" s="13"/>
    </row>
    <row r="38" spans="1:38" s="14" customFormat="1" ht="12.75">
      <c r="A38" s="30" t="s">
        <v>115</v>
      </c>
      <c r="B38" s="64" t="s">
        <v>640</v>
      </c>
      <c r="C38" s="40" t="s">
        <v>641</v>
      </c>
      <c r="D38" s="80">
        <v>176402778</v>
      </c>
      <c r="E38" s="81">
        <v>8875000</v>
      </c>
      <c r="F38" s="82">
        <f t="shared" si="0"/>
        <v>185277778</v>
      </c>
      <c r="G38" s="80">
        <v>176402778</v>
      </c>
      <c r="H38" s="81">
        <v>8875000</v>
      </c>
      <c r="I38" s="83">
        <f t="shared" si="1"/>
        <v>185277778</v>
      </c>
      <c r="J38" s="80">
        <v>65009224</v>
      </c>
      <c r="K38" s="81">
        <v>3542</v>
      </c>
      <c r="L38" s="81">
        <f t="shared" si="2"/>
        <v>65012766</v>
      </c>
      <c r="M38" s="41">
        <f t="shared" si="3"/>
        <v>0.3508934892343107</v>
      </c>
      <c r="N38" s="108">
        <v>0</v>
      </c>
      <c r="O38" s="109">
        <v>0</v>
      </c>
      <c r="P38" s="110">
        <f t="shared" si="4"/>
        <v>0</v>
      </c>
      <c r="Q38" s="41">
        <f t="shared" si="5"/>
        <v>0</v>
      </c>
      <c r="R38" s="108">
        <v>0</v>
      </c>
      <c r="S38" s="110">
        <v>0</v>
      </c>
      <c r="T38" s="110">
        <f t="shared" si="6"/>
        <v>0</v>
      </c>
      <c r="U38" s="41">
        <f t="shared" si="7"/>
        <v>0</v>
      </c>
      <c r="V38" s="108">
        <v>0</v>
      </c>
      <c r="W38" s="110">
        <v>0</v>
      </c>
      <c r="X38" s="110">
        <f t="shared" si="8"/>
        <v>0</v>
      </c>
      <c r="Y38" s="41">
        <f t="shared" si="9"/>
        <v>0</v>
      </c>
      <c r="Z38" s="80">
        <v>65009224</v>
      </c>
      <c r="AA38" s="81">
        <v>3542</v>
      </c>
      <c r="AB38" s="81">
        <f t="shared" si="10"/>
        <v>65012766</v>
      </c>
      <c r="AC38" s="41">
        <f t="shared" si="11"/>
        <v>0.3508934892343107</v>
      </c>
      <c r="AD38" s="80">
        <v>62479651</v>
      </c>
      <c r="AE38" s="81">
        <v>943</v>
      </c>
      <c r="AF38" s="81">
        <f t="shared" si="12"/>
        <v>62480594</v>
      </c>
      <c r="AG38" s="41">
        <f t="shared" si="13"/>
        <v>0.3588313614594603</v>
      </c>
      <c r="AH38" s="41">
        <f t="shared" si="14"/>
        <v>0.040527335575586854</v>
      </c>
      <c r="AI38" s="13">
        <v>174122445</v>
      </c>
      <c r="AJ38" s="13">
        <v>177207714</v>
      </c>
      <c r="AK38" s="13">
        <v>62480594</v>
      </c>
      <c r="AL38" s="13"/>
    </row>
    <row r="39" spans="1:38" s="60" customFormat="1" ht="12.75">
      <c r="A39" s="65"/>
      <c r="B39" s="66" t="s">
        <v>642</v>
      </c>
      <c r="C39" s="33"/>
      <c r="D39" s="84">
        <f>SUM(D31:D38)</f>
        <v>3740599482</v>
      </c>
      <c r="E39" s="85">
        <f>SUM(E31:E38)</f>
        <v>625723143</v>
      </c>
      <c r="F39" s="93">
        <f t="shared" si="0"/>
        <v>4366322625</v>
      </c>
      <c r="G39" s="84">
        <f>SUM(G31:G38)</f>
        <v>3742591302</v>
      </c>
      <c r="H39" s="85">
        <f>SUM(H31:H38)</f>
        <v>663312521</v>
      </c>
      <c r="I39" s="86">
        <f t="shared" si="1"/>
        <v>4405903823</v>
      </c>
      <c r="J39" s="84">
        <f>SUM(J31:J38)</f>
        <v>1559943834</v>
      </c>
      <c r="K39" s="85">
        <f>SUM(K31:K38)</f>
        <v>74947004</v>
      </c>
      <c r="L39" s="85">
        <f t="shared" si="2"/>
        <v>1634890838</v>
      </c>
      <c r="M39" s="45">
        <f t="shared" si="3"/>
        <v>0.37443198279467493</v>
      </c>
      <c r="N39" s="114">
        <f>SUM(N31:N38)</f>
        <v>0</v>
      </c>
      <c r="O39" s="115">
        <f>SUM(O31:O38)</f>
        <v>0</v>
      </c>
      <c r="P39" s="116">
        <f t="shared" si="4"/>
        <v>0</v>
      </c>
      <c r="Q39" s="45">
        <f t="shared" si="5"/>
        <v>0</v>
      </c>
      <c r="R39" s="114">
        <f>SUM(R31:R38)</f>
        <v>0</v>
      </c>
      <c r="S39" s="116">
        <f>SUM(S31:S38)</f>
        <v>0</v>
      </c>
      <c r="T39" s="116">
        <f t="shared" si="6"/>
        <v>0</v>
      </c>
      <c r="U39" s="45">
        <f t="shared" si="7"/>
        <v>0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5">
        <f t="shared" si="9"/>
        <v>0</v>
      </c>
      <c r="Z39" s="84">
        <v>1559943834</v>
      </c>
      <c r="AA39" s="85">
        <v>74947004</v>
      </c>
      <c r="AB39" s="85">
        <f t="shared" si="10"/>
        <v>1634890838</v>
      </c>
      <c r="AC39" s="45">
        <f t="shared" si="11"/>
        <v>0.37443198279467493</v>
      </c>
      <c r="AD39" s="84">
        <f>SUM(AD31:AD38)</f>
        <v>1533130665</v>
      </c>
      <c r="AE39" s="85">
        <f>SUM(AE31:AE38)</f>
        <v>43726236</v>
      </c>
      <c r="AF39" s="85">
        <f t="shared" si="12"/>
        <v>1576856901</v>
      </c>
      <c r="AG39" s="45">
        <f t="shared" si="13"/>
        <v>0.40349448151315004</v>
      </c>
      <c r="AH39" s="45">
        <f t="shared" si="14"/>
        <v>0.03680355329846119</v>
      </c>
      <c r="AI39" s="67">
        <f>SUM(AI31:AI38)</f>
        <v>3908001158</v>
      </c>
      <c r="AJ39" s="67">
        <f>SUM(AJ31:AJ38)</f>
        <v>4037177059</v>
      </c>
      <c r="AK39" s="67">
        <f>SUM(AK31:AK38)</f>
        <v>1576856901</v>
      </c>
      <c r="AL39" s="67"/>
    </row>
    <row r="40" spans="1:38" s="14" customFormat="1" ht="12.75">
      <c r="A40" s="30" t="s">
        <v>96</v>
      </c>
      <c r="B40" s="64" t="s">
        <v>643</v>
      </c>
      <c r="C40" s="40" t="s">
        <v>644</v>
      </c>
      <c r="D40" s="80">
        <v>36198000</v>
      </c>
      <c r="E40" s="81">
        <v>15718000</v>
      </c>
      <c r="F40" s="82">
        <f t="shared" si="0"/>
        <v>51916000</v>
      </c>
      <c r="G40" s="80">
        <v>36198000</v>
      </c>
      <c r="H40" s="81">
        <v>15718000</v>
      </c>
      <c r="I40" s="83">
        <f t="shared" si="1"/>
        <v>51916000</v>
      </c>
      <c r="J40" s="80">
        <v>13039013</v>
      </c>
      <c r="K40" s="81">
        <v>2914113</v>
      </c>
      <c r="L40" s="81">
        <f t="shared" si="2"/>
        <v>15953126</v>
      </c>
      <c r="M40" s="41">
        <f t="shared" si="3"/>
        <v>0.3072872717466677</v>
      </c>
      <c r="N40" s="108">
        <v>0</v>
      </c>
      <c r="O40" s="109">
        <v>0</v>
      </c>
      <c r="P40" s="110">
        <f t="shared" si="4"/>
        <v>0</v>
      </c>
      <c r="Q40" s="41">
        <f t="shared" si="5"/>
        <v>0</v>
      </c>
      <c r="R40" s="108">
        <v>0</v>
      </c>
      <c r="S40" s="110">
        <v>0</v>
      </c>
      <c r="T40" s="110">
        <f t="shared" si="6"/>
        <v>0</v>
      </c>
      <c r="U40" s="41">
        <f t="shared" si="7"/>
        <v>0</v>
      </c>
      <c r="V40" s="108">
        <v>0</v>
      </c>
      <c r="W40" s="110">
        <v>0</v>
      </c>
      <c r="X40" s="110">
        <f t="shared" si="8"/>
        <v>0</v>
      </c>
      <c r="Y40" s="41">
        <f t="shared" si="9"/>
        <v>0</v>
      </c>
      <c r="Z40" s="80">
        <v>13039013</v>
      </c>
      <c r="AA40" s="81">
        <v>2914113</v>
      </c>
      <c r="AB40" s="81">
        <f t="shared" si="10"/>
        <v>15953126</v>
      </c>
      <c r="AC40" s="41">
        <f t="shared" si="11"/>
        <v>0.3072872717466677</v>
      </c>
      <c r="AD40" s="80">
        <v>10412102</v>
      </c>
      <c r="AE40" s="81">
        <v>202534</v>
      </c>
      <c r="AF40" s="81">
        <f t="shared" si="12"/>
        <v>10614636</v>
      </c>
      <c r="AG40" s="41">
        <f t="shared" si="13"/>
        <v>0.1637021678133537</v>
      </c>
      <c r="AH40" s="41">
        <f t="shared" si="14"/>
        <v>0.5029366998548042</v>
      </c>
      <c r="AI40" s="13">
        <v>64841145</v>
      </c>
      <c r="AJ40" s="13">
        <v>63623299</v>
      </c>
      <c r="AK40" s="13">
        <v>10614636</v>
      </c>
      <c r="AL40" s="13"/>
    </row>
    <row r="41" spans="1:38" s="14" customFormat="1" ht="12.75">
      <c r="A41" s="30" t="s">
        <v>96</v>
      </c>
      <c r="B41" s="64" t="s">
        <v>645</v>
      </c>
      <c r="C41" s="40" t="s">
        <v>646</v>
      </c>
      <c r="D41" s="80">
        <v>47763534</v>
      </c>
      <c r="E41" s="81">
        <v>17918000</v>
      </c>
      <c r="F41" s="82">
        <f t="shared" si="0"/>
        <v>65681534</v>
      </c>
      <c r="G41" s="80">
        <v>47763534</v>
      </c>
      <c r="H41" s="81">
        <v>17918000</v>
      </c>
      <c r="I41" s="83">
        <f t="shared" si="1"/>
        <v>65681534</v>
      </c>
      <c r="J41" s="80">
        <v>9498347</v>
      </c>
      <c r="K41" s="81">
        <v>335111</v>
      </c>
      <c r="L41" s="81">
        <f t="shared" si="2"/>
        <v>9833458</v>
      </c>
      <c r="M41" s="41">
        <f t="shared" si="3"/>
        <v>0.1497141951648084</v>
      </c>
      <c r="N41" s="108">
        <v>0</v>
      </c>
      <c r="O41" s="109">
        <v>0</v>
      </c>
      <c r="P41" s="110">
        <f t="shared" si="4"/>
        <v>0</v>
      </c>
      <c r="Q41" s="41">
        <f t="shared" si="5"/>
        <v>0</v>
      </c>
      <c r="R41" s="108">
        <v>0</v>
      </c>
      <c r="S41" s="110">
        <v>0</v>
      </c>
      <c r="T41" s="110">
        <f t="shared" si="6"/>
        <v>0</v>
      </c>
      <c r="U41" s="41">
        <f t="shared" si="7"/>
        <v>0</v>
      </c>
      <c r="V41" s="108">
        <v>0</v>
      </c>
      <c r="W41" s="110">
        <v>0</v>
      </c>
      <c r="X41" s="110">
        <f t="shared" si="8"/>
        <v>0</v>
      </c>
      <c r="Y41" s="41">
        <f t="shared" si="9"/>
        <v>0</v>
      </c>
      <c r="Z41" s="80">
        <v>9498347</v>
      </c>
      <c r="AA41" s="81">
        <v>335111</v>
      </c>
      <c r="AB41" s="81">
        <f t="shared" si="10"/>
        <v>9833458</v>
      </c>
      <c r="AC41" s="41">
        <f t="shared" si="11"/>
        <v>0.1497141951648084</v>
      </c>
      <c r="AD41" s="80">
        <v>12757182</v>
      </c>
      <c r="AE41" s="81">
        <v>710200</v>
      </c>
      <c r="AF41" s="81">
        <f t="shared" si="12"/>
        <v>13467382</v>
      </c>
      <c r="AG41" s="41">
        <f t="shared" si="13"/>
        <v>0.24769968797750544</v>
      </c>
      <c r="AH41" s="41">
        <f t="shared" si="14"/>
        <v>-0.26983150845502113</v>
      </c>
      <c r="AI41" s="13">
        <v>54369798</v>
      </c>
      <c r="AJ41" s="13">
        <v>47485798</v>
      </c>
      <c r="AK41" s="13">
        <v>13467382</v>
      </c>
      <c r="AL41" s="13"/>
    </row>
    <row r="42" spans="1:38" s="14" customFormat="1" ht="12.75">
      <c r="A42" s="30" t="s">
        <v>96</v>
      </c>
      <c r="B42" s="64" t="s">
        <v>647</v>
      </c>
      <c r="C42" s="40" t="s">
        <v>648</v>
      </c>
      <c r="D42" s="80">
        <v>197603544</v>
      </c>
      <c r="E42" s="81">
        <v>25021860</v>
      </c>
      <c r="F42" s="82">
        <f t="shared" si="0"/>
        <v>222625404</v>
      </c>
      <c r="G42" s="80">
        <v>197603544</v>
      </c>
      <c r="H42" s="81">
        <v>25231128</v>
      </c>
      <c r="I42" s="83">
        <f t="shared" si="1"/>
        <v>222834672</v>
      </c>
      <c r="J42" s="80">
        <v>69873497</v>
      </c>
      <c r="K42" s="81">
        <v>7501548</v>
      </c>
      <c r="L42" s="81">
        <f t="shared" si="2"/>
        <v>77375045</v>
      </c>
      <c r="M42" s="41">
        <f t="shared" si="3"/>
        <v>0.34755712335506866</v>
      </c>
      <c r="N42" s="108">
        <v>0</v>
      </c>
      <c r="O42" s="109">
        <v>0</v>
      </c>
      <c r="P42" s="110">
        <f t="shared" si="4"/>
        <v>0</v>
      </c>
      <c r="Q42" s="41">
        <f t="shared" si="5"/>
        <v>0</v>
      </c>
      <c r="R42" s="108">
        <v>0</v>
      </c>
      <c r="S42" s="110">
        <v>0</v>
      </c>
      <c r="T42" s="110">
        <f t="shared" si="6"/>
        <v>0</v>
      </c>
      <c r="U42" s="41">
        <f t="shared" si="7"/>
        <v>0</v>
      </c>
      <c r="V42" s="108">
        <v>0</v>
      </c>
      <c r="W42" s="110">
        <v>0</v>
      </c>
      <c r="X42" s="110">
        <f t="shared" si="8"/>
        <v>0</v>
      </c>
      <c r="Y42" s="41">
        <f t="shared" si="9"/>
        <v>0</v>
      </c>
      <c r="Z42" s="80">
        <v>69873497</v>
      </c>
      <c r="AA42" s="81">
        <v>7501548</v>
      </c>
      <c r="AB42" s="81">
        <f t="shared" si="10"/>
        <v>77375045</v>
      </c>
      <c r="AC42" s="41">
        <f t="shared" si="11"/>
        <v>0.34755712335506866</v>
      </c>
      <c r="AD42" s="80">
        <v>67166026</v>
      </c>
      <c r="AE42" s="81">
        <v>20307420</v>
      </c>
      <c r="AF42" s="81">
        <f t="shared" si="12"/>
        <v>87473446</v>
      </c>
      <c r="AG42" s="41">
        <f t="shared" si="13"/>
        <v>0.4202746353632966</v>
      </c>
      <c r="AH42" s="41">
        <f t="shared" si="14"/>
        <v>-0.11544533183247407</v>
      </c>
      <c r="AI42" s="13">
        <v>208134012</v>
      </c>
      <c r="AJ42" s="13">
        <v>256353460</v>
      </c>
      <c r="AK42" s="13">
        <v>87473446</v>
      </c>
      <c r="AL42" s="13"/>
    </row>
    <row r="43" spans="1:38" s="14" customFormat="1" ht="12.75">
      <c r="A43" s="30" t="s">
        <v>115</v>
      </c>
      <c r="B43" s="64" t="s">
        <v>649</v>
      </c>
      <c r="C43" s="40" t="s">
        <v>650</v>
      </c>
      <c r="D43" s="80">
        <v>53339688</v>
      </c>
      <c r="E43" s="81">
        <v>330000</v>
      </c>
      <c r="F43" s="83">
        <f t="shared" si="0"/>
        <v>53669688</v>
      </c>
      <c r="G43" s="80">
        <v>53339688</v>
      </c>
      <c r="H43" s="81">
        <v>330000</v>
      </c>
      <c r="I43" s="82">
        <f t="shared" si="1"/>
        <v>53669688</v>
      </c>
      <c r="J43" s="80">
        <v>22236076</v>
      </c>
      <c r="K43" s="94">
        <v>0</v>
      </c>
      <c r="L43" s="81">
        <f t="shared" si="2"/>
        <v>22236076</v>
      </c>
      <c r="M43" s="41">
        <f t="shared" si="3"/>
        <v>0.414313494798032</v>
      </c>
      <c r="N43" s="108">
        <v>0</v>
      </c>
      <c r="O43" s="109">
        <v>0</v>
      </c>
      <c r="P43" s="110">
        <f t="shared" si="4"/>
        <v>0</v>
      </c>
      <c r="Q43" s="41">
        <f t="shared" si="5"/>
        <v>0</v>
      </c>
      <c r="R43" s="108">
        <v>0</v>
      </c>
      <c r="S43" s="110">
        <v>0</v>
      </c>
      <c r="T43" s="110">
        <f t="shared" si="6"/>
        <v>0</v>
      </c>
      <c r="U43" s="41">
        <f t="shared" si="7"/>
        <v>0</v>
      </c>
      <c r="V43" s="108">
        <v>0</v>
      </c>
      <c r="W43" s="110">
        <v>0</v>
      </c>
      <c r="X43" s="110">
        <f t="shared" si="8"/>
        <v>0</v>
      </c>
      <c r="Y43" s="41">
        <f t="shared" si="9"/>
        <v>0</v>
      </c>
      <c r="Z43" s="80">
        <v>22236076</v>
      </c>
      <c r="AA43" s="81">
        <v>0</v>
      </c>
      <c r="AB43" s="81">
        <f t="shared" si="10"/>
        <v>22236076</v>
      </c>
      <c r="AC43" s="41">
        <f t="shared" si="11"/>
        <v>0.414313494798032</v>
      </c>
      <c r="AD43" s="80">
        <v>12954684</v>
      </c>
      <c r="AE43" s="81">
        <v>17502</v>
      </c>
      <c r="AF43" s="81">
        <f t="shared" si="12"/>
        <v>12972186</v>
      </c>
      <c r="AG43" s="41">
        <f t="shared" si="13"/>
        <v>0.21799011392374412</v>
      </c>
      <c r="AH43" s="41">
        <f t="shared" si="14"/>
        <v>0.7141348420381886</v>
      </c>
      <c r="AI43" s="13">
        <v>59508139</v>
      </c>
      <c r="AJ43" s="13">
        <v>54317595</v>
      </c>
      <c r="AK43" s="13">
        <v>12972186</v>
      </c>
      <c r="AL43" s="13"/>
    </row>
    <row r="44" spans="1:38" s="60" customFormat="1" ht="12.75">
      <c r="A44" s="65"/>
      <c r="B44" s="66" t="s">
        <v>651</v>
      </c>
      <c r="C44" s="33"/>
      <c r="D44" s="84">
        <f>SUM(D40:D43)</f>
        <v>334904766</v>
      </c>
      <c r="E44" s="85">
        <f>SUM(E40:E43)</f>
        <v>58987860</v>
      </c>
      <c r="F44" s="86">
        <f t="shared" si="0"/>
        <v>393892626</v>
      </c>
      <c r="G44" s="84">
        <f>SUM(G40:G43)</f>
        <v>334904766</v>
      </c>
      <c r="H44" s="85">
        <f>SUM(H40:H43)</f>
        <v>59197128</v>
      </c>
      <c r="I44" s="93">
        <f t="shared" si="1"/>
        <v>394101894</v>
      </c>
      <c r="J44" s="84">
        <f>SUM(J40:J43)</f>
        <v>114646933</v>
      </c>
      <c r="K44" s="95">
        <f>SUM(K40:K43)</f>
        <v>10750772</v>
      </c>
      <c r="L44" s="85">
        <f t="shared" si="2"/>
        <v>125397705</v>
      </c>
      <c r="M44" s="45">
        <f t="shared" si="3"/>
        <v>0.3183550458240871</v>
      </c>
      <c r="N44" s="114">
        <f>SUM(N40:N43)</f>
        <v>0</v>
      </c>
      <c r="O44" s="115">
        <f>SUM(O40:O43)</f>
        <v>0</v>
      </c>
      <c r="P44" s="116">
        <f t="shared" si="4"/>
        <v>0</v>
      </c>
      <c r="Q44" s="45">
        <f t="shared" si="5"/>
        <v>0</v>
      </c>
      <c r="R44" s="114">
        <f>SUM(R40:R43)</f>
        <v>0</v>
      </c>
      <c r="S44" s="116">
        <f>SUM(S40:S43)</f>
        <v>0</v>
      </c>
      <c r="T44" s="116">
        <f t="shared" si="6"/>
        <v>0</v>
      </c>
      <c r="U44" s="45">
        <f t="shared" si="7"/>
        <v>0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5">
        <f t="shared" si="9"/>
        <v>0</v>
      </c>
      <c r="Z44" s="84">
        <v>114646933</v>
      </c>
      <c r="AA44" s="85">
        <v>10750772</v>
      </c>
      <c r="AB44" s="85">
        <f t="shared" si="10"/>
        <v>125397705</v>
      </c>
      <c r="AC44" s="45">
        <f t="shared" si="11"/>
        <v>0.3183550458240871</v>
      </c>
      <c r="AD44" s="84">
        <f>SUM(AD40:AD43)</f>
        <v>103289994</v>
      </c>
      <c r="AE44" s="85">
        <f>SUM(AE40:AE43)</f>
        <v>21237656</v>
      </c>
      <c r="AF44" s="85">
        <f t="shared" si="12"/>
        <v>124527650</v>
      </c>
      <c r="AG44" s="45">
        <f t="shared" si="13"/>
        <v>0.32189906693624637</v>
      </c>
      <c r="AH44" s="45">
        <f t="shared" si="14"/>
        <v>0.006986841878088956</v>
      </c>
      <c r="AI44" s="67">
        <f>SUM(AI40:AI43)</f>
        <v>386853094</v>
      </c>
      <c r="AJ44" s="67">
        <f>SUM(AJ40:AJ43)</f>
        <v>421780152</v>
      </c>
      <c r="AK44" s="67">
        <f>SUM(AK40:AK43)</f>
        <v>124527650</v>
      </c>
      <c r="AL44" s="67"/>
    </row>
    <row r="45" spans="1:38" s="60" customFormat="1" ht="12.75">
      <c r="A45" s="65"/>
      <c r="B45" s="66" t="s">
        <v>652</v>
      </c>
      <c r="C45" s="33"/>
      <c r="D45" s="84">
        <f>SUM(D9,D11:D16,D18:D23,D25:D29,D31:D38,D40:D43)</f>
        <v>37782436685</v>
      </c>
      <c r="E45" s="85">
        <f>SUM(E9,E11:E16,E18:E23,E25:E29,E31:E38,E40:E43)</f>
        <v>7483037480</v>
      </c>
      <c r="F45" s="86">
        <f t="shared" si="0"/>
        <v>45265474165</v>
      </c>
      <c r="G45" s="84">
        <f>SUM(G9,G11:G16,G18:G23,G25:G29,G31:G38,G40:G43)</f>
        <v>37798301417</v>
      </c>
      <c r="H45" s="85">
        <f>SUM(H9,H11:H16,H18:H23,H25:H29,H31:H38,H40:H43)</f>
        <v>7845643860</v>
      </c>
      <c r="I45" s="93">
        <f t="shared" si="1"/>
        <v>45643945277</v>
      </c>
      <c r="J45" s="84">
        <f>SUM(J9,J11:J16,J18:J23,J25:J29,J31:J38,J40:J43)</f>
        <v>10877565096</v>
      </c>
      <c r="K45" s="95">
        <f>SUM(K9,K11:K16,K18:K23,K25:K29,K31:K38,K40:K43)</f>
        <v>755142107</v>
      </c>
      <c r="L45" s="85">
        <f t="shared" si="2"/>
        <v>11632707203</v>
      </c>
      <c r="M45" s="45">
        <f t="shared" si="3"/>
        <v>0.2569885197843481</v>
      </c>
      <c r="N45" s="114">
        <f>SUM(N9,N11:N16,N18:N23,N25:N29,N31:N38,N40:N43)</f>
        <v>0</v>
      </c>
      <c r="O45" s="115">
        <f>SUM(O9,O11:O16,O18:O23,O25:O29,O31:O38,O40:O43)</f>
        <v>0</v>
      </c>
      <c r="P45" s="116">
        <f t="shared" si="4"/>
        <v>0</v>
      </c>
      <c r="Q45" s="45">
        <f t="shared" si="5"/>
        <v>0</v>
      </c>
      <c r="R45" s="114">
        <f>SUM(R9,R11:R16,R18:R23,R25:R29,R31:R38,R40:R43)</f>
        <v>0</v>
      </c>
      <c r="S45" s="116">
        <f>SUM(S9,S11:S16,S18:S23,S25:S29,S31:S38,S40:S43)</f>
        <v>0</v>
      </c>
      <c r="T45" s="116">
        <f t="shared" si="6"/>
        <v>0</v>
      </c>
      <c r="U45" s="45">
        <f t="shared" si="7"/>
        <v>0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5">
        <f t="shared" si="9"/>
        <v>0</v>
      </c>
      <c r="Z45" s="84">
        <v>10877565096</v>
      </c>
      <c r="AA45" s="85">
        <v>755142107</v>
      </c>
      <c r="AB45" s="85">
        <f t="shared" si="10"/>
        <v>11632707203</v>
      </c>
      <c r="AC45" s="45">
        <f t="shared" si="11"/>
        <v>0.2569885197843481</v>
      </c>
      <c r="AD45" s="84">
        <f>SUM(AD9,AD11:AD16,AD18:AD23,AD25:AD29,AD31:AD38,AD40:AD43)</f>
        <v>10176644834</v>
      </c>
      <c r="AE45" s="85">
        <f>SUM(AE9,AE11:AE16,AE18:AE23,AE25:AE29,AE31:AE38,AE40:AE43)</f>
        <v>811666288</v>
      </c>
      <c r="AF45" s="85">
        <f t="shared" si="12"/>
        <v>10988311122</v>
      </c>
      <c r="AG45" s="45">
        <f t="shared" si="13"/>
        <v>0.25610604687680116</v>
      </c>
      <c r="AH45" s="45">
        <f t="shared" si="14"/>
        <v>0.058643778269968694</v>
      </c>
      <c r="AI45" s="67">
        <f>SUM(AI9,AI11:AI16,AI18:AI23,AI25:AI29,AI31:AI38,AI40:AI43)</f>
        <v>42905316981</v>
      </c>
      <c r="AJ45" s="67">
        <f>SUM(AJ9,AJ11:AJ16,AJ18:AJ23,AJ25:AJ29,AJ31:AJ38,AJ40:AJ43)</f>
        <v>43477258737</v>
      </c>
      <c r="AK45" s="67">
        <f>SUM(AK9,AK11:AK16,AK18:AK23,AK25:AK29,AK31:AK38,AK40:AK43)</f>
        <v>10988311122</v>
      </c>
      <c r="AL45" s="67"/>
    </row>
    <row r="46" spans="1:38" s="14" customFormat="1" ht="12.75">
      <c r="A46" s="68"/>
      <c r="B46" s="69"/>
      <c r="C46" s="70"/>
      <c r="D46" s="96"/>
      <c r="E46" s="96"/>
      <c r="F46" s="97"/>
      <c r="G46" s="98"/>
      <c r="H46" s="96"/>
      <c r="I46" s="99"/>
      <c r="J46" s="98"/>
      <c r="K46" s="100"/>
      <c r="L46" s="96"/>
      <c r="M46" s="74"/>
      <c r="N46" s="98"/>
      <c r="O46" s="100"/>
      <c r="P46" s="96"/>
      <c r="Q46" s="74"/>
      <c r="R46" s="98"/>
      <c r="S46" s="100"/>
      <c r="T46" s="96"/>
      <c r="U46" s="74"/>
      <c r="V46" s="98"/>
      <c r="W46" s="100"/>
      <c r="X46" s="96"/>
      <c r="Y46" s="74"/>
      <c r="Z46" s="98"/>
      <c r="AA46" s="100"/>
      <c r="AB46" s="96"/>
      <c r="AC46" s="74"/>
      <c r="AD46" s="98"/>
      <c r="AE46" s="96"/>
      <c r="AF46" s="96"/>
      <c r="AG46" s="74"/>
      <c r="AH46" s="74"/>
      <c r="AI46" s="13"/>
      <c r="AJ46" s="13"/>
      <c r="AK46" s="13"/>
      <c r="AL46" s="13"/>
    </row>
    <row r="47" spans="1:38" s="14" customFormat="1" ht="12.75">
      <c r="A47" s="13"/>
      <c r="B47" s="13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13"/>
      <c r="N47" s="91"/>
      <c r="O47" s="91"/>
      <c r="P47" s="91"/>
      <c r="Q47" s="13"/>
      <c r="R47" s="91"/>
      <c r="S47" s="91"/>
      <c r="T47" s="91"/>
      <c r="U47" s="13"/>
      <c r="V47" s="91"/>
      <c r="W47" s="91"/>
      <c r="X47" s="91"/>
      <c r="Y47" s="13"/>
      <c r="Z47" s="91"/>
      <c r="AA47" s="91"/>
      <c r="AB47" s="91"/>
      <c r="AC47" s="13"/>
      <c r="AD47" s="91"/>
      <c r="AE47" s="91"/>
      <c r="AF47" s="91"/>
      <c r="AG47" s="13"/>
      <c r="AH47" s="13"/>
      <c r="AI47" s="13"/>
      <c r="AJ47" s="13"/>
      <c r="AK47" s="13"/>
      <c r="AL47" s="13"/>
    </row>
    <row r="48" spans="1:38" s="14" customFormat="1" ht="12.75">
      <c r="A48" s="13"/>
      <c r="B48" s="13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13"/>
      <c r="N48" s="91"/>
      <c r="O48" s="91"/>
      <c r="P48" s="91"/>
      <c r="Q48" s="13"/>
      <c r="R48" s="91"/>
      <c r="S48" s="91"/>
      <c r="T48" s="91"/>
      <c r="U48" s="13"/>
      <c r="V48" s="91"/>
      <c r="W48" s="91"/>
      <c r="X48" s="91"/>
      <c r="Y48" s="13"/>
      <c r="Z48" s="91"/>
      <c r="AA48" s="91"/>
      <c r="AB48" s="91"/>
      <c r="AC48" s="13"/>
      <c r="AD48" s="91"/>
      <c r="AE48" s="91"/>
      <c r="AF48" s="91"/>
      <c r="AG48" s="13"/>
      <c r="AH48" s="13"/>
      <c r="AI48" s="13"/>
      <c r="AJ48" s="13"/>
      <c r="AK48" s="13"/>
      <c r="AL48" s="13"/>
    </row>
    <row r="49" spans="1:38" s="14" customFormat="1" ht="12.75">
      <c r="A49" s="13"/>
      <c r="B49" s="13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13"/>
      <c r="N49" s="91"/>
      <c r="O49" s="91"/>
      <c r="P49" s="91"/>
      <c r="Q49" s="13"/>
      <c r="R49" s="91"/>
      <c r="S49" s="91"/>
      <c r="T49" s="91"/>
      <c r="U49" s="13"/>
      <c r="V49" s="91"/>
      <c r="W49" s="91"/>
      <c r="X49" s="91"/>
      <c r="Y49" s="13"/>
      <c r="Z49" s="91"/>
      <c r="AA49" s="91"/>
      <c r="AB49" s="91"/>
      <c r="AC49" s="13"/>
      <c r="AD49" s="91"/>
      <c r="AE49" s="91"/>
      <c r="AF49" s="91"/>
      <c r="AG49" s="13"/>
      <c r="AH49" s="13"/>
      <c r="AI49" s="13"/>
      <c r="AJ49" s="13"/>
      <c r="AK49" s="13"/>
      <c r="AL49" s="13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5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38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39</v>
      </c>
      <c r="C9" s="40" t="s">
        <v>40</v>
      </c>
      <c r="D9" s="80">
        <v>4445168039</v>
      </c>
      <c r="E9" s="81">
        <v>751242307</v>
      </c>
      <c r="F9" s="82">
        <f>$D9+$E9</f>
        <v>5196410346</v>
      </c>
      <c r="G9" s="80">
        <v>4445168039</v>
      </c>
      <c r="H9" s="81">
        <v>856360933</v>
      </c>
      <c r="I9" s="83">
        <f>$G9+$H9</f>
        <v>5301528972</v>
      </c>
      <c r="J9" s="80">
        <v>1692210186</v>
      </c>
      <c r="K9" s="81">
        <v>66281312</v>
      </c>
      <c r="L9" s="81">
        <f>$J9+$K9</f>
        <v>1758491498</v>
      </c>
      <c r="M9" s="41">
        <f>IF($F9=0,0,$L9/$F9)</f>
        <v>0.33840504904575525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1692210186</v>
      </c>
      <c r="AA9" s="81">
        <v>66281312</v>
      </c>
      <c r="AB9" s="81">
        <f>$Z9+$AA9</f>
        <v>1758491498</v>
      </c>
      <c r="AC9" s="41">
        <f>IF($F9=0,0,$AB9/$F9)</f>
        <v>0.33840504904575525</v>
      </c>
      <c r="AD9" s="80">
        <v>1704044692</v>
      </c>
      <c r="AE9" s="81">
        <v>38430807</v>
      </c>
      <c r="AF9" s="81">
        <f>$AD9+$AE9</f>
        <v>1742475499</v>
      </c>
      <c r="AG9" s="41">
        <f>IF($AI9=0,0,$AK9/$AI9)</f>
        <v>0.36950245447359753</v>
      </c>
      <c r="AH9" s="41">
        <f>IF($AF9=0,0,(($L9/$AF9)-1))</f>
        <v>0.009191520345159132</v>
      </c>
      <c r="AI9" s="13">
        <v>4715734572</v>
      </c>
      <c r="AJ9" s="13">
        <v>4936644244</v>
      </c>
      <c r="AK9" s="13">
        <v>1742475499</v>
      </c>
      <c r="AL9" s="13"/>
    </row>
    <row r="10" spans="1:38" s="14" customFormat="1" ht="12.75">
      <c r="A10" s="30"/>
      <c r="B10" s="39" t="s">
        <v>41</v>
      </c>
      <c r="C10" s="40" t="s">
        <v>42</v>
      </c>
      <c r="D10" s="80">
        <v>25943339169</v>
      </c>
      <c r="E10" s="81">
        <v>5450592475</v>
      </c>
      <c r="F10" s="83">
        <f aca="true" t="shared" si="0" ref="F10:F17">$D10+$E10</f>
        <v>31393931644</v>
      </c>
      <c r="G10" s="80">
        <v>25930305666</v>
      </c>
      <c r="H10" s="81">
        <v>5612765466</v>
      </c>
      <c r="I10" s="83">
        <f aca="true" t="shared" si="1" ref="I10:I17">$G10+$H10</f>
        <v>31543071132</v>
      </c>
      <c r="J10" s="80">
        <v>6488229377</v>
      </c>
      <c r="K10" s="81">
        <v>506160393</v>
      </c>
      <c r="L10" s="81">
        <f aca="true" t="shared" si="2" ref="L10:L17">$J10+$K10</f>
        <v>6994389770</v>
      </c>
      <c r="M10" s="41">
        <f aca="true" t="shared" si="3" ref="M10:M17">IF($F10=0,0,$L10/$F10)</f>
        <v>0.22279432373475164</v>
      </c>
      <c r="N10" s="108">
        <v>0</v>
      </c>
      <c r="O10" s="109">
        <v>0</v>
      </c>
      <c r="P10" s="110">
        <f aca="true" t="shared" si="4" ref="P10:P17">$N10+$O10</f>
        <v>0</v>
      </c>
      <c r="Q10" s="41">
        <f aca="true" t="shared" si="5" ref="Q10:Q17">IF($F10=0,0,$P10/$F10)</f>
        <v>0</v>
      </c>
      <c r="R10" s="108">
        <v>0</v>
      </c>
      <c r="S10" s="110">
        <v>0</v>
      </c>
      <c r="T10" s="110">
        <f aca="true" t="shared" si="6" ref="T10:T17">$R10+$S10</f>
        <v>0</v>
      </c>
      <c r="U10" s="41">
        <f aca="true" t="shared" si="7" ref="U10:U17">IF($I10=0,0,$T10/$I10)</f>
        <v>0</v>
      </c>
      <c r="V10" s="108">
        <v>0</v>
      </c>
      <c r="W10" s="110">
        <v>0</v>
      </c>
      <c r="X10" s="110">
        <f aca="true" t="shared" si="8" ref="X10:X17">$V10+$W10</f>
        <v>0</v>
      </c>
      <c r="Y10" s="41">
        <f aca="true" t="shared" si="9" ref="Y10:Y17">IF($I10=0,0,$X10/$I10)</f>
        <v>0</v>
      </c>
      <c r="Z10" s="80">
        <v>6488229377</v>
      </c>
      <c r="AA10" s="81">
        <v>506160393</v>
      </c>
      <c r="AB10" s="81">
        <f aca="true" t="shared" si="10" ref="AB10:AB17">$Z10+$AA10</f>
        <v>6994389770</v>
      </c>
      <c r="AC10" s="41">
        <f aca="true" t="shared" si="11" ref="AC10:AC17">IF($F10=0,0,$AB10/$F10)</f>
        <v>0.22279432373475164</v>
      </c>
      <c r="AD10" s="80">
        <v>6053865942</v>
      </c>
      <c r="AE10" s="81">
        <v>620978280</v>
      </c>
      <c r="AF10" s="81">
        <f aca="true" t="shared" si="12" ref="AF10:AF17">$AD10+$AE10</f>
        <v>6674844222</v>
      </c>
      <c r="AG10" s="41">
        <f aca="true" t="shared" si="13" ref="AG10:AG17">IF($AI10=0,0,$AK10/$AI10)</f>
        <v>0.22377580400871086</v>
      </c>
      <c r="AH10" s="41">
        <f aca="true" t="shared" si="14" ref="AH10:AH17">IF($AF10=0,0,(($L10/$AF10)-1))</f>
        <v>0.04787310944977441</v>
      </c>
      <c r="AI10" s="13">
        <v>29828266070</v>
      </c>
      <c r="AJ10" s="13">
        <v>30173355610</v>
      </c>
      <c r="AK10" s="13">
        <v>6674844222</v>
      </c>
      <c r="AL10" s="13"/>
    </row>
    <row r="11" spans="1:38" s="14" customFormat="1" ht="12.75">
      <c r="A11" s="30"/>
      <c r="B11" s="39" t="s">
        <v>43</v>
      </c>
      <c r="C11" s="40" t="s">
        <v>44</v>
      </c>
      <c r="D11" s="80">
        <v>24767642787</v>
      </c>
      <c r="E11" s="81">
        <v>2980932710</v>
      </c>
      <c r="F11" s="83">
        <f t="shared" si="0"/>
        <v>27748575497</v>
      </c>
      <c r="G11" s="80">
        <v>24767642787</v>
      </c>
      <c r="H11" s="81">
        <v>2980932710</v>
      </c>
      <c r="I11" s="83">
        <f t="shared" si="1"/>
        <v>27748575497</v>
      </c>
      <c r="J11" s="80">
        <v>7202335263</v>
      </c>
      <c r="K11" s="81">
        <v>287522409</v>
      </c>
      <c r="L11" s="81">
        <f t="shared" si="2"/>
        <v>7489857672</v>
      </c>
      <c r="M11" s="41">
        <f t="shared" si="3"/>
        <v>0.2699186368255104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7202335263</v>
      </c>
      <c r="AA11" s="81">
        <v>287522409</v>
      </c>
      <c r="AB11" s="81">
        <f t="shared" si="10"/>
        <v>7489857672</v>
      </c>
      <c r="AC11" s="41">
        <f t="shared" si="11"/>
        <v>0.2699186368255104</v>
      </c>
      <c r="AD11" s="80">
        <v>6526119819</v>
      </c>
      <c r="AE11" s="81">
        <v>147480415</v>
      </c>
      <c r="AF11" s="81">
        <f t="shared" si="12"/>
        <v>6673600234</v>
      </c>
      <c r="AG11" s="41">
        <f t="shared" si="13"/>
        <v>0.26674259742355566</v>
      </c>
      <c r="AH11" s="41">
        <f t="shared" si="14"/>
        <v>0.12231140754302494</v>
      </c>
      <c r="AI11" s="13">
        <v>25018876994</v>
      </c>
      <c r="AJ11" s="13">
        <v>25144832732</v>
      </c>
      <c r="AK11" s="13">
        <v>6673600234</v>
      </c>
      <c r="AL11" s="13"/>
    </row>
    <row r="12" spans="1:38" s="14" customFormat="1" ht="12.75">
      <c r="A12" s="30"/>
      <c r="B12" s="39" t="s">
        <v>45</v>
      </c>
      <c r="C12" s="40" t="s">
        <v>46</v>
      </c>
      <c r="D12" s="80">
        <v>25197750057</v>
      </c>
      <c r="E12" s="81">
        <v>5466767000</v>
      </c>
      <c r="F12" s="83">
        <f t="shared" si="0"/>
        <v>30664517057</v>
      </c>
      <c r="G12" s="80">
        <v>25197750057</v>
      </c>
      <c r="H12" s="81">
        <v>5466767000</v>
      </c>
      <c r="I12" s="83">
        <f t="shared" si="1"/>
        <v>30664517057</v>
      </c>
      <c r="J12" s="80">
        <v>6670239974</v>
      </c>
      <c r="K12" s="81">
        <v>814253000</v>
      </c>
      <c r="L12" s="81">
        <f t="shared" si="2"/>
        <v>7484492974</v>
      </c>
      <c r="M12" s="41">
        <f t="shared" si="3"/>
        <v>0.24407666228976085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6670239974</v>
      </c>
      <c r="AA12" s="81">
        <v>814253000</v>
      </c>
      <c r="AB12" s="81">
        <f t="shared" si="10"/>
        <v>7484492974</v>
      </c>
      <c r="AC12" s="41">
        <f t="shared" si="11"/>
        <v>0.24407666228976085</v>
      </c>
      <c r="AD12" s="80">
        <v>6159313922</v>
      </c>
      <c r="AE12" s="81">
        <v>596821000</v>
      </c>
      <c r="AF12" s="81">
        <f t="shared" si="12"/>
        <v>6756134922</v>
      </c>
      <c r="AG12" s="41">
        <f t="shared" si="13"/>
        <v>0.2332039144706523</v>
      </c>
      <c r="AH12" s="41">
        <f t="shared" si="14"/>
        <v>0.10780691333268777</v>
      </c>
      <c r="AI12" s="13">
        <v>28970932745</v>
      </c>
      <c r="AJ12" s="13">
        <v>28208660324</v>
      </c>
      <c r="AK12" s="13">
        <v>6756134922</v>
      </c>
      <c r="AL12" s="13"/>
    </row>
    <row r="13" spans="1:38" s="14" customFormat="1" ht="12.75">
      <c r="A13" s="30"/>
      <c r="B13" s="39" t="s">
        <v>47</v>
      </c>
      <c r="C13" s="40" t="s">
        <v>48</v>
      </c>
      <c r="D13" s="80">
        <v>36770044000</v>
      </c>
      <c r="E13" s="81">
        <v>7595073000</v>
      </c>
      <c r="F13" s="83">
        <f t="shared" si="0"/>
        <v>44365117000</v>
      </c>
      <c r="G13" s="80">
        <v>36770044000</v>
      </c>
      <c r="H13" s="81">
        <v>7595073000</v>
      </c>
      <c r="I13" s="83">
        <f t="shared" si="1"/>
        <v>44365117000</v>
      </c>
      <c r="J13" s="80">
        <v>8784868010</v>
      </c>
      <c r="K13" s="81">
        <v>520895000</v>
      </c>
      <c r="L13" s="81">
        <f t="shared" si="2"/>
        <v>9305763010</v>
      </c>
      <c r="M13" s="41">
        <f t="shared" si="3"/>
        <v>0.2097540509134688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8784868010</v>
      </c>
      <c r="AA13" s="81">
        <v>520895000</v>
      </c>
      <c r="AB13" s="81">
        <f t="shared" si="10"/>
        <v>9305763010</v>
      </c>
      <c r="AC13" s="41">
        <f t="shared" si="11"/>
        <v>0.2097540509134688</v>
      </c>
      <c r="AD13" s="80">
        <v>8961848968</v>
      </c>
      <c r="AE13" s="81">
        <v>227416000</v>
      </c>
      <c r="AF13" s="81">
        <f t="shared" si="12"/>
        <v>9189264968</v>
      </c>
      <c r="AG13" s="41">
        <f t="shared" si="13"/>
        <v>0.24390264856996055</v>
      </c>
      <c r="AH13" s="41">
        <f t="shared" si="14"/>
        <v>0.01267762355375357</v>
      </c>
      <c r="AI13" s="13">
        <v>37675954000</v>
      </c>
      <c r="AJ13" s="13">
        <v>38110977000</v>
      </c>
      <c r="AK13" s="13">
        <v>9189264968</v>
      </c>
      <c r="AL13" s="13"/>
    </row>
    <row r="14" spans="1:38" s="14" customFormat="1" ht="12.75">
      <c r="A14" s="30"/>
      <c r="B14" s="39" t="s">
        <v>49</v>
      </c>
      <c r="C14" s="40" t="s">
        <v>50</v>
      </c>
      <c r="D14" s="80">
        <v>5507375071</v>
      </c>
      <c r="E14" s="81">
        <v>865988708</v>
      </c>
      <c r="F14" s="83">
        <f t="shared" si="0"/>
        <v>6373363779</v>
      </c>
      <c r="G14" s="80">
        <v>5507375071</v>
      </c>
      <c r="H14" s="81">
        <v>865988708</v>
      </c>
      <c r="I14" s="83">
        <f t="shared" si="1"/>
        <v>6373363779</v>
      </c>
      <c r="J14" s="80">
        <v>1544502314</v>
      </c>
      <c r="K14" s="81">
        <v>103122459</v>
      </c>
      <c r="L14" s="81">
        <f t="shared" si="2"/>
        <v>1647624773</v>
      </c>
      <c r="M14" s="41">
        <f t="shared" si="3"/>
        <v>0.25851729638105125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1544502314</v>
      </c>
      <c r="AA14" s="81">
        <v>103122459</v>
      </c>
      <c r="AB14" s="81">
        <f t="shared" si="10"/>
        <v>1647624773</v>
      </c>
      <c r="AC14" s="41">
        <f t="shared" si="11"/>
        <v>0.25851729638105125</v>
      </c>
      <c r="AD14" s="80">
        <v>1356593792</v>
      </c>
      <c r="AE14" s="81">
        <v>116277776</v>
      </c>
      <c r="AF14" s="81">
        <f t="shared" si="12"/>
        <v>1472871568</v>
      </c>
      <c r="AG14" s="41">
        <f t="shared" si="13"/>
        <v>0.28722056699316223</v>
      </c>
      <c r="AH14" s="41">
        <f t="shared" si="14"/>
        <v>0.1186479587200504</v>
      </c>
      <c r="AI14" s="13">
        <v>5128015669</v>
      </c>
      <c r="AJ14" s="13">
        <v>5854318472</v>
      </c>
      <c r="AK14" s="13">
        <v>1472871568</v>
      </c>
      <c r="AL14" s="13"/>
    </row>
    <row r="15" spans="1:38" s="14" customFormat="1" ht="12.75">
      <c r="A15" s="30"/>
      <c r="B15" s="39" t="s">
        <v>51</v>
      </c>
      <c r="C15" s="40" t="s">
        <v>52</v>
      </c>
      <c r="D15" s="80">
        <v>7399879120</v>
      </c>
      <c r="E15" s="81">
        <v>1177276995</v>
      </c>
      <c r="F15" s="83">
        <f t="shared" si="0"/>
        <v>8577156115</v>
      </c>
      <c r="G15" s="80">
        <v>7399879120</v>
      </c>
      <c r="H15" s="81">
        <v>1177276995</v>
      </c>
      <c r="I15" s="83">
        <f t="shared" si="1"/>
        <v>8577156115</v>
      </c>
      <c r="J15" s="80">
        <v>1872345690</v>
      </c>
      <c r="K15" s="81">
        <v>106047161</v>
      </c>
      <c r="L15" s="81">
        <f t="shared" si="2"/>
        <v>1978392851</v>
      </c>
      <c r="M15" s="41">
        <f t="shared" si="3"/>
        <v>0.23065837026565536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1872345690</v>
      </c>
      <c r="AA15" s="81">
        <v>106047161</v>
      </c>
      <c r="AB15" s="81">
        <f t="shared" si="10"/>
        <v>1978392851</v>
      </c>
      <c r="AC15" s="41">
        <f t="shared" si="11"/>
        <v>0.23065837026565536</v>
      </c>
      <c r="AD15" s="80">
        <v>1923970735</v>
      </c>
      <c r="AE15" s="81">
        <v>145738522</v>
      </c>
      <c r="AF15" s="81">
        <f t="shared" si="12"/>
        <v>2069709257</v>
      </c>
      <c r="AG15" s="41">
        <f t="shared" si="13"/>
        <v>0.24858900720281055</v>
      </c>
      <c r="AH15" s="41">
        <f t="shared" si="14"/>
        <v>-0.044120402752781396</v>
      </c>
      <c r="AI15" s="13">
        <v>8325827760</v>
      </c>
      <c r="AJ15" s="13">
        <v>8833860580</v>
      </c>
      <c r="AK15" s="13">
        <v>2069709257</v>
      </c>
      <c r="AL15" s="13"/>
    </row>
    <row r="16" spans="1:38" s="14" customFormat="1" ht="12.75">
      <c r="A16" s="30"/>
      <c r="B16" s="39" t="s">
        <v>53</v>
      </c>
      <c r="C16" s="40" t="s">
        <v>54</v>
      </c>
      <c r="D16" s="80">
        <v>22171995184</v>
      </c>
      <c r="E16" s="81">
        <v>4345256415</v>
      </c>
      <c r="F16" s="83">
        <f t="shared" si="0"/>
        <v>26517251599</v>
      </c>
      <c r="G16" s="80">
        <v>22171995184</v>
      </c>
      <c r="H16" s="81">
        <v>4345256415</v>
      </c>
      <c r="I16" s="83">
        <f t="shared" si="1"/>
        <v>26517251599</v>
      </c>
      <c r="J16" s="80">
        <v>5657404694</v>
      </c>
      <c r="K16" s="81">
        <v>513242271</v>
      </c>
      <c r="L16" s="81">
        <f t="shared" si="2"/>
        <v>6170646965</v>
      </c>
      <c r="M16" s="41">
        <f t="shared" si="3"/>
        <v>0.23270311185766715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5657404694</v>
      </c>
      <c r="AA16" s="81">
        <v>513242271</v>
      </c>
      <c r="AB16" s="81">
        <f t="shared" si="10"/>
        <v>6170646965</v>
      </c>
      <c r="AC16" s="41">
        <f t="shared" si="11"/>
        <v>0.23270311185766715</v>
      </c>
      <c r="AD16" s="80">
        <v>5224463788</v>
      </c>
      <c r="AE16" s="81">
        <v>500621521</v>
      </c>
      <c r="AF16" s="81">
        <f t="shared" si="12"/>
        <v>5725085309</v>
      </c>
      <c r="AG16" s="41">
        <f t="shared" si="13"/>
        <v>0.2276549533726208</v>
      </c>
      <c r="AH16" s="41">
        <f t="shared" si="14"/>
        <v>0.07782620379465155</v>
      </c>
      <c r="AI16" s="13">
        <v>25148081446</v>
      </c>
      <c r="AJ16" s="13">
        <v>25643019277</v>
      </c>
      <c r="AK16" s="13">
        <v>5725085309</v>
      </c>
      <c r="AL16" s="13"/>
    </row>
    <row r="17" spans="1:38" s="14" customFormat="1" ht="12.75">
      <c r="A17" s="30"/>
      <c r="B17" s="53" t="s">
        <v>95</v>
      </c>
      <c r="C17" s="40"/>
      <c r="D17" s="84">
        <f>SUM(D9:D16)</f>
        <v>152203193427</v>
      </c>
      <c r="E17" s="85">
        <f>SUM(E9:E16)</f>
        <v>28633129610</v>
      </c>
      <c r="F17" s="86">
        <f t="shared" si="0"/>
        <v>180836323037</v>
      </c>
      <c r="G17" s="84">
        <f>SUM(G9:G16)</f>
        <v>152190159924</v>
      </c>
      <c r="H17" s="85">
        <f>SUM(H9:H16)</f>
        <v>28900421227</v>
      </c>
      <c r="I17" s="86">
        <f t="shared" si="1"/>
        <v>181090581151</v>
      </c>
      <c r="J17" s="84">
        <f>SUM(J9:J16)</f>
        <v>39912135508</v>
      </c>
      <c r="K17" s="85">
        <f>SUM(K9:K16)</f>
        <v>2917524005</v>
      </c>
      <c r="L17" s="85">
        <f t="shared" si="2"/>
        <v>42829659513</v>
      </c>
      <c r="M17" s="45">
        <f t="shared" si="3"/>
        <v>0.2368421276970824</v>
      </c>
      <c r="N17" s="114">
        <f>SUM(N9:N16)</f>
        <v>0</v>
      </c>
      <c r="O17" s="115">
        <f>SUM(O9:O16)</f>
        <v>0</v>
      </c>
      <c r="P17" s="116">
        <f t="shared" si="4"/>
        <v>0</v>
      </c>
      <c r="Q17" s="45">
        <f t="shared" si="5"/>
        <v>0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5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5">
        <f t="shared" si="9"/>
        <v>0</v>
      </c>
      <c r="Z17" s="84">
        <v>39912135508</v>
      </c>
      <c r="AA17" s="85">
        <v>2917524005</v>
      </c>
      <c r="AB17" s="85">
        <f t="shared" si="10"/>
        <v>42829659513</v>
      </c>
      <c r="AC17" s="45">
        <f t="shared" si="11"/>
        <v>0.2368421276970824</v>
      </c>
      <c r="AD17" s="84">
        <f>SUM(AD9:AD16)</f>
        <v>37910221658</v>
      </c>
      <c r="AE17" s="85">
        <f>SUM(AE9:AE16)</f>
        <v>2393764321</v>
      </c>
      <c r="AF17" s="85">
        <f t="shared" si="12"/>
        <v>40303985979</v>
      </c>
      <c r="AG17" s="45">
        <f t="shared" si="13"/>
        <v>0.2445456761042981</v>
      </c>
      <c r="AH17" s="45">
        <f t="shared" si="14"/>
        <v>0.06266560174261615</v>
      </c>
      <c r="AI17" s="13">
        <f>SUM(AI9:AI16)</f>
        <v>164811689256</v>
      </c>
      <c r="AJ17" s="13">
        <f>SUM(AJ9:AJ16)</f>
        <v>166905668239</v>
      </c>
      <c r="AK17" s="13">
        <f>SUM(AK9:AK16)</f>
        <v>40303985979</v>
      </c>
      <c r="AL17" s="13"/>
    </row>
    <row r="18" spans="1:38" s="14" customFormat="1" ht="12.75">
      <c r="A18" s="46"/>
      <c r="B18" s="54"/>
      <c r="C18" s="55"/>
      <c r="D18" s="104"/>
      <c r="E18" s="105"/>
      <c r="F18" s="106"/>
      <c r="G18" s="104"/>
      <c r="H18" s="105"/>
      <c r="I18" s="106"/>
      <c r="J18" s="104"/>
      <c r="K18" s="105"/>
      <c r="L18" s="105"/>
      <c r="M18" s="51"/>
      <c r="N18" s="117"/>
      <c r="O18" s="118"/>
      <c r="P18" s="119"/>
      <c r="Q18" s="51"/>
      <c r="R18" s="117"/>
      <c r="S18" s="119"/>
      <c r="T18" s="119"/>
      <c r="U18" s="51"/>
      <c r="V18" s="117"/>
      <c r="W18" s="119"/>
      <c r="X18" s="119"/>
      <c r="Y18" s="51"/>
      <c r="Z18" s="104"/>
      <c r="AA18" s="105"/>
      <c r="AB18" s="105"/>
      <c r="AC18" s="51"/>
      <c r="AD18" s="104"/>
      <c r="AE18" s="105"/>
      <c r="AF18" s="105"/>
      <c r="AG18" s="51"/>
      <c r="AH18" s="51"/>
      <c r="AI18" s="13"/>
      <c r="AJ18" s="13"/>
      <c r="AK18" s="13"/>
      <c r="AL18" s="13"/>
    </row>
    <row r="19" spans="1:38" ht="12.75">
      <c r="A19" s="56"/>
      <c r="B19" s="57"/>
      <c r="C19" s="58"/>
      <c r="D19" s="107"/>
      <c r="E19" s="107"/>
      <c r="F19" s="107"/>
      <c r="G19" s="107"/>
      <c r="H19" s="107"/>
      <c r="I19" s="107"/>
      <c r="J19" s="107"/>
      <c r="K19" s="107"/>
      <c r="L19" s="107"/>
      <c r="M19" s="52"/>
      <c r="N19" s="120"/>
      <c r="O19" s="120"/>
      <c r="P19" s="120"/>
      <c r="Q19" s="59"/>
      <c r="R19" s="120"/>
      <c r="S19" s="120"/>
      <c r="T19" s="120"/>
      <c r="U19" s="59"/>
      <c r="V19" s="120"/>
      <c r="W19" s="120"/>
      <c r="X19" s="120"/>
      <c r="Y19" s="59"/>
      <c r="Z19" s="107"/>
      <c r="AA19" s="107"/>
      <c r="AB19" s="107"/>
      <c r="AC19" s="52"/>
      <c r="AD19" s="107"/>
      <c r="AE19" s="107"/>
      <c r="AF19" s="107"/>
      <c r="AG19" s="52"/>
      <c r="AH19" s="52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8" customFormat="1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7"/>
      <c r="AJ3" s="7"/>
      <c r="AK3" s="7"/>
      <c r="AL3" s="7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55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56</v>
      </c>
      <c r="C9" s="40" t="s">
        <v>57</v>
      </c>
      <c r="D9" s="80">
        <v>1796036236</v>
      </c>
      <c r="E9" s="81">
        <v>148335000</v>
      </c>
      <c r="F9" s="82">
        <f>$D9+$E9</f>
        <v>1944371236</v>
      </c>
      <c r="G9" s="80">
        <v>1796036236</v>
      </c>
      <c r="H9" s="81">
        <v>148335000</v>
      </c>
      <c r="I9" s="83">
        <f>$G9+$H9</f>
        <v>1944371236</v>
      </c>
      <c r="J9" s="80">
        <v>522230940</v>
      </c>
      <c r="K9" s="81">
        <v>266928</v>
      </c>
      <c r="L9" s="81">
        <f>$J9+$K9</f>
        <v>522497868</v>
      </c>
      <c r="M9" s="41">
        <f>IF($F9=0,0,$L9/$F9)</f>
        <v>0.2687233067049959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522230940</v>
      </c>
      <c r="AA9" s="81">
        <v>266928</v>
      </c>
      <c r="AB9" s="81">
        <f>$Z9+$AA9</f>
        <v>522497868</v>
      </c>
      <c r="AC9" s="41">
        <f>IF($F9=0,0,$AB9/$F9)</f>
        <v>0.2687233067049959</v>
      </c>
      <c r="AD9" s="80">
        <v>491918132</v>
      </c>
      <c r="AE9" s="81">
        <v>11565665</v>
      </c>
      <c r="AF9" s="81">
        <f>$AD9+$AE9</f>
        <v>503483797</v>
      </c>
      <c r="AG9" s="41">
        <f>IF($AI9=0,0,$AK9/$AI9)</f>
        <v>0.2588040249777618</v>
      </c>
      <c r="AH9" s="41">
        <f>IF($AF9=0,0,(($L9/$AF9)-1))</f>
        <v>0.03776501073777361</v>
      </c>
      <c r="AI9" s="13">
        <v>1945424910</v>
      </c>
      <c r="AJ9" s="13">
        <v>1957438300</v>
      </c>
      <c r="AK9" s="13">
        <v>503483797</v>
      </c>
      <c r="AL9" s="13"/>
    </row>
    <row r="10" spans="1:38" s="14" customFormat="1" ht="12.75">
      <c r="A10" s="30"/>
      <c r="B10" s="39" t="s">
        <v>58</v>
      </c>
      <c r="C10" s="40" t="s">
        <v>59</v>
      </c>
      <c r="D10" s="80">
        <v>1389932120</v>
      </c>
      <c r="E10" s="81">
        <v>187359852</v>
      </c>
      <c r="F10" s="83">
        <f aca="true" t="shared" si="0" ref="F10:F28">$D10+$E10</f>
        <v>1577291972</v>
      </c>
      <c r="G10" s="80">
        <v>1389932118</v>
      </c>
      <c r="H10" s="81">
        <v>247704466</v>
      </c>
      <c r="I10" s="83">
        <f aca="true" t="shared" si="1" ref="I10:I28">$G10+$H10</f>
        <v>1637636584</v>
      </c>
      <c r="J10" s="80">
        <v>561834528</v>
      </c>
      <c r="K10" s="81">
        <v>27296814</v>
      </c>
      <c r="L10" s="81">
        <f aca="true" t="shared" si="2" ref="L10:L28">$J10+$K10</f>
        <v>589131342</v>
      </c>
      <c r="M10" s="41">
        <f aca="true" t="shared" si="3" ref="M10:M28">IF($F10=0,0,$L10/$F10)</f>
        <v>0.3735081091251506</v>
      </c>
      <c r="N10" s="108">
        <v>0</v>
      </c>
      <c r="O10" s="109">
        <v>0</v>
      </c>
      <c r="P10" s="110">
        <f aca="true" t="shared" si="4" ref="P10:P28">$N10+$O10</f>
        <v>0</v>
      </c>
      <c r="Q10" s="41">
        <f aca="true" t="shared" si="5" ref="Q10:Q28">IF($F10=0,0,$P10/$F10)</f>
        <v>0</v>
      </c>
      <c r="R10" s="108">
        <v>0</v>
      </c>
      <c r="S10" s="110">
        <v>0</v>
      </c>
      <c r="T10" s="110">
        <f aca="true" t="shared" si="6" ref="T10:T28">$R10+$S10</f>
        <v>0</v>
      </c>
      <c r="U10" s="41">
        <f aca="true" t="shared" si="7" ref="U10:U28">IF($I10=0,0,$T10/$I10)</f>
        <v>0</v>
      </c>
      <c r="V10" s="108">
        <v>0</v>
      </c>
      <c r="W10" s="110">
        <v>0</v>
      </c>
      <c r="X10" s="110">
        <f aca="true" t="shared" si="8" ref="X10:X28">$V10+$W10</f>
        <v>0</v>
      </c>
      <c r="Y10" s="41">
        <f aca="true" t="shared" si="9" ref="Y10:Y28">IF($I10=0,0,$X10/$I10)</f>
        <v>0</v>
      </c>
      <c r="Z10" s="80">
        <v>561834528</v>
      </c>
      <c r="AA10" s="81">
        <v>27296814</v>
      </c>
      <c r="AB10" s="81">
        <f aca="true" t="shared" si="10" ref="AB10:AB28">$Z10+$AA10</f>
        <v>589131342</v>
      </c>
      <c r="AC10" s="41">
        <f aca="true" t="shared" si="11" ref="AC10:AC28">IF($F10=0,0,$AB10/$F10)</f>
        <v>0.3735081091251506</v>
      </c>
      <c r="AD10" s="80">
        <v>491658662</v>
      </c>
      <c r="AE10" s="81">
        <v>12641912</v>
      </c>
      <c r="AF10" s="81">
        <f aca="true" t="shared" si="12" ref="AF10:AF28">$AD10+$AE10</f>
        <v>504300574</v>
      </c>
      <c r="AG10" s="41">
        <f aca="true" t="shared" si="13" ref="AG10:AG28">IF($AI10=0,0,$AK10/$AI10)</f>
        <v>0.3148448535823791</v>
      </c>
      <c r="AH10" s="41">
        <f aca="true" t="shared" si="14" ref="AH10:AH28">IF($AF10=0,0,(($L10/$AF10)-1))</f>
        <v>0.1682146964996316</v>
      </c>
      <c r="AI10" s="13">
        <v>1601743107</v>
      </c>
      <c r="AJ10" s="13">
        <v>1646847600</v>
      </c>
      <c r="AK10" s="13">
        <v>504300574</v>
      </c>
      <c r="AL10" s="13"/>
    </row>
    <row r="11" spans="1:38" s="14" customFormat="1" ht="12.75">
      <c r="A11" s="30"/>
      <c r="B11" s="39" t="s">
        <v>60</v>
      </c>
      <c r="C11" s="40" t="s">
        <v>61</v>
      </c>
      <c r="D11" s="80">
        <v>1698548385</v>
      </c>
      <c r="E11" s="81">
        <v>164632610</v>
      </c>
      <c r="F11" s="83">
        <f t="shared" si="0"/>
        <v>1863180995</v>
      </c>
      <c r="G11" s="80">
        <v>1698548385</v>
      </c>
      <c r="H11" s="81">
        <v>164632610</v>
      </c>
      <c r="I11" s="83">
        <f t="shared" si="1"/>
        <v>1863180995</v>
      </c>
      <c r="J11" s="80">
        <v>475713173</v>
      </c>
      <c r="K11" s="81">
        <v>574959</v>
      </c>
      <c r="L11" s="81">
        <f t="shared" si="2"/>
        <v>476288132</v>
      </c>
      <c r="M11" s="41">
        <f t="shared" si="3"/>
        <v>0.255631703671387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475713173</v>
      </c>
      <c r="AA11" s="81">
        <v>574959</v>
      </c>
      <c r="AB11" s="81">
        <f t="shared" si="10"/>
        <v>476288132</v>
      </c>
      <c r="AC11" s="41">
        <f t="shared" si="11"/>
        <v>0.255631703671387</v>
      </c>
      <c r="AD11" s="80">
        <v>406128483</v>
      </c>
      <c r="AE11" s="81">
        <v>6741043</v>
      </c>
      <c r="AF11" s="81">
        <f t="shared" si="12"/>
        <v>412869526</v>
      </c>
      <c r="AG11" s="41">
        <f t="shared" si="13"/>
        <v>0.26613592500297395</v>
      </c>
      <c r="AH11" s="41">
        <f t="shared" si="14"/>
        <v>0.15360447309932979</v>
      </c>
      <c r="AI11" s="13">
        <v>1551348342</v>
      </c>
      <c r="AJ11" s="13">
        <v>1551348342</v>
      </c>
      <c r="AK11" s="13">
        <v>412869526</v>
      </c>
      <c r="AL11" s="13"/>
    </row>
    <row r="12" spans="1:38" s="14" customFormat="1" ht="12.75">
      <c r="A12" s="30"/>
      <c r="B12" s="39" t="s">
        <v>62</v>
      </c>
      <c r="C12" s="40" t="s">
        <v>63</v>
      </c>
      <c r="D12" s="80">
        <v>4341393875</v>
      </c>
      <c r="E12" s="81">
        <v>326103788</v>
      </c>
      <c r="F12" s="83">
        <f t="shared" si="0"/>
        <v>4667497663</v>
      </c>
      <c r="G12" s="80">
        <v>4341393876</v>
      </c>
      <c r="H12" s="81">
        <v>335203789</v>
      </c>
      <c r="I12" s="83">
        <f t="shared" si="1"/>
        <v>4676597665</v>
      </c>
      <c r="J12" s="80">
        <v>1279742030</v>
      </c>
      <c r="K12" s="81">
        <v>46945179</v>
      </c>
      <c r="L12" s="81">
        <f t="shared" si="2"/>
        <v>1326687209</v>
      </c>
      <c r="M12" s="41">
        <f t="shared" si="3"/>
        <v>0.2842395015035276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1279742030</v>
      </c>
      <c r="AA12" s="81">
        <v>46945179</v>
      </c>
      <c r="AB12" s="81">
        <f t="shared" si="10"/>
        <v>1326687209</v>
      </c>
      <c r="AC12" s="41">
        <f t="shared" si="11"/>
        <v>0.2842395015035276</v>
      </c>
      <c r="AD12" s="80">
        <v>1150321398</v>
      </c>
      <c r="AE12" s="81">
        <v>5326053</v>
      </c>
      <c r="AF12" s="81">
        <f t="shared" si="12"/>
        <v>1155647451</v>
      </c>
      <c r="AG12" s="41">
        <f t="shared" si="13"/>
        <v>0.28987133825651795</v>
      </c>
      <c r="AH12" s="41">
        <f t="shared" si="14"/>
        <v>0.14800340523573752</v>
      </c>
      <c r="AI12" s="13">
        <v>3986759981</v>
      </c>
      <c r="AJ12" s="13">
        <v>4401113646</v>
      </c>
      <c r="AK12" s="13">
        <v>1155647451</v>
      </c>
      <c r="AL12" s="13"/>
    </row>
    <row r="13" spans="1:38" s="14" customFormat="1" ht="12.75">
      <c r="A13" s="30"/>
      <c r="B13" s="39" t="s">
        <v>64</v>
      </c>
      <c r="C13" s="40" t="s">
        <v>65</v>
      </c>
      <c r="D13" s="80">
        <v>1125436784</v>
      </c>
      <c r="E13" s="81">
        <v>251023959</v>
      </c>
      <c r="F13" s="83">
        <f t="shared" si="0"/>
        <v>1376460743</v>
      </c>
      <c r="G13" s="80">
        <v>1125436784</v>
      </c>
      <c r="H13" s="81">
        <v>251023959</v>
      </c>
      <c r="I13" s="83">
        <f t="shared" si="1"/>
        <v>1376460743</v>
      </c>
      <c r="J13" s="80">
        <v>384061339</v>
      </c>
      <c r="K13" s="81">
        <v>17273910</v>
      </c>
      <c r="L13" s="81">
        <f t="shared" si="2"/>
        <v>401335249</v>
      </c>
      <c r="M13" s="41">
        <f t="shared" si="3"/>
        <v>0.2915704287543201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384061339</v>
      </c>
      <c r="AA13" s="81">
        <v>17273910</v>
      </c>
      <c r="AB13" s="81">
        <f t="shared" si="10"/>
        <v>401335249</v>
      </c>
      <c r="AC13" s="41">
        <f t="shared" si="11"/>
        <v>0.2915704287543201</v>
      </c>
      <c r="AD13" s="80">
        <v>381172522</v>
      </c>
      <c r="AE13" s="81">
        <v>13702601</v>
      </c>
      <c r="AF13" s="81">
        <f t="shared" si="12"/>
        <v>394875123</v>
      </c>
      <c r="AG13" s="41">
        <f t="shared" si="13"/>
        <v>0.3595593048036395</v>
      </c>
      <c r="AH13" s="41">
        <f t="shared" si="14"/>
        <v>0.016359921463069638</v>
      </c>
      <c r="AI13" s="13">
        <v>1098219731</v>
      </c>
      <c r="AJ13" s="13">
        <v>1119747389</v>
      </c>
      <c r="AK13" s="13">
        <v>394875123</v>
      </c>
      <c r="AL13" s="13"/>
    </row>
    <row r="14" spans="1:38" s="14" customFormat="1" ht="12.75">
      <c r="A14" s="30"/>
      <c r="B14" s="39" t="s">
        <v>66</v>
      </c>
      <c r="C14" s="40" t="s">
        <v>67</v>
      </c>
      <c r="D14" s="80">
        <v>1367315756</v>
      </c>
      <c r="E14" s="81">
        <v>254288095</v>
      </c>
      <c r="F14" s="83">
        <f t="shared" si="0"/>
        <v>1621603851</v>
      </c>
      <c r="G14" s="80">
        <v>1367315756</v>
      </c>
      <c r="H14" s="81">
        <v>254288095</v>
      </c>
      <c r="I14" s="83">
        <f t="shared" si="1"/>
        <v>1621603851</v>
      </c>
      <c r="J14" s="80">
        <v>388285110</v>
      </c>
      <c r="K14" s="81">
        <v>37604798</v>
      </c>
      <c r="L14" s="81">
        <f t="shared" si="2"/>
        <v>425889908</v>
      </c>
      <c r="M14" s="41">
        <f t="shared" si="3"/>
        <v>0.26263498803198143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388285110</v>
      </c>
      <c r="AA14" s="81">
        <v>37604798</v>
      </c>
      <c r="AB14" s="81">
        <f t="shared" si="10"/>
        <v>425889908</v>
      </c>
      <c r="AC14" s="41">
        <f t="shared" si="11"/>
        <v>0.26263498803198143</v>
      </c>
      <c r="AD14" s="80">
        <v>329565209</v>
      </c>
      <c r="AE14" s="81">
        <v>14112567</v>
      </c>
      <c r="AF14" s="81">
        <f t="shared" si="12"/>
        <v>343677776</v>
      </c>
      <c r="AG14" s="41">
        <f t="shared" si="13"/>
        <v>0.2346252743496896</v>
      </c>
      <c r="AH14" s="41">
        <f t="shared" si="14"/>
        <v>0.23921282591167614</v>
      </c>
      <c r="AI14" s="13">
        <v>1464794349</v>
      </c>
      <c r="AJ14" s="13">
        <v>1521232450</v>
      </c>
      <c r="AK14" s="13">
        <v>343677776</v>
      </c>
      <c r="AL14" s="13"/>
    </row>
    <row r="15" spans="1:38" s="14" customFormat="1" ht="12.75">
      <c r="A15" s="30"/>
      <c r="B15" s="39" t="s">
        <v>68</v>
      </c>
      <c r="C15" s="40" t="s">
        <v>69</v>
      </c>
      <c r="D15" s="80">
        <v>1219454402</v>
      </c>
      <c r="E15" s="81">
        <v>221956000</v>
      </c>
      <c r="F15" s="83">
        <f t="shared" si="0"/>
        <v>1441410402</v>
      </c>
      <c r="G15" s="80">
        <v>1219454402</v>
      </c>
      <c r="H15" s="81">
        <v>221956000</v>
      </c>
      <c r="I15" s="83">
        <f t="shared" si="1"/>
        <v>1441410402</v>
      </c>
      <c r="J15" s="80">
        <v>302877302</v>
      </c>
      <c r="K15" s="81">
        <v>31596987</v>
      </c>
      <c r="L15" s="81">
        <f t="shared" si="2"/>
        <v>334474289</v>
      </c>
      <c r="M15" s="41">
        <f t="shared" si="3"/>
        <v>0.2320465347939122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302877302</v>
      </c>
      <c r="AA15" s="81">
        <v>31596987</v>
      </c>
      <c r="AB15" s="81">
        <f t="shared" si="10"/>
        <v>334474289</v>
      </c>
      <c r="AC15" s="41">
        <f t="shared" si="11"/>
        <v>0.2320465347939122</v>
      </c>
      <c r="AD15" s="80">
        <v>310199392</v>
      </c>
      <c r="AE15" s="81">
        <v>43744746</v>
      </c>
      <c r="AF15" s="81">
        <f t="shared" si="12"/>
        <v>353944138</v>
      </c>
      <c r="AG15" s="41">
        <f t="shared" si="13"/>
        <v>0.2570856528867104</v>
      </c>
      <c r="AH15" s="41">
        <f t="shared" si="14"/>
        <v>-0.055008253873101265</v>
      </c>
      <c r="AI15" s="13">
        <v>1376755700</v>
      </c>
      <c r="AJ15" s="13">
        <v>1320180474</v>
      </c>
      <c r="AK15" s="13">
        <v>353944138</v>
      </c>
      <c r="AL15" s="13"/>
    </row>
    <row r="16" spans="1:38" s="14" customFormat="1" ht="12.75">
      <c r="A16" s="30"/>
      <c r="B16" s="39" t="s">
        <v>70</v>
      </c>
      <c r="C16" s="40" t="s">
        <v>71</v>
      </c>
      <c r="D16" s="80">
        <v>1687706367</v>
      </c>
      <c r="E16" s="81">
        <v>212482000</v>
      </c>
      <c r="F16" s="83">
        <f t="shared" si="0"/>
        <v>1900188367</v>
      </c>
      <c r="G16" s="80">
        <v>1687706367</v>
      </c>
      <c r="H16" s="81">
        <v>212482000</v>
      </c>
      <c r="I16" s="83">
        <f t="shared" si="1"/>
        <v>1900188367</v>
      </c>
      <c r="J16" s="80">
        <v>535482097</v>
      </c>
      <c r="K16" s="81">
        <v>46359440</v>
      </c>
      <c r="L16" s="81">
        <f t="shared" si="2"/>
        <v>581841537</v>
      </c>
      <c r="M16" s="41">
        <f t="shared" si="3"/>
        <v>0.306202030864238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535482097</v>
      </c>
      <c r="AA16" s="81">
        <v>46359440</v>
      </c>
      <c r="AB16" s="81">
        <f t="shared" si="10"/>
        <v>581841537</v>
      </c>
      <c r="AC16" s="41">
        <f t="shared" si="11"/>
        <v>0.306202030864238</v>
      </c>
      <c r="AD16" s="80">
        <v>529655016</v>
      </c>
      <c r="AE16" s="81">
        <v>62874699</v>
      </c>
      <c r="AF16" s="81">
        <f t="shared" si="12"/>
        <v>592529715</v>
      </c>
      <c r="AG16" s="41">
        <f t="shared" si="13"/>
        <v>0.3178747486752104</v>
      </c>
      <c r="AH16" s="41">
        <f t="shared" si="14"/>
        <v>-0.018038214336642988</v>
      </c>
      <c r="AI16" s="13">
        <v>1864035182</v>
      </c>
      <c r="AJ16" s="13">
        <v>1863944571</v>
      </c>
      <c r="AK16" s="13">
        <v>592529715</v>
      </c>
      <c r="AL16" s="13"/>
    </row>
    <row r="17" spans="1:38" s="14" customFormat="1" ht="12.75">
      <c r="A17" s="30"/>
      <c r="B17" s="39" t="s">
        <v>72</v>
      </c>
      <c r="C17" s="40" t="s">
        <v>73</v>
      </c>
      <c r="D17" s="80">
        <v>1611452003</v>
      </c>
      <c r="E17" s="81">
        <v>575919271</v>
      </c>
      <c r="F17" s="83">
        <f t="shared" si="0"/>
        <v>2187371274</v>
      </c>
      <c r="G17" s="80">
        <v>1611452003</v>
      </c>
      <c r="H17" s="81">
        <v>575919271</v>
      </c>
      <c r="I17" s="83">
        <f t="shared" si="1"/>
        <v>2187371274</v>
      </c>
      <c r="J17" s="80">
        <v>441774650</v>
      </c>
      <c r="K17" s="81">
        <v>28081360</v>
      </c>
      <c r="L17" s="81">
        <f t="shared" si="2"/>
        <v>469856010</v>
      </c>
      <c r="M17" s="41">
        <f t="shared" si="3"/>
        <v>0.21480395924775228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441774650</v>
      </c>
      <c r="AA17" s="81">
        <v>28081360</v>
      </c>
      <c r="AB17" s="81">
        <f t="shared" si="10"/>
        <v>469856010</v>
      </c>
      <c r="AC17" s="41">
        <f t="shared" si="11"/>
        <v>0.21480395924775228</v>
      </c>
      <c r="AD17" s="80">
        <v>391683176</v>
      </c>
      <c r="AE17" s="81">
        <v>26331668</v>
      </c>
      <c r="AF17" s="81">
        <f t="shared" si="12"/>
        <v>418014844</v>
      </c>
      <c r="AG17" s="41">
        <f t="shared" si="13"/>
        <v>0.20367771621803848</v>
      </c>
      <c r="AH17" s="41">
        <f t="shared" si="14"/>
        <v>0.1240175241240955</v>
      </c>
      <c r="AI17" s="13">
        <v>2052334697</v>
      </c>
      <c r="AJ17" s="13">
        <v>2032855684</v>
      </c>
      <c r="AK17" s="13">
        <v>418014844</v>
      </c>
      <c r="AL17" s="13"/>
    </row>
    <row r="18" spans="1:38" s="14" customFormat="1" ht="12.75">
      <c r="A18" s="30"/>
      <c r="B18" s="39" t="s">
        <v>74</v>
      </c>
      <c r="C18" s="40" t="s">
        <v>75</v>
      </c>
      <c r="D18" s="80">
        <v>1858063642</v>
      </c>
      <c r="E18" s="81">
        <v>220581836</v>
      </c>
      <c r="F18" s="83">
        <f t="shared" si="0"/>
        <v>2078645478</v>
      </c>
      <c r="G18" s="80">
        <v>1858063642</v>
      </c>
      <c r="H18" s="81">
        <v>220581836</v>
      </c>
      <c r="I18" s="83">
        <f t="shared" si="1"/>
        <v>2078645478</v>
      </c>
      <c r="J18" s="80">
        <v>493180711</v>
      </c>
      <c r="K18" s="81">
        <v>24306552</v>
      </c>
      <c r="L18" s="81">
        <f t="shared" si="2"/>
        <v>517487263</v>
      </c>
      <c r="M18" s="41">
        <f t="shared" si="3"/>
        <v>0.24895407537119227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493180711</v>
      </c>
      <c r="AA18" s="81">
        <v>24306552</v>
      </c>
      <c r="AB18" s="81">
        <f t="shared" si="10"/>
        <v>517487263</v>
      </c>
      <c r="AC18" s="41">
        <f t="shared" si="11"/>
        <v>0.24895407537119227</v>
      </c>
      <c r="AD18" s="80">
        <v>480115093</v>
      </c>
      <c r="AE18" s="81">
        <v>19004166</v>
      </c>
      <c r="AF18" s="81">
        <f t="shared" si="12"/>
        <v>499119259</v>
      </c>
      <c r="AG18" s="41">
        <f t="shared" si="13"/>
        <v>0.23262300551232656</v>
      </c>
      <c r="AH18" s="41">
        <f t="shared" si="14"/>
        <v>0.036800832003158535</v>
      </c>
      <c r="AI18" s="13">
        <v>2145614351</v>
      </c>
      <c r="AJ18" s="13">
        <v>2058772287</v>
      </c>
      <c r="AK18" s="13">
        <v>499119259</v>
      </c>
      <c r="AL18" s="13"/>
    </row>
    <row r="19" spans="1:38" s="14" customFormat="1" ht="12.75">
      <c r="A19" s="30"/>
      <c r="B19" s="39" t="s">
        <v>76</v>
      </c>
      <c r="C19" s="40" t="s">
        <v>77</v>
      </c>
      <c r="D19" s="80">
        <v>3291483958</v>
      </c>
      <c r="E19" s="81">
        <v>443157508</v>
      </c>
      <c r="F19" s="83">
        <f t="shared" si="0"/>
        <v>3734641466</v>
      </c>
      <c r="G19" s="80">
        <v>3291483958</v>
      </c>
      <c r="H19" s="81">
        <v>443157508</v>
      </c>
      <c r="I19" s="83">
        <f t="shared" si="1"/>
        <v>3734641466</v>
      </c>
      <c r="J19" s="80">
        <v>921270204</v>
      </c>
      <c r="K19" s="81">
        <v>29279690</v>
      </c>
      <c r="L19" s="81">
        <f t="shared" si="2"/>
        <v>950549894</v>
      </c>
      <c r="M19" s="41">
        <f t="shared" si="3"/>
        <v>0.2545223959659211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921270204</v>
      </c>
      <c r="AA19" s="81">
        <v>29279690</v>
      </c>
      <c r="AB19" s="81">
        <f t="shared" si="10"/>
        <v>950549894</v>
      </c>
      <c r="AC19" s="41">
        <f t="shared" si="11"/>
        <v>0.2545223959659211</v>
      </c>
      <c r="AD19" s="80">
        <v>835727592</v>
      </c>
      <c r="AE19" s="81">
        <v>9775997</v>
      </c>
      <c r="AF19" s="81">
        <f t="shared" si="12"/>
        <v>845503589</v>
      </c>
      <c r="AG19" s="41">
        <f t="shared" si="13"/>
        <v>0.2627579458010482</v>
      </c>
      <c r="AH19" s="41">
        <f t="shared" si="14"/>
        <v>0.12424111070213328</v>
      </c>
      <c r="AI19" s="13">
        <v>3217804076</v>
      </c>
      <c r="AJ19" s="13">
        <v>3424564936</v>
      </c>
      <c r="AK19" s="13">
        <v>845503589</v>
      </c>
      <c r="AL19" s="13"/>
    </row>
    <row r="20" spans="1:38" s="14" customFormat="1" ht="12.75">
      <c r="A20" s="30"/>
      <c r="B20" s="39" t="s">
        <v>78</v>
      </c>
      <c r="C20" s="40" t="s">
        <v>79</v>
      </c>
      <c r="D20" s="80">
        <v>1414350000</v>
      </c>
      <c r="E20" s="81">
        <v>409228521</v>
      </c>
      <c r="F20" s="83">
        <f t="shared" si="0"/>
        <v>1823578521</v>
      </c>
      <c r="G20" s="80">
        <v>1414350000</v>
      </c>
      <c r="H20" s="81">
        <v>409228521</v>
      </c>
      <c r="I20" s="83">
        <f t="shared" si="1"/>
        <v>1823578521</v>
      </c>
      <c r="J20" s="80">
        <v>368327716</v>
      </c>
      <c r="K20" s="81">
        <v>50222382</v>
      </c>
      <c r="L20" s="81">
        <f t="shared" si="2"/>
        <v>418550098</v>
      </c>
      <c r="M20" s="41">
        <f t="shared" si="3"/>
        <v>0.229521291888478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368327716</v>
      </c>
      <c r="AA20" s="81">
        <v>50222382</v>
      </c>
      <c r="AB20" s="81">
        <f t="shared" si="10"/>
        <v>418550098</v>
      </c>
      <c r="AC20" s="41">
        <f t="shared" si="11"/>
        <v>0.229521291888478</v>
      </c>
      <c r="AD20" s="80">
        <v>381265424</v>
      </c>
      <c r="AE20" s="81">
        <v>23662893</v>
      </c>
      <c r="AF20" s="81">
        <f t="shared" si="12"/>
        <v>404928317</v>
      </c>
      <c r="AG20" s="41">
        <f t="shared" si="13"/>
        <v>0.24809407884206738</v>
      </c>
      <c r="AH20" s="41">
        <f t="shared" si="14"/>
        <v>0.0336399812710555</v>
      </c>
      <c r="AI20" s="13">
        <v>1632156313</v>
      </c>
      <c r="AJ20" s="13">
        <v>1750699497</v>
      </c>
      <c r="AK20" s="13">
        <v>404928317</v>
      </c>
      <c r="AL20" s="13"/>
    </row>
    <row r="21" spans="1:38" s="14" customFormat="1" ht="12.75">
      <c r="A21" s="30"/>
      <c r="B21" s="39" t="s">
        <v>80</v>
      </c>
      <c r="C21" s="40" t="s">
        <v>81</v>
      </c>
      <c r="D21" s="80">
        <v>1969533000</v>
      </c>
      <c r="E21" s="81">
        <v>504007000</v>
      </c>
      <c r="F21" s="83">
        <f t="shared" si="0"/>
        <v>2473540000</v>
      </c>
      <c r="G21" s="80">
        <v>1969533000</v>
      </c>
      <c r="H21" s="81">
        <v>504007000</v>
      </c>
      <c r="I21" s="83">
        <f t="shared" si="1"/>
        <v>2473540000</v>
      </c>
      <c r="J21" s="80">
        <v>520790870</v>
      </c>
      <c r="K21" s="81">
        <v>44840254</v>
      </c>
      <c r="L21" s="81">
        <f t="shared" si="2"/>
        <v>565631124</v>
      </c>
      <c r="M21" s="41">
        <f t="shared" si="3"/>
        <v>0.2286727216863281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520790870</v>
      </c>
      <c r="AA21" s="81">
        <v>44840254</v>
      </c>
      <c r="AB21" s="81">
        <f t="shared" si="10"/>
        <v>565631124</v>
      </c>
      <c r="AC21" s="41">
        <f t="shared" si="11"/>
        <v>0.2286727216863281</v>
      </c>
      <c r="AD21" s="80">
        <v>459304334</v>
      </c>
      <c r="AE21" s="81">
        <v>84937598</v>
      </c>
      <c r="AF21" s="81">
        <f t="shared" si="12"/>
        <v>544241932</v>
      </c>
      <c r="AG21" s="41">
        <f t="shared" si="13"/>
        <v>0.24159506690407034</v>
      </c>
      <c r="AH21" s="41">
        <f t="shared" si="14"/>
        <v>0.03930088944341015</v>
      </c>
      <c r="AI21" s="13">
        <v>2252703000</v>
      </c>
      <c r="AJ21" s="13">
        <v>2252703000</v>
      </c>
      <c r="AK21" s="13">
        <v>544241932</v>
      </c>
      <c r="AL21" s="13"/>
    </row>
    <row r="22" spans="1:38" s="14" customFormat="1" ht="12.75">
      <c r="A22" s="30"/>
      <c r="B22" s="39" t="s">
        <v>82</v>
      </c>
      <c r="C22" s="40" t="s">
        <v>83</v>
      </c>
      <c r="D22" s="80">
        <v>2795592927</v>
      </c>
      <c r="E22" s="81">
        <v>1363578974</v>
      </c>
      <c r="F22" s="83">
        <f t="shared" si="0"/>
        <v>4159171901</v>
      </c>
      <c r="G22" s="80">
        <v>2795592927</v>
      </c>
      <c r="H22" s="81">
        <v>1363578974</v>
      </c>
      <c r="I22" s="83">
        <f t="shared" si="1"/>
        <v>4159171901</v>
      </c>
      <c r="J22" s="80">
        <v>740532860</v>
      </c>
      <c r="K22" s="81">
        <v>186314506</v>
      </c>
      <c r="L22" s="81">
        <f t="shared" si="2"/>
        <v>926847366</v>
      </c>
      <c r="M22" s="41">
        <f t="shared" si="3"/>
        <v>0.22284420746763456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740532860</v>
      </c>
      <c r="AA22" s="81">
        <v>186314506</v>
      </c>
      <c r="AB22" s="81">
        <f t="shared" si="10"/>
        <v>926847366</v>
      </c>
      <c r="AC22" s="41">
        <f t="shared" si="11"/>
        <v>0.22284420746763456</v>
      </c>
      <c r="AD22" s="80">
        <v>604059479</v>
      </c>
      <c r="AE22" s="81">
        <v>40293477</v>
      </c>
      <c r="AF22" s="81">
        <f t="shared" si="12"/>
        <v>644352956</v>
      </c>
      <c r="AG22" s="41">
        <f t="shared" si="13"/>
        <v>0.1802614890062445</v>
      </c>
      <c r="AH22" s="41">
        <f t="shared" si="14"/>
        <v>0.4384156344275387</v>
      </c>
      <c r="AI22" s="13">
        <v>3574545842</v>
      </c>
      <c r="AJ22" s="13">
        <v>3635521957</v>
      </c>
      <c r="AK22" s="13">
        <v>644352956</v>
      </c>
      <c r="AL22" s="13"/>
    </row>
    <row r="23" spans="1:38" s="14" customFormat="1" ht="12.75">
      <c r="A23" s="30"/>
      <c r="B23" s="39" t="s">
        <v>84</v>
      </c>
      <c r="C23" s="40" t="s">
        <v>85</v>
      </c>
      <c r="D23" s="80">
        <v>1510718824</v>
      </c>
      <c r="E23" s="81">
        <v>238867113</v>
      </c>
      <c r="F23" s="83">
        <f t="shared" si="0"/>
        <v>1749585937</v>
      </c>
      <c r="G23" s="80">
        <v>1510718824</v>
      </c>
      <c r="H23" s="81">
        <v>238867113</v>
      </c>
      <c r="I23" s="83">
        <f t="shared" si="1"/>
        <v>1749585937</v>
      </c>
      <c r="J23" s="80">
        <v>852785064</v>
      </c>
      <c r="K23" s="81">
        <v>26658389</v>
      </c>
      <c r="L23" s="81">
        <f t="shared" si="2"/>
        <v>879443453</v>
      </c>
      <c r="M23" s="41">
        <f t="shared" si="3"/>
        <v>0.5026580486283366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852785064</v>
      </c>
      <c r="AA23" s="81">
        <v>26658389</v>
      </c>
      <c r="AB23" s="81">
        <f t="shared" si="10"/>
        <v>879443453</v>
      </c>
      <c r="AC23" s="41">
        <f t="shared" si="11"/>
        <v>0.5026580486283366</v>
      </c>
      <c r="AD23" s="80">
        <v>481556046</v>
      </c>
      <c r="AE23" s="81">
        <v>19639204</v>
      </c>
      <c r="AF23" s="81">
        <f t="shared" si="12"/>
        <v>501195250</v>
      </c>
      <c r="AG23" s="41">
        <f t="shared" si="13"/>
        <v>0.2998092379246402</v>
      </c>
      <c r="AH23" s="41">
        <f t="shared" si="14"/>
        <v>0.7546923140233273</v>
      </c>
      <c r="AI23" s="13">
        <v>1671713832</v>
      </c>
      <c r="AJ23" s="13">
        <v>1690741460</v>
      </c>
      <c r="AK23" s="13">
        <v>501195250</v>
      </c>
      <c r="AL23" s="13"/>
    </row>
    <row r="24" spans="1:38" s="14" customFormat="1" ht="12.75">
      <c r="A24" s="30"/>
      <c r="B24" s="39" t="s">
        <v>86</v>
      </c>
      <c r="C24" s="40" t="s">
        <v>87</v>
      </c>
      <c r="D24" s="80">
        <v>1002528908</v>
      </c>
      <c r="E24" s="81">
        <v>200065525</v>
      </c>
      <c r="F24" s="83">
        <f t="shared" si="0"/>
        <v>1202594433</v>
      </c>
      <c r="G24" s="80">
        <v>1003517797</v>
      </c>
      <c r="H24" s="81">
        <v>212150254</v>
      </c>
      <c r="I24" s="83">
        <f t="shared" si="1"/>
        <v>1215668051</v>
      </c>
      <c r="J24" s="80">
        <v>483215370</v>
      </c>
      <c r="K24" s="81">
        <v>10235709</v>
      </c>
      <c r="L24" s="81">
        <f t="shared" si="2"/>
        <v>493451079</v>
      </c>
      <c r="M24" s="41">
        <f t="shared" si="3"/>
        <v>0.41032210482550935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483215370</v>
      </c>
      <c r="AA24" s="81">
        <v>10235709</v>
      </c>
      <c r="AB24" s="81">
        <f t="shared" si="10"/>
        <v>493451079</v>
      </c>
      <c r="AC24" s="41">
        <f t="shared" si="11"/>
        <v>0.41032210482550935</v>
      </c>
      <c r="AD24" s="80">
        <v>441254335</v>
      </c>
      <c r="AE24" s="81">
        <v>14835828</v>
      </c>
      <c r="AF24" s="81">
        <f t="shared" si="12"/>
        <v>456090163</v>
      </c>
      <c r="AG24" s="41">
        <f t="shared" si="13"/>
        <v>0.43411756549758446</v>
      </c>
      <c r="AH24" s="41">
        <f t="shared" si="14"/>
        <v>0.08191563649225198</v>
      </c>
      <c r="AI24" s="13">
        <v>1050614394</v>
      </c>
      <c r="AJ24" s="13">
        <v>1096132823</v>
      </c>
      <c r="AK24" s="13">
        <v>456090163</v>
      </c>
      <c r="AL24" s="13"/>
    </row>
    <row r="25" spans="1:38" s="14" customFormat="1" ht="12.75">
      <c r="A25" s="30"/>
      <c r="B25" s="39" t="s">
        <v>88</v>
      </c>
      <c r="C25" s="40" t="s">
        <v>89</v>
      </c>
      <c r="D25" s="80">
        <v>1141135988</v>
      </c>
      <c r="E25" s="81">
        <v>269475860</v>
      </c>
      <c r="F25" s="83">
        <f t="shared" si="0"/>
        <v>1410611848</v>
      </c>
      <c r="G25" s="80">
        <v>1141135988</v>
      </c>
      <c r="H25" s="81">
        <v>340209145</v>
      </c>
      <c r="I25" s="83">
        <f t="shared" si="1"/>
        <v>1481345133</v>
      </c>
      <c r="J25" s="80">
        <v>292587053</v>
      </c>
      <c r="K25" s="81">
        <v>16134037</v>
      </c>
      <c r="L25" s="81">
        <f t="shared" si="2"/>
        <v>308721090</v>
      </c>
      <c r="M25" s="41">
        <f t="shared" si="3"/>
        <v>0.21885615836681957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292587053</v>
      </c>
      <c r="AA25" s="81">
        <v>16134037</v>
      </c>
      <c r="AB25" s="81">
        <f t="shared" si="10"/>
        <v>308721090</v>
      </c>
      <c r="AC25" s="41">
        <f t="shared" si="11"/>
        <v>0.21885615836681957</v>
      </c>
      <c r="AD25" s="80">
        <v>265265631</v>
      </c>
      <c r="AE25" s="81">
        <v>23402470</v>
      </c>
      <c r="AF25" s="81">
        <f t="shared" si="12"/>
        <v>288668101</v>
      </c>
      <c r="AG25" s="41">
        <f t="shared" si="13"/>
        <v>0.24825447925595936</v>
      </c>
      <c r="AH25" s="41">
        <f t="shared" si="14"/>
        <v>0.0694672841596724</v>
      </c>
      <c r="AI25" s="13">
        <v>1162791108</v>
      </c>
      <c r="AJ25" s="13">
        <v>1267936290</v>
      </c>
      <c r="AK25" s="13">
        <v>288668101</v>
      </c>
      <c r="AL25" s="13"/>
    </row>
    <row r="26" spans="1:38" s="14" customFormat="1" ht="12.75">
      <c r="A26" s="30"/>
      <c r="B26" s="39" t="s">
        <v>90</v>
      </c>
      <c r="C26" s="40" t="s">
        <v>91</v>
      </c>
      <c r="D26" s="80">
        <v>960954157</v>
      </c>
      <c r="E26" s="81">
        <v>126144997</v>
      </c>
      <c r="F26" s="83">
        <f t="shared" si="0"/>
        <v>1087099154</v>
      </c>
      <c r="G26" s="80">
        <v>960954157</v>
      </c>
      <c r="H26" s="81">
        <v>126144997</v>
      </c>
      <c r="I26" s="83">
        <f t="shared" si="1"/>
        <v>1087099154</v>
      </c>
      <c r="J26" s="80">
        <v>290507055</v>
      </c>
      <c r="K26" s="81">
        <v>8748250</v>
      </c>
      <c r="L26" s="81">
        <f t="shared" si="2"/>
        <v>299255305</v>
      </c>
      <c r="M26" s="41">
        <f t="shared" si="3"/>
        <v>0.2752787580588992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290507055</v>
      </c>
      <c r="AA26" s="81">
        <v>8748250</v>
      </c>
      <c r="AB26" s="81">
        <f t="shared" si="10"/>
        <v>299255305</v>
      </c>
      <c r="AC26" s="41">
        <f t="shared" si="11"/>
        <v>0.2752787580588992</v>
      </c>
      <c r="AD26" s="80">
        <v>279326592</v>
      </c>
      <c r="AE26" s="81">
        <v>13101519</v>
      </c>
      <c r="AF26" s="81">
        <f t="shared" si="12"/>
        <v>292428111</v>
      </c>
      <c r="AG26" s="41">
        <f t="shared" si="13"/>
        <v>0.26184332330594584</v>
      </c>
      <c r="AH26" s="41">
        <f t="shared" si="14"/>
        <v>0.023346572176845104</v>
      </c>
      <c r="AI26" s="13">
        <v>1116805681</v>
      </c>
      <c r="AJ26" s="13">
        <v>1116805681</v>
      </c>
      <c r="AK26" s="13">
        <v>292428111</v>
      </c>
      <c r="AL26" s="13"/>
    </row>
    <row r="27" spans="1:38" s="14" customFormat="1" ht="12.75">
      <c r="A27" s="30"/>
      <c r="B27" s="42" t="s">
        <v>92</v>
      </c>
      <c r="C27" s="40" t="s">
        <v>93</v>
      </c>
      <c r="D27" s="80">
        <v>1997756300</v>
      </c>
      <c r="E27" s="81">
        <v>338713600</v>
      </c>
      <c r="F27" s="83">
        <f t="shared" si="0"/>
        <v>2336469900</v>
      </c>
      <c r="G27" s="80">
        <v>1997756300</v>
      </c>
      <c r="H27" s="81">
        <v>338713600</v>
      </c>
      <c r="I27" s="83">
        <f t="shared" si="1"/>
        <v>2336469900</v>
      </c>
      <c r="J27" s="80">
        <v>595515522</v>
      </c>
      <c r="K27" s="81">
        <v>23581115</v>
      </c>
      <c r="L27" s="81">
        <f t="shared" si="2"/>
        <v>619096637</v>
      </c>
      <c r="M27" s="41">
        <f t="shared" si="3"/>
        <v>0.2649709448429017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595515522</v>
      </c>
      <c r="AA27" s="81">
        <v>23581115</v>
      </c>
      <c r="AB27" s="81">
        <f t="shared" si="10"/>
        <v>619096637</v>
      </c>
      <c r="AC27" s="41">
        <f t="shared" si="11"/>
        <v>0.2649709448429017</v>
      </c>
      <c r="AD27" s="80">
        <v>571924472</v>
      </c>
      <c r="AE27" s="81">
        <v>15938259</v>
      </c>
      <c r="AF27" s="81">
        <f t="shared" si="12"/>
        <v>587862731</v>
      </c>
      <c r="AG27" s="41">
        <f t="shared" si="13"/>
        <v>0.28752660963604376</v>
      </c>
      <c r="AH27" s="41">
        <f t="shared" si="14"/>
        <v>0.053131291291197646</v>
      </c>
      <c r="AI27" s="13">
        <v>2044550700</v>
      </c>
      <c r="AJ27" s="13">
        <v>2110073100</v>
      </c>
      <c r="AK27" s="13">
        <v>587862731</v>
      </c>
      <c r="AL27" s="13"/>
    </row>
    <row r="28" spans="1:38" s="14" customFormat="1" ht="12.75">
      <c r="A28" s="43"/>
      <c r="B28" s="44" t="s">
        <v>654</v>
      </c>
      <c r="C28" s="43"/>
      <c r="D28" s="84">
        <f>SUM(D9:D27)</f>
        <v>34179393632</v>
      </c>
      <c r="E28" s="85">
        <f>SUM(E9:E27)</f>
        <v>6455921509</v>
      </c>
      <c r="F28" s="86">
        <f t="shared" si="0"/>
        <v>40635315141</v>
      </c>
      <c r="G28" s="84">
        <f>SUM(G9:G27)</f>
        <v>34180382520</v>
      </c>
      <c r="H28" s="85">
        <f>SUM(H9:H27)</f>
        <v>6608184138</v>
      </c>
      <c r="I28" s="86">
        <f t="shared" si="1"/>
        <v>40788566658</v>
      </c>
      <c r="J28" s="84">
        <f>SUM(J9:J27)</f>
        <v>10450713594</v>
      </c>
      <c r="K28" s="85">
        <f>SUM(K9:K27)</f>
        <v>656321259</v>
      </c>
      <c r="L28" s="85">
        <f t="shared" si="2"/>
        <v>11107034853</v>
      </c>
      <c r="M28" s="45">
        <f t="shared" si="3"/>
        <v>0.2733345321541086</v>
      </c>
      <c r="N28" s="111">
        <f>SUM(N9:N27)</f>
        <v>0</v>
      </c>
      <c r="O28" s="112">
        <f>SUM(O9:O27)</f>
        <v>0</v>
      </c>
      <c r="P28" s="113">
        <f t="shared" si="4"/>
        <v>0</v>
      </c>
      <c r="Q28" s="45">
        <f t="shared" si="5"/>
        <v>0</v>
      </c>
      <c r="R28" s="111">
        <f>SUM(R9:R27)</f>
        <v>0</v>
      </c>
      <c r="S28" s="113">
        <f>SUM(S9:S27)</f>
        <v>0</v>
      </c>
      <c r="T28" s="113">
        <f t="shared" si="6"/>
        <v>0</v>
      </c>
      <c r="U28" s="45">
        <f t="shared" si="7"/>
        <v>0</v>
      </c>
      <c r="V28" s="111">
        <f>SUM(V9:V27)</f>
        <v>0</v>
      </c>
      <c r="W28" s="113">
        <f>SUM(W9:W27)</f>
        <v>0</v>
      </c>
      <c r="X28" s="113">
        <f t="shared" si="8"/>
        <v>0</v>
      </c>
      <c r="Y28" s="45">
        <f t="shared" si="9"/>
        <v>0</v>
      </c>
      <c r="Z28" s="84">
        <v>10450713594</v>
      </c>
      <c r="AA28" s="85">
        <v>656321259</v>
      </c>
      <c r="AB28" s="85">
        <f t="shared" si="10"/>
        <v>11107034853</v>
      </c>
      <c r="AC28" s="45">
        <f t="shared" si="11"/>
        <v>0.2733345321541086</v>
      </c>
      <c r="AD28" s="84">
        <f>SUM(AD9:AD27)</f>
        <v>9282100988</v>
      </c>
      <c r="AE28" s="85">
        <f>SUM(AE9:AE27)</f>
        <v>461632365</v>
      </c>
      <c r="AF28" s="85">
        <f t="shared" si="12"/>
        <v>9743733353</v>
      </c>
      <c r="AG28" s="45">
        <f t="shared" si="13"/>
        <v>0.264698288926181</v>
      </c>
      <c r="AH28" s="45">
        <f t="shared" si="14"/>
        <v>0.1399157233279842</v>
      </c>
      <c r="AI28" s="13">
        <f>SUM(AI9:AI27)</f>
        <v>36810715296</v>
      </c>
      <c r="AJ28" s="13">
        <f>SUM(AJ9:AJ27)</f>
        <v>37818659487</v>
      </c>
      <c r="AK28" s="13">
        <f>SUM(AK9:AK27)</f>
        <v>9743733353</v>
      </c>
      <c r="AL28" s="13"/>
    </row>
    <row r="29" spans="1:38" s="14" customFormat="1" ht="12.75" customHeight="1">
      <c r="A29" s="46"/>
      <c r="B29" s="47"/>
      <c r="C29" s="48"/>
      <c r="D29" s="87"/>
      <c r="E29" s="88"/>
      <c r="F29" s="89"/>
      <c r="G29" s="87"/>
      <c r="H29" s="88"/>
      <c r="I29" s="89"/>
      <c r="J29" s="90"/>
      <c r="K29" s="88"/>
      <c r="L29" s="89"/>
      <c r="M29" s="49"/>
      <c r="N29" s="90"/>
      <c r="O29" s="89"/>
      <c r="P29" s="88"/>
      <c r="Q29" s="49"/>
      <c r="R29" s="90"/>
      <c r="S29" s="88"/>
      <c r="T29" s="88"/>
      <c r="U29" s="49"/>
      <c r="V29" s="90"/>
      <c r="W29" s="88"/>
      <c r="X29" s="88"/>
      <c r="Y29" s="49"/>
      <c r="Z29" s="90"/>
      <c r="AA29" s="88"/>
      <c r="AB29" s="89"/>
      <c r="AC29" s="49"/>
      <c r="AD29" s="90"/>
      <c r="AE29" s="88"/>
      <c r="AF29" s="88"/>
      <c r="AG29" s="49"/>
      <c r="AH29" s="49"/>
      <c r="AI29" s="13"/>
      <c r="AJ29" s="13"/>
      <c r="AK29" s="13"/>
      <c r="AL29" s="13"/>
    </row>
    <row r="30" spans="1:38" s="14" customFormat="1" ht="12.75">
      <c r="A30" s="13"/>
      <c r="B30" s="50"/>
      <c r="C30" s="13"/>
      <c r="D30" s="91"/>
      <c r="E30" s="91"/>
      <c r="F30" s="91"/>
      <c r="G30" s="91"/>
      <c r="H30" s="91"/>
      <c r="I30" s="91"/>
      <c r="J30" s="91"/>
      <c r="K30" s="91"/>
      <c r="L30" s="91"/>
      <c r="M30" s="13"/>
      <c r="N30" s="91"/>
      <c r="O30" s="91"/>
      <c r="P30" s="91"/>
      <c r="Q30" s="13"/>
      <c r="R30" s="91"/>
      <c r="S30" s="91"/>
      <c r="T30" s="91"/>
      <c r="U30" s="13"/>
      <c r="V30" s="91"/>
      <c r="W30" s="91"/>
      <c r="X30" s="91"/>
      <c r="Y30" s="13"/>
      <c r="Z30" s="91"/>
      <c r="AA30" s="91"/>
      <c r="AB30" s="91"/>
      <c r="AC30" s="13"/>
      <c r="AD30" s="91"/>
      <c r="AE30" s="91"/>
      <c r="AF30" s="91"/>
      <c r="AG30" s="13"/>
      <c r="AH30" s="13"/>
      <c r="AI30" s="13"/>
      <c r="AJ30" s="13"/>
      <c r="AK30" s="13"/>
      <c r="AL30" s="13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20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63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64" t="s">
        <v>39</v>
      </c>
      <c r="C9" s="40" t="s">
        <v>40</v>
      </c>
      <c r="D9" s="80">
        <v>4445168039</v>
      </c>
      <c r="E9" s="81">
        <v>751242307</v>
      </c>
      <c r="F9" s="82">
        <f>$D9+$E9</f>
        <v>5196410346</v>
      </c>
      <c r="G9" s="80">
        <v>4445168039</v>
      </c>
      <c r="H9" s="81">
        <v>856360933</v>
      </c>
      <c r="I9" s="83">
        <f>$G9+$H9</f>
        <v>5301528972</v>
      </c>
      <c r="J9" s="80">
        <v>1692210186</v>
      </c>
      <c r="K9" s="81">
        <v>66281312</v>
      </c>
      <c r="L9" s="81">
        <f>$J9+$K9</f>
        <v>1758491498</v>
      </c>
      <c r="M9" s="41">
        <f>IF($F9=0,0,$L9/$F9)</f>
        <v>0.33840504904575525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1692210186</v>
      </c>
      <c r="AA9" s="81">
        <v>66281312</v>
      </c>
      <c r="AB9" s="81">
        <f>$Z9+$AA9</f>
        <v>1758491498</v>
      </c>
      <c r="AC9" s="41">
        <f>IF($F9=0,0,$AB9/$F9)</f>
        <v>0.33840504904575525</v>
      </c>
      <c r="AD9" s="80">
        <v>1704044692</v>
      </c>
      <c r="AE9" s="81">
        <v>38430807</v>
      </c>
      <c r="AF9" s="81">
        <f>$AD9+$AE9</f>
        <v>1742475499</v>
      </c>
      <c r="AG9" s="41">
        <f>IF($AI9=0,0,$AK9/$AI9)</f>
        <v>0.36950245447359753</v>
      </c>
      <c r="AH9" s="41">
        <f>IF($AF9=0,0,(($L9/$AF9)-1))</f>
        <v>0.009191520345159132</v>
      </c>
      <c r="AI9" s="13">
        <v>4715734572</v>
      </c>
      <c r="AJ9" s="13">
        <v>4936644244</v>
      </c>
      <c r="AK9" s="13">
        <v>1742475499</v>
      </c>
      <c r="AL9" s="13"/>
    </row>
    <row r="10" spans="1:38" s="14" customFormat="1" ht="12.75">
      <c r="A10" s="30" t="s">
        <v>94</v>
      </c>
      <c r="B10" s="64" t="s">
        <v>51</v>
      </c>
      <c r="C10" s="40" t="s">
        <v>52</v>
      </c>
      <c r="D10" s="80">
        <v>7399879120</v>
      </c>
      <c r="E10" s="81">
        <v>1177276995</v>
      </c>
      <c r="F10" s="82">
        <f aca="true" t="shared" si="0" ref="F10:F41">$D10+$E10</f>
        <v>8577156115</v>
      </c>
      <c r="G10" s="80">
        <v>7399879120</v>
      </c>
      <c r="H10" s="81">
        <v>1177276995</v>
      </c>
      <c r="I10" s="83">
        <f aca="true" t="shared" si="1" ref="I10:I41">$G10+$H10</f>
        <v>8577156115</v>
      </c>
      <c r="J10" s="80">
        <v>1872345690</v>
      </c>
      <c r="K10" s="81">
        <v>106047161</v>
      </c>
      <c r="L10" s="81">
        <f aca="true" t="shared" si="2" ref="L10:L41">$J10+$K10</f>
        <v>1978392851</v>
      </c>
      <c r="M10" s="41">
        <f aca="true" t="shared" si="3" ref="M10:M41">IF($F10=0,0,$L10/$F10)</f>
        <v>0.23065837026565536</v>
      </c>
      <c r="N10" s="108">
        <v>0</v>
      </c>
      <c r="O10" s="109">
        <v>0</v>
      </c>
      <c r="P10" s="110">
        <f aca="true" t="shared" si="4" ref="P10:P41">$N10+$O10</f>
        <v>0</v>
      </c>
      <c r="Q10" s="41">
        <f aca="true" t="shared" si="5" ref="Q10:Q41">IF($F10=0,0,$P10/$F10)</f>
        <v>0</v>
      </c>
      <c r="R10" s="108">
        <v>0</v>
      </c>
      <c r="S10" s="110">
        <v>0</v>
      </c>
      <c r="T10" s="110">
        <f aca="true" t="shared" si="6" ref="T10:T41">$R10+$S10</f>
        <v>0</v>
      </c>
      <c r="U10" s="41">
        <f aca="true" t="shared" si="7" ref="U10:U41">IF($I10=0,0,$T10/$I10)</f>
        <v>0</v>
      </c>
      <c r="V10" s="108">
        <v>0</v>
      </c>
      <c r="W10" s="110">
        <v>0</v>
      </c>
      <c r="X10" s="110">
        <f aca="true" t="shared" si="8" ref="X10:X41">$V10+$W10</f>
        <v>0</v>
      </c>
      <c r="Y10" s="41">
        <f aca="true" t="shared" si="9" ref="Y10:Y41">IF($I10=0,0,$X10/$I10)</f>
        <v>0</v>
      </c>
      <c r="Z10" s="80">
        <v>1872345690</v>
      </c>
      <c r="AA10" s="81">
        <v>106047161</v>
      </c>
      <c r="AB10" s="81">
        <f aca="true" t="shared" si="10" ref="AB10:AB41">$Z10+$AA10</f>
        <v>1978392851</v>
      </c>
      <c r="AC10" s="41">
        <f aca="true" t="shared" si="11" ref="AC10:AC41">IF($F10=0,0,$AB10/$F10)</f>
        <v>0.23065837026565536</v>
      </c>
      <c r="AD10" s="80">
        <v>1923970735</v>
      </c>
      <c r="AE10" s="81">
        <v>145738522</v>
      </c>
      <c r="AF10" s="81">
        <f aca="true" t="shared" si="12" ref="AF10:AF41">$AD10+$AE10</f>
        <v>2069709257</v>
      </c>
      <c r="AG10" s="41">
        <f aca="true" t="shared" si="13" ref="AG10:AG41">IF($AI10=0,0,$AK10/$AI10)</f>
        <v>0.24858900720281055</v>
      </c>
      <c r="AH10" s="41">
        <f aca="true" t="shared" si="14" ref="AH10:AH41">IF($AF10=0,0,(($L10/$AF10)-1))</f>
        <v>-0.044120402752781396</v>
      </c>
      <c r="AI10" s="13">
        <v>8325827760</v>
      </c>
      <c r="AJ10" s="13">
        <v>8833860580</v>
      </c>
      <c r="AK10" s="13">
        <v>2069709257</v>
      </c>
      <c r="AL10" s="13"/>
    </row>
    <row r="11" spans="1:38" s="60" customFormat="1" ht="12.75">
      <c r="A11" s="65"/>
      <c r="B11" s="66" t="s">
        <v>95</v>
      </c>
      <c r="C11" s="33"/>
      <c r="D11" s="84">
        <f>SUM(D9:D10)</f>
        <v>11845047159</v>
      </c>
      <c r="E11" s="85">
        <f>SUM(E9:E10)</f>
        <v>1928519302</v>
      </c>
      <c r="F11" s="86">
        <f t="shared" si="0"/>
        <v>13773566461</v>
      </c>
      <c r="G11" s="84">
        <f>SUM(G9:G10)</f>
        <v>11845047159</v>
      </c>
      <c r="H11" s="85">
        <f>SUM(H9:H10)</f>
        <v>2033637928</v>
      </c>
      <c r="I11" s="86">
        <f t="shared" si="1"/>
        <v>13878685087</v>
      </c>
      <c r="J11" s="84">
        <f>SUM(J9:J10)</f>
        <v>3564555876</v>
      </c>
      <c r="K11" s="85">
        <f>SUM(K9:K10)</f>
        <v>172328473</v>
      </c>
      <c r="L11" s="85">
        <f t="shared" si="2"/>
        <v>3736884349</v>
      </c>
      <c r="M11" s="45">
        <f t="shared" si="3"/>
        <v>0.2713084050947173</v>
      </c>
      <c r="N11" s="114">
        <f>SUM(N9:N10)</f>
        <v>0</v>
      </c>
      <c r="O11" s="115">
        <f>SUM(O9:O10)</f>
        <v>0</v>
      </c>
      <c r="P11" s="116">
        <f t="shared" si="4"/>
        <v>0</v>
      </c>
      <c r="Q11" s="45">
        <f t="shared" si="5"/>
        <v>0</v>
      </c>
      <c r="R11" s="114">
        <f>SUM(R9:R10)</f>
        <v>0</v>
      </c>
      <c r="S11" s="116">
        <f>SUM(S9:S10)</f>
        <v>0</v>
      </c>
      <c r="T11" s="116">
        <f t="shared" si="6"/>
        <v>0</v>
      </c>
      <c r="U11" s="45">
        <f t="shared" si="7"/>
        <v>0</v>
      </c>
      <c r="V11" s="114">
        <f>SUM(V9:V10)</f>
        <v>0</v>
      </c>
      <c r="W11" s="116">
        <f>SUM(W9:W10)</f>
        <v>0</v>
      </c>
      <c r="X11" s="116">
        <f t="shared" si="8"/>
        <v>0</v>
      </c>
      <c r="Y11" s="45">
        <f t="shared" si="9"/>
        <v>0</v>
      </c>
      <c r="Z11" s="84">
        <v>3564555876</v>
      </c>
      <c r="AA11" s="85">
        <v>172328473</v>
      </c>
      <c r="AB11" s="85">
        <f t="shared" si="10"/>
        <v>3736884349</v>
      </c>
      <c r="AC11" s="45">
        <f t="shared" si="11"/>
        <v>0.2713084050947173</v>
      </c>
      <c r="AD11" s="84">
        <f>SUM(AD9:AD10)</f>
        <v>3628015427</v>
      </c>
      <c r="AE11" s="85">
        <f>SUM(AE9:AE10)</f>
        <v>184169329</v>
      </c>
      <c r="AF11" s="85">
        <f t="shared" si="12"/>
        <v>3812184756</v>
      </c>
      <c r="AG11" s="45">
        <f t="shared" si="13"/>
        <v>0.2923104348200726</v>
      </c>
      <c r="AH11" s="45">
        <f t="shared" si="14"/>
        <v>-0.01975255970516243</v>
      </c>
      <c r="AI11" s="67">
        <f>SUM(AI9:AI10)</f>
        <v>13041562332</v>
      </c>
      <c r="AJ11" s="67">
        <f>SUM(AJ9:AJ10)</f>
        <v>13770504824</v>
      </c>
      <c r="AK11" s="67">
        <f>SUM(AK9:AK10)</f>
        <v>3812184756</v>
      </c>
      <c r="AL11" s="67"/>
    </row>
    <row r="12" spans="1:38" s="14" customFormat="1" ht="12.75">
      <c r="A12" s="30" t="s">
        <v>96</v>
      </c>
      <c r="B12" s="64" t="s">
        <v>97</v>
      </c>
      <c r="C12" s="40" t="s">
        <v>98</v>
      </c>
      <c r="D12" s="80">
        <v>208335201</v>
      </c>
      <c r="E12" s="81">
        <v>47800255</v>
      </c>
      <c r="F12" s="82">
        <f t="shared" si="0"/>
        <v>256135456</v>
      </c>
      <c r="G12" s="80">
        <v>208335201</v>
      </c>
      <c r="H12" s="81">
        <v>47800255</v>
      </c>
      <c r="I12" s="83">
        <f t="shared" si="1"/>
        <v>256135456</v>
      </c>
      <c r="J12" s="80">
        <v>82858467</v>
      </c>
      <c r="K12" s="81">
        <v>3520513</v>
      </c>
      <c r="L12" s="81">
        <f t="shared" si="2"/>
        <v>86378980</v>
      </c>
      <c r="M12" s="41">
        <f t="shared" si="3"/>
        <v>0.33723944880165285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82858467</v>
      </c>
      <c r="AA12" s="81">
        <v>3520513</v>
      </c>
      <c r="AB12" s="81">
        <f t="shared" si="10"/>
        <v>86378980</v>
      </c>
      <c r="AC12" s="41">
        <f t="shared" si="11"/>
        <v>0.33723944880165285</v>
      </c>
      <c r="AD12" s="80">
        <v>83255664</v>
      </c>
      <c r="AE12" s="81">
        <v>1296269</v>
      </c>
      <c r="AF12" s="81">
        <f t="shared" si="12"/>
        <v>84551933</v>
      </c>
      <c r="AG12" s="41">
        <f t="shared" si="13"/>
        <v>0.36322375861237866</v>
      </c>
      <c r="AH12" s="41">
        <f t="shared" si="14"/>
        <v>0.02160857753541845</v>
      </c>
      <c r="AI12" s="13">
        <v>232781945</v>
      </c>
      <c r="AJ12" s="13">
        <v>218586795</v>
      </c>
      <c r="AK12" s="13">
        <v>84551933</v>
      </c>
      <c r="AL12" s="13"/>
    </row>
    <row r="13" spans="1:38" s="14" customFormat="1" ht="12.75">
      <c r="A13" s="30" t="s">
        <v>96</v>
      </c>
      <c r="B13" s="64" t="s">
        <v>99</v>
      </c>
      <c r="C13" s="40" t="s">
        <v>100</v>
      </c>
      <c r="D13" s="80">
        <v>158883310</v>
      </c>
      <c r="E13" s="81">
        <v>37276250</v>
      </c>
      <c r="F13" s="82">
        <f t="shared" si="0"/>
        <v>196159560</v>
      </c>
      <c r="G13" s="80">
        <v>159987690</v>
      </c>
      <c r="H13" s="81">
        <v>43807200</v>
      </c>
      <c r="I13" s="83">
        <f t="shared" si="1"/>
        <v>203794890</v>
      </c>
      <c r="J13" s="80">
        <v>52746930</v>
      </c>
      <c r="K13" s="81">
        <v>5392487</v>
      </c>
      <c r="L13" s="81">
        <f t="shared" si="2"/>
        <v>58139417</v>
      </c>
      <c r="M13" s="41">
        <f t="shared" si="3"/>
        <v>0.2963883942235596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52746930</v>
      </c>
      <c r="AA13" s="81">
        <v>5392487</v>
      </c>
      <c r="AB13" s="81">
        <f t="shared" si="10"/>
        <v>58139417</v>
      </c>
      <c r="AC13" s="41">
        <f t="shared" si="11"/>
        <v>0.2963883942235596</v>
      </c>
      <c r="AD13" s="80">
        <v>41647875</v>
      </c>
      <c r="AE13" s="81">
        <v>1030028</v>
      </c>
      <c r="AF13" s="81">
        <f t="shared" si="12"/>
        <v>42677903</v>
      </c>
      <c r="AG13" s="41">
        <f t="shared" si="13"/>
        <v>0.23686654234447238</v>
      </c>
      <c r="AH13" s="41">
        <f t="shared" si="14"/>
        <v>0.36228382636325884</v>
      </c>
      <c r="AI13" s="13">
        <v>180177000</v>
      </c>
      <c r="AJ13" s="13">
        <v>180177000</v>
      </c>
      <c r="AK13" s="13">
        <v>42677903</v>
      </c>
      <c r="AL13" s="13"/>
    </row>
    <row r="14" spans="1:38" s="14" customFormat="1" ht="12.75">
      <c r="A14" s="30" t="s">
        <v>96</v>
      </c>
      <c r="B14" s="64" t="s">
        <v>101</v>
      </c>
      <c r="C14" s="40" t="s">
        <v>102</v>
      </c>
      <c r="D14" s="80">
        <v>40696348</v>
      </c>
      <c r="E14" s="81">
        <v>16588750</v>
      </c>
      <c r="F14" s="82">
        <f t="shared" si="0"/>
        <v>57285098</v>
      </c>
      <c r="G14" s="80">
        <v>40696348</v>
      </c>
      <c r="H14" s="81">
        <v>16588750</v>
      </c>
      <c r="I14" s="83">
        <f t="shared" si="1"/>
        <v>57285098</v>
      </c>
      <c r="J14" s="80">
        <v>12165813</v>
      </c>
      <c r="K14" s="81">
        <v>879446</v>
      </c>
      <c r="L14" s="81">
        <f t="shared" si="2"/>
        <v>13045259</v>
      </c>
      <c r="M14" s="41">
        <f t="shared" si="3"/>
        <v>0.22772517557707592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12165813</v>
      </c>
      <c r="AA14" s="81">
        <v>879446</v>
      </c>
      <c r="AB14" s="81">
        <f t="shared" si="10"/>
        <v>13045259</v>
      </c>
      <c r="AC14" s="41">
        <f t="shared" si="11"/>
        <v>0.22772517557707592</v>
      </c>
      <c r="AD14" s="80">
        <v>11138847</v>
      </c>
      <c r="AE14" s="81">
        <v>338815</v>
      </c>
      <c r="AF14" s="81">
        <f t="shared" si="12"/>
        <v>11477662</v>
      </c>
      <c r="AG14" s="41">
        <f t="shared" si="13"/>
        <v>0.17472697345260726</v>
      </c>
      <c r="AH14" s="41">
        <f t="shared" si="14"/>
        <v>0.1365780766152549</v>
      </c>
      <c r="AI14" s="13">
        <v>65689125</v>
      </c>
      <c r="AJ14" s="13">
        <v>65689125</v>
      </c>
      <c r="AK14" s="13">
        <v>11477662</v>
      </c>
      <c r="AL14" s="13"/>
    </row>
    <row r="15" spans="1:38" s="14" customFormat="1" ht="12.75">
      <c r="A15" s="30" t="s">
        <v>96</v>
      </c>
      <c r="B15" s="64" t="s">
        <v>103</v>
      </c>
      <c r="C15" s="40" t="s">
        <v>104</v>
      </c>
      <c r="D15" s="80">
        <v>389368575</v>
      </c>
      <c r="E15" s="81">
        <v>144035153</v>
      </c>
      <c r="F15" s="82">
        <f t="shared" si="0"/>
        <v>533403728</v>
      </c>
      <c r="G15" s="80">
        <v>389368575</v>
      </c>
      <c r="H15" s="81">
        <v>144035153</v>
      </c>
      <c r="I15" s="83">
        <f t="shared" si="1"/>
        <v>533403728</v>
      </c>
      <c r="J15" s="80">
        <v>98616571</v>
      </c>
      <c r="K15" s="81">
        <v>9238965</v>
      </c>
      <c r="L15" s="81">
        <f t="shared" si="2"/>
        <v>107855536</v>
      </c>
      <c r="M15" s="41">
        <f t="shared" si="3"/>
        <v>0.20220244129977286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98616571</v>
      </c>
      <c r="AA15" s="81">
        <v>9238965</v>
      </c>
      <c r="AB15" s="81">
        <f t="shared" si="10"/>
        <v>107855536</v>
      </c>
      <c r="AC15" s="41">
        <f t="shared" si="11"/>
        <v>0.20220244129977286</v>
      </c>
      <c r="AD15" s="80">
        <v>99728459</v>
      </c>
      <c r="AE15" s="81">
        <v>12038328</v>
      </c>
      <c r="AF15" s="81">
        <f t="shared" si="12"/>
        <v>111766787</v>
      </c>
      <c r="AG15" s="41">
        <f t="shared" si="13"/>
        <v>0.24631730389024153</v>
      </c>
      <c r="AH15" s="41">
        <f t="shared" si="14"/>
        <v>-0.03499475206350877</v>
      </c>
      <c r="AI15" s="13">
        <v>453751260</v>
      </c>
      <c r="AJ15" s="13">
        <v>453751260</v>
      </c>
      <c r="AK15" s="13">
        <v>111766787</v>
      </c>
      <c r="AL15" s="13"/>
    </row>
    <row r="16" spans="1:38" s="14" customFormat="1" ht="12.75">
      <c r="A16" s="30" t="s">
        <v>96</v>
      </c>
      <c r="B16" s="64" t="s">
        <v>105</v>
      </c>
      <c r="C16" s="40" t="s">
        <v>106</v>
      </c>
      <c r="D16" s="80">
        <v>360081962</v>
      </c>
      <c r="E16" s="81">
        <v>35326550</v>
      </c>
      <c r="F16" s="82">
        <f t="shared" si="0"/>
        <v>395408512</v>
      </c>
      <c r="G16" s="80">
        <v>360081962</v>
      </c>
      <c r="H16" s="81">
        <v>35326550</v>
      </c>
      <c r="I16" s="83">
        <f t="shared" si="1"/>
        <v>395408512</v>
      </c>
      <c r="J16" s="80">
        <v>74029437</v>
      </c>
      <c r="K16" s="81">
        <v>5351639</v>
      </c>
      <c r="L16" s="81">
        <f t="shared" si="2"/>
        <v>79381076</v>
      </c>
      <c r="M16" s="41">
        <f t="shared" si="3"/>
        <v>0.20075712482385813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74029437</v>
      </c>
      <c r="AA16" s="81">
        <v>5351639</v>
      </c>
      <c r="AB16" s="81">
        <f t="shared" si="10"/>
        <v>79381076</v>
      </c>
      <c r="AC16" s="41">
        <f t="shared" si="11"/>
        <v>0.20075712482385813</v>
      </c>
      <c r="AD16" s="80">
        <v>77593378</v>
      </c>
      <c r="AE16" s="81">
        <v>4998664</v>
      </c>
      <c r="AF16" s="81">
        <f t="shared" si="12"/>
        <v>82592042</v>
      </c>
      <c r="AG16" s="41">
        <f t="shared" si="13"/>
        <v>0.2717838358725523</v>
      </c>
      <c r="AH16" s="41">
        <f t="shared" si="14"/>
        <v>-0.03887742598736088</v>
      </c>
      <c r="AI16" s="13">
        <v>303888720</v>
      </c>
      <c r="AJ16" s="13">
        <v>303888720</v>
      </c>
      <c r="AK16" s="13">
        <v>82592042</v>
      </c>
      <c r="AL16" s="13"/>
    </row>
    <row r="17" spans="1:38" s="14" customFormat="1" ht="12.75">
      <c r="A17" s="30" t="s">
        <v>96</v>
      </c>
      <c r="B17" s="64" t="s">
        <v>107</v>
      </c>
      <c r="C17" s="40" t="s">
        <v>108</v>
      </c>
      <c r="D17" s="80">
        <v>0</v>
      </c>
      <c r="E17" s="81">
        <v>0</v>
      </c>
      <c r="F17" s="82">
        <f t="shared" si="0"/>
        <v>0</v>
      </c>
      <c r="G17" s="80">
        <v>0</v>
      </c>
      <c r="H17" s="81">
        <v>0</v>
      </c>
      <c r="I17" s="83">
        <f t="shared" si="1"/>
        <v>0</v>
      </c>
      <c r="J17" s="80">
        <v>41743139</v>
      </c>
      <c r="K17" s="81">
        <v>5673726</v>
      </c>
      <c r="L17" s="81">
        <f t="shared" si="2"/>
        <v>47416865</v>
      </c>
      <c r="M17" s="41">
        <f t="shared" si="3"/>
        <v>0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41743139</v>
      </c>
      <c r="AA17" s="81">
        <v>5673726</v>
      </c>
      <c r="AB17" s="81">
        <f t="shared" si="10"/>
        <v>47416865</v>
      </c>
      <c r="AC17" s="41">
        <f t="shared" si="11"/>
        <v>0</v>
      </c>
      <c r="AD17" s="80">
        <v>35991504</v>
      </c>
      <c r="AE17" s="81">
        <v>1721622</v>
      </c>
      <c r="AF17" s="81">
        <f t="shared" si="12"/>
        <v>37713126</v>
      </c>
      <c r="AG17" s="41">
        <f t="shared" si="13"/>
        <v>0.25242788252595927</v>
      </c>
      <c r="AH17" s="41">
        <f t="shared" si="14"/>
        <v>0.2573040219471596</v>
      </c>
      <c r="AI17" s="13">
        <v>149401586</v>
      </c>
      <c r="AJ17" s="13">
        <v>125406149</v>
      </c>
      <c r="AK17" s="13">
        <v>37713126</v>
      </c>
      <c r="AL17" s="13"/>
    </row>
    <row r="18" spans="1:38" s="14" customFormat="1" ht="12.75">
      <c r="A18" s="30" t="s">
        <v>96</v>
      </c>
      <c r="B18" s="64" t="s">
        <v>109</v>
      </c>
      <c r="C18" s="40" t="s">
        <v>110</v>
      </c>
      <c r="D18" s="80">
        <v>52497853</v>
      </c>
      <c r="E18" s="81">
        <v>37029034</v>
      </c>
      <c r="F18" s="82">
        <f t="shared" si="0"/>
        <v>89526887</v>
      </c>
      <c r="G18" s="80">
        <v>52497853</v>
      </c>
      <c r="H18" s="81">
        <v>37029034</v>
      </c>
      <c r="I18" s="83">
        <f t="shared" si="1"/>
        <v>89526887</v>
      </c>
      <c r="J18" s="80">
        <v>18488966</v>
      </c>
      <c r="K18" s="81">
        <v>4402972</v>
      </c>
      <c r="L18" s="81">
        <f t="shared" si="2"/>
        <v>22891938</v>
      </c>
      <c r="M18" s="41">
        <f t="shared" si="3"/>
        <v>0.2556990281589932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18488966</v>
      </c>
      <c r="AA18" s="81">
        <v>4402972</v>
      </c>
      <c r="AB18" s="81">
        <f t="shared" si="10"/>
        <v>22891938</v>
      </c>
      <c r="AC18" s="41">
        <f t="shared" si="11"/>
        <v>0.2556990281589932</v>
      </c>
      <c r="AD18" s="80">
        <v>4852243</v>
      </c>
      <c r="AE18" s="81">
        <v>1796624</v>
      </c>
      <c r="AF18" s="81">
        <f t="shared" si="12"/>
        <v>6648867</v>
      </c>
      <c r="AG18" s="41">
        <f t="shared" si="13"/>
        <v>0.06325758213991048</v>
      </c>
      <c r="AH18" s="41">
        <f t="shared" si="14"/>
        <v>2.4429832932437963</v>
      </c>
      <c r="AI18" s="13">
        <v>105107827</v>
      </c>
      <c r="AJ18" s="13">
        <v>105107827</v>
      </c>
      <c r="AK18" s="13">
        <v>6648867</v>
      </c>
      <c r="AL18" s="13"/>
    </row>
    <row r="19" spans="1:38" s="14" customFormat="1" ht="12.75">
      <c r="A19" s="30" t="s">
        <v>96</v>
      </c>
      <c r="B19" s="64" t="s">
        <v>111</v>
      </c>
      <c r="C19" s="40" t="s">
        <v>112</v>
      </c>
      <c r="D19" s="80">
        <v>624292210</v>
      </c>
      <c r="E19" s="81">
        <v>82025976</v>
      </c>
      <c r="F19" s="82">
        <f t="shared" si="0"/>
        <v>706318186</v>
      </c>
      <c r="G19" s="80">
        <v>624292210</v>
      </c>
      <c r="H19" s="81">
        <v>82025976</v>
      </c>
      <c r="I19" s="83">
        <f t="shared" si="1"/>
        <v>706318186</v>
      </c>
      <c r="J19" s="80">
        <v>232542376</v>
      </c>
      <c r="K19" s="81">
        <v>191491</v>
      </c>
      <c r="L19" s="81">
        <f t="shared" si="2"/>
        <v>232733867</v>
      </c>
      <c r="M19" s="41">
        <f t="shared" si="3"/>
        <v>0.3295028665735077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232542376</v>
      </c>
      <c r="AA19" s="81">
        <v>191491</v>
      </c>
      <c r="AB19" s="81">
        <f t="shared" si="10"/>
        <v>232733867</v>
      </c>
      <c r="AC19" s="41">
        <f t="shared" si="11"/>
        <v>0.3295028665735077</v>
      </c>
      <c r="AD19" s="80">
        <v>241853631</v>
      </c>
      <c r="AE19" s="81">
        <v>5616744</v>
      </c>
      <c r="AF19" s="81">
        <f t="shared" si="12"/>
        <v>247470375</v>
      </c>
      <c r="AG19" s="41">
        <f t="shared" si="13"/>
        <v>0.4447669289850004</v>
      </c>
      <c r="AH19" s="41">
        <f t="shared" si="14"/>
        <v>-0.05954857424853377</v>
      </c>
      <c r="AI19" s="13">
        <v>556404622</v>
      </c>
      <c r="AJ19" s="13">
        <v>564923977</v>
      </c>
      <c r="AK19" s="13">
        <v>247470375</v>
      </c>
      <c r="AL19" s="13"/>
    </row>
    <row r="20" spans="1:38" s="14" customFormat="1" ht="12.75">
      <c r="A20" s="30" t="s">
        <v>96</v>
      </c>
      <c r="B20" s="64" t="s">
        <v>113</v>
      </c>
      <c r="C20" s="40" t="s">
        <v>114</v>
      </c>
      <c r="D20" s="80">
        <v>0</v>
      </c>
      <c r="E20" s="81">
        <v>0</v>
      </c>
      <c r="F20" s="82">
        <f t="shared" si="0"/>
        <v>0</v>
      </c>
      <c r="G20" s="80">
        <v>0</v>
      </c>
      <c r="H20" s="81">
        <v>0</v>
      </c>
      <c r="I20" s="83">
        <f t="shared" si="1"/>
        <v>0</v>
      </c>
      <c r="J20" s="80">
        <v>23440158</v>
      </c>
      <c r="K20" s="81">
        <v>1419566</v>
      </c>
      <c r="L20" s="81">
        <f t="shared" si="2"/>
        <v>24859724</v>
      </c>
      <c r="M20" s="41">
        <f t="shared" si="3"/>
        <v>0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23440158</v>
      </c>
      <c r="AA20" s="81">
        <v>1419566</v>
      </c>
      <c r="AB20" s="81">
        <f t="shared" si="10"/>
        <v>24859724</v>
      </c>
      <c r="AC20" s="41">
        <f t="shared" si="11"/>
        <v>0</v>
      </c>
      <c r="AD20" s="80">
        <v>44046469</v>
      </c>
      <c r="AE20" s="81">
        <v>2379998</v>
      </c>
      <c r="AF20" s="81">
        <f t="shared" si="12"/>
        <v>46426467</v>
      </c>
      <c r="AG20" s="41">
        <f t="shared" si="13"/>
        <v>0.4786900669717023</v>
      </c>
      <c r="AH20" s="41">
        <f t="shared" si="14"/>
        <v>-0.46453552022384126</v>
      </c>
      <c r="AI20" s="13">
        <v>96986485</v>
      </c>
      <c r="AJ20" s="13">
        <v>201189867</v>
      </c>
      <c r="AK20" s="13">
        <v>46426467</v>
      </c>
      <c r="AL20" s="13"/>
    </row>
    <row r="21" spans="1:38" s="14" customFormat="1" ht="12.75">
      <c r="A21" s="30" t="s">
        <v>115</v>
      </c>
      <c r="B21" s="64" t="s">
        <v>116</v>
      </c>
      <c r="C21" s="40" t="s">
        <v>117</v>
      </c>
      <c r="D21" s="80">
        <v>150907000</v>
      </c>
      <c r="E21" s="81">
        <v>13030000</v>
      </c>
      <c r="F21" s="82">
        <f t="shared" si="0"/>
        <v>163937000</v>
      </c>
      <c r="G21" s="80">
        <v>150907000</v>
      </c>
      <c r="H21" s="81">
        <v>13030000</v>
      </c>
      <c r="I21" s="83">
        <f t="shared" si="1"/>
        <v>163937000</v>
      </c>
      <c r="J21" s="80">
        <v>43958066</v>
      </c>
      <c r="K21" s="81">
        <v>0</v>
      </c>
      <c r="L21" s="81">
        <f t="shared" si="2"/>
        <v>43958066</v>
      </c>
      <c r="M21" s="41">
        <f t="shared" si="3"/>
        <v>0.268139992802113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43958066</v>
      </c>
      <c r="AA21" s="81">
        <v>0</v>
      </c>
      <c r="AB21" s="81">
        <f t="shared" si="10"/>
        <v>43958066</v>
      </c>
      <c r="AC21" s="41">
        <f t="shared" si="11"/>
        <v>0.268139992802113</v>
      </c>
      <c r="AD21" s="80">
        <v>41968874</v>
      </c>
      <c r="AE21" s="81">
        <v>1201969</v>
      </c>
      <c r="AF21" s="81">
        <f t="shared" si="12"/>
        <v>43170843</v>
      </c>
      <c r="AG21" s="41">
        <f t="shared" si="13"/>
        <v>0.2548310496049263</v>
      </c>
      <c r="AH21" s="41">
        <f t="shared" si="14"/>
        <v>0.01823506203017633</v>
      </c>
      <c r="AI21" s="13">
        <v>169409666</v>
      </c>
      <c r="AJ21" s="13">
        <v>198308345</v>
      </c>
      <c r="AK21" s="13">
        <v>43170843</v>
      </c>
      <c r="AL21" s="13"/>
    </row>
    <row r="22" spans="1:38" s="60" customFormat="1" ht="12.75">
      <c r="A22" s="65"/>
      <c r="B22" s="66" t="s">
        <v>118</v>
      </c>
      <c r="C22" s="33"/>
      <c r="D22" s="84">
        <f>SUM(D12:D21)</f>
        <v>1985062459</v>
      </c>
      <c r="E22" s="85">
        <f>SUM(E12:E21)</f>
        <v>413111968</v>
      </c>
      <c r="F22" s="86">
        <f t="shared" si="0"/>
        <v>2398174427</v>
      </c>
      <c r="G22" s="84">
        <f>SUM(G12:G21)</f>
        <v>1986166839</v>
      </c>
      <c r="H22" s="85">
        <f>SUM(H12:H21)</f>
        <v>419642918</v>
      </c>
      <c r="I22" s="86">
        <f t="shared" si="1"/>
        <v>2405809757</v>
      </c>
      <c r="J22" s="84">
        <f>SUM(J12:J21)</f>
        <v>680589923</v>
      </c>
      <c r="K22" s="85">
        <f>SUM(K12:K21)</f>
        <v>36070805</v>
      </c>
      <c r="L22" s="85">
        <f t="shared" si="2"/>
        <v>716660728</v>
      </c>
      <c r="M22" s="45">
        <f t="shared" si="3"/>
        <v>0.2988359478490928</v>
      </c>
      <c r="N22" s="114">
        <f>SUM(N12:N21)</f>
        <v>0</v>
      </c>
      <c r="O22" s="115">
        <f>SUM(O12:O21)</f>
        <v>0</v>
      </c>
      <c r="P22" s="116">
        <f t="shared" si="4"/>
        <v>0</v>
      </c>
      <c r="Q22" s="45">
        <f t="shared" si="5"/>
        <v>0</v>
      </c>
      <c r="R22" s="114">
        <f>SUM(R12:R21)</f>
        <v>0</v>
      </c>
      <c r="S22" s="116">
        <f>SUM(S12:S21)</f>
        <v>0</v>
      </c>
      <c r="T22" s="116">
        <f t="shared" si="6"/>
        <v>0</v>
      </c>
      <c r="U22" s="45">
        <f t="shared" si="7"/>
        <v>0</v>
      </c>
      <c r="V22" s="114">
        <f>SUM(V12:V21)</f>
        <v>0</v>
      </c>
      <c r="W22" s="116">
        <f>SUM(W12:W21)</f>
        <v>0</v>
      </c>
      <c r="X22" s="116">
        <f t="shared" si="8"/>
        <v>0</v>
      </c>
      <c r="Y22" s="45">
        <f t="shared" si="9"/>
        <v>0</v>
      </c>
      <c r="Z22" s="84">
        <v>680589923</v>
      </c>
      <c r="AA22" s="85">
        <v>36070805</v>
      </c>
      <c r="AB22" s="85">
        <f t="shared" si="10"/>
        <v>716660728</v>
      </c>
      <c r="AC22" s="45">
        <f t="shared" si="11"/>
        <v>0.2988359478490928</v>
      </c>
      <c r="AD22" s="84">
        <f>SUM(AD12:AD21)</f>
        <v>682076944</v>
      </c>
      <c r="AE22" s="85">
        <f>SUM(AE12:AE21)</f>
        <v>32419061</v>
      </c>
      <c r="AF22" s="85">
        <f t="shared" si="12"/>
        <v>714496005</v>
      </c>
      <c r="AG22" s="45">
        <f t="shared" si="13"/>
        <v>0.3088245806390734</v>
      </c>
      <c r="AH22" s="45">
        <f t="shared" si="14"/>
        <v>0.003029720229156485</v>
      </c>
      <c r="AI22" s="67">
        <f>SUM(AI12:AI21)</f>
        <v>2313598236</v>
      </c>
      <c r="AJ22" s="67">
        <f>SUM(AJ12:AJ21)</f>
        <v>2417029065</v>
      </c>
      <c r="AK22" s="67">
        <f>SUM(AK12:AK21)</f>
        <v>714496005</v>
      </c>
      <c r="AL22" s="67"/>
    </row>
    <row r="23" spans="1:38" s="14" customFormat="1" ht="12.75">
      <c r="A23" s="30" t="s">
        <v>96</v>
      </c>
      <c r="B23" s="64" t="s">
        <v>119</v>
      </c>
      <c r="C23" s="40" t="s">
        <v>120</v>
      </c>
      <c r="D23" s="80">
        <v>18105282</v>
      </c>
      <c r="E23" s="81">
        <v>75042370</v>
      </c>
      <c r="F23" s="82">
        <f t="shared" si="0"/>
        <v>93147652</v>
      </c>
      <c r="G23" s="80">
        <v>18105282</v>
      </c>
      <c r="H23" s="81">
        <v>75042370</v>
      </c>
      <c r="I23" s="83">
        <f t="shared" si="1"/>
        <v>93147652</v>
      </c>
      <c r="J23" s="80">
        <v>1134864</v>
      </c>
      <c r="K23" s="81">
        <v>0</v>
      </c>
      <c r="L23" s="81">
        <f t="shared" si="2"/>
        <v>1134864</v>
      </c>
      <c r="M23" s="41">
        <f t="shared" si="3"/>
        <v>0.012183495510976488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1134864</v>
      </c>
      <c r="AA23" s="81">
        <v>0</v>
      </c>
      <c r="AB23" s="81">
        <f t="shared" si="10"/>
        <v>1134864</v>
      </c>
      <c r="AC23" s="41">
        <f t="shared" si="11"/>
        <v>0.012183495510976488</v>
      </c>
      <c r="AD23" s="80">
        <v>54117371</v>
      </c>
      <c r="AE23" s="81">
        <v>5503425</v>
      </c>
      <c r="AF23" s="81">
        <f t="shared" si="12"/>
        <v>59620796</v>
      </c>
      <c r="AG23" s="41">
        <f t="shared" si="13"/>
        <v>0.2895438773046956</v>
      </c>
      <c r="AH23" s="41">
        <f t="shared" si="14"/>
        <v>-0.9809652994233757</v>
      </c>
      <c r="AI23" s="13">
        <v>205912819</v>
      </c>
      <c r="AJ23" s="13">
        <v>205912819</v>
      </c>
      <c r="AK23" s="13">
        <v>59620796</v>
      </c>
      <c r="AL23" s="13"/>
    </row>
    <row r="24" spans="1:38" s="14" customFormat="1" ht="12.75">
      <c r="A24" s="30" t="s">
        <v>96</v>
      </c>
      <c r="B24" s="64" t="s">
        <v>121</v>
      </c>
      <c r="C24" s="40" t="s">
        <v>122</v>
      </c>
      <c r="D24" s="80">
        <v>198637409</v>
      </c>
      <c r="E24" s="81">
        <v>84508462</v>
      </c>
      <c r="F24" s="82">
        <f t="shared" si="0"/>
        <v>283145871</v>
      </c>
      <c r="G24" s="80">
        <v>213530291</v>
      </c>
      <c r="H24" s="81">
        <v>92699846</v>
      </c>
      <c r="I24" s="83">
        <f t="shared" si="1"/>
        <v>306230137</v>
      </c>
      <c r="J24" s="80">
        <v>68612831</v>
      </c>
      <c r="K24" s="81">
        <v>0</v>
      </c>
      <c r="L24" s="81">
        <f t="shared" si="2"/>
        <v>68612831</v>
      </c>
      <c r="M24" s="41">
        <f t="shared" si="3"/>
        <v>0.24232326170844992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68612831</v>
      </c>
      <c r="AA24" s="81">
        <v>0</v>
      </c>
      <c r="AB24" s="81">
        <f t="shared" si="10"/>
        <v>68612831</v>
      </c>
      <c r="AC24" s="41">
        <f t="shared" si="11"/>
        <v>0.24232326170844992</v>
      </c>
      <c r="AD24" s="80">
        <v>5155457</v>
      </c>
      <c r="AE24" s="81">
        <v>2632545</v>
      </c>
      <c r="AF24" s="81">
        <f t="shared" si="12"/>
        <v>7788002</v>
      </c>
      <c r="AG24" s="41">
        <f t="shared" si="13"/>
        <v>0.02931376368853232</v>
      </c>
      <c r="AH24" s="41">
        <f t="shared" si="14"/>
        <v>7.810068487398951</v>
      </c>
      <c r="AI24" s="13">
        <v>265677314</v>
      </c>
      <c r="AJ24" s="13">
        <v>309011180</v>
      </c>
      <c r="AK24" s="13">
        <v>7788002</v>
      </c>
      <c r="AL24" s="13"/>
    </row>
    <row r="25" spans="1:38" s="14" customFormat="1" ht="12.75">
      <c r="A25" s="30" t="s">
        <v>96</v>
      </c>
      <c r="B25" s="64" t="s">
        <v>123</v>
      </c>
      <c r="C25" s="40" t="s">
        <v>124</v>
      </c>
      <c r="D25" s="80">
        <v>95229617</v>
      </c>
      <c r="E25" s="81">
        <v>20552677</v>
      </c>
      <c r="F25" s="82">
        <f t="shared" si="0"/>
        <v>115782294</v>
      </c>
      <c r="G25" s="80">
        <v>95229617</v>
      </c>
      <c r="H25" s="81">
        <v>20552677</v>
      </c>
      <c r="I25" s="83">
        <f t="shared" si="1"/>
        <v>115782294</v>
      </c>
      <c r="J25" s="80">
        <v>21945520</v>
      </c>
      <c r="K25" s="81">
        <v>1213122</v>
      </c>
      <c r="L25" s="81">
        <f t="shared" si="2"/>
        <v>23158642</v>
      </c>
      <c r="M25" s="41">
        <f t="shared" si="3"/>
        <v>0.20001885607828776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21945520</v>
      </c>
      <c r="AA25" s="81">
        <v>1213122</v>
      </c>
      <c r="AB25" s="81">
        <f t="shared" si="10"/>
        <v>23158642</v>
      </c>
      <c r="AC25" s="41">
        <f t="shared" si="11"/>
        <v>0.20001885607828776</v>
      </c>
      <c r="AD25" s="80">
        <v>23125302</v>
      </c>
      <c r="AE25" s="81">
        <v>3114980</v>
      </c>
      <c r="AF25" s="81">
        <f t="shared" si="12"/>
        <v>26240282</v>
      </c>
      <c r="AG25" s="41">
        <f t="shared" si="13"/>
        <v>0.28001314639056957</v>
      </c>
      <c r="AH25" s="41">
        <f t="shared" si="14"/>
        <v>-0.11743928666620274</v>
      </c>
      <c r="AI25" s="13">
        <v>93710893</v>
      </c>
      <c r="AJ25" s="13">
        <v>122898149</v>
      </c>
      <c r="AK25" s="13">
        <v>26240282</v>
      </c>
      <c r="AL25" s="13"/>
    </row>
    <row r="26" spans="1:38" s="14" customFormat="1" ht="12.75">
      <c r="A26" s="30" t="s">
        <v>96</v>
      </c>
      <c r="B26" s="64" t="s">
        <v>125</v>
      </c>
      <c r="C26" s="40" t="s">
        <v>126</v>
      </c>
      <c r="D26" s="80">
        <v>0</v>
      </c>
      <c r="E26" s="81">
        <v>42969933</v>
      </c>
      <c r="F26" s="82">
        <f t="shared" si="0"/>
        <v>42969933</v>
      </c>
      <c r="G26" s="80">
        <v>0</v>
      </c>
      <c r="H26" s="81">
        <v>42969933</v>
      </c>
      <c r="I26" s="83">
        <f t="shared" si="1"/>
        <v>42969933</v>
      </c>
      <c r="J26" s="80">
        <v>62229390</v>
      </c>
      <c r="K26" s="81">
        <v>2419681</v>
      </c>
      <c r="L26" s="81">
        <f t="shared" si="2"/>
        <v>64649071</v>
      </c>
      <c r="M26" s="41">
        <f t="shared" si="3"/>
        <v>1.50451877595434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62229390</v>
      </c>
      <c r="AA26" s="81">
        <v>2419681</v>
      </c>
      <c r="AB26" s="81">
        <f t="shared" si="10"/>
        <v>64649071</v>
      </c>
      <c r="AC26" s="41">
        <f t="shared" si="11"/>
        <v>1.50451877595434</v>
      </c>
      <c r="AD26" s="80">
        <v>60407811</v>
      </c>
      <c r="AE26" s="81">
        <v>6576754</v>
      </c>
      <c r="AF26" s="81">
        <f t="shared" si="12"/>
        <v>66984565</v>
      </c>
      <c r="AG26" s="41">
        <f t="shared" si="13"/>
        <v>0.21680774182506915</v>
      </c>
      <c r="AH26" s="41">
        <f t="shared" si="14"/>
        <v>-0.034866151627617525</v>
      </c>
      <c r="AI26" s="13">
        <v>308958363</v>
      </c>
      <c r="AJ26" s="13">
        <v>308958363</v>
      </c>
      <c r="AK26" s="13">
        <v>66984565</v>
      </c>
      <c r="AL26" s="13"/>
    </row>
    <row r="27" spans="1:38" s="14" customFormat="1" ht="12.75">
      <c r="A27" s="30" t="s">
        <v>96</v>
      </c>
      <c r="B27" s="64" t="s">
        <v>127</v>
      </c>
      <c r="C27" s="40" t="s">
        <v>128</v>
      </c>
      <c r="D27" s="80">
        <v>107702129</v>
      </c>
      <c r="E27" s="81">
        <v>32089781</v>
      </c>
      <c r="F27" s="82">
        <f t="shared" si="0"/>
        <v>139791910</v>
      </c>
      <c r="G27" s="80">
        <v>107702129</v>
      </c>
      <c r="H27" s="81">
        <v>32089781</v>
      </c>
      <c r="I27" s="83">
        <f t="shared" si="1"/>
        <v>139791910</v>
      </c>
      <c r="J27" s="80">
        <v>56441321</v>
      </c>
      <c r="K27" s="81">
        <v>3809641</v>
      </c>
      <c r="L27" s="81">
        <f t="shared" si="2"/>
        <v>60250962</v>
      </c>
      <c r="M27" s="41">
        <f t="shared" si="3"/>
        <v>0.43100464111263664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56441321</v>
      </c>
      <c r="AA27" s="81">
        <v>3809641</v>
      </c>
      <c r="AB27" s="81">
        <f t="shared" si="10"/>
        <v>60250962</v>
      </c>
      <c r="AC27" s="41">
        <f t="shared" si="11"/>
        <v>0.43100464111263664</v>
      </c>
      <c r="AD27" s="80">
        <v>31190106</v>
      </c>
      <c r="AE27" s="81">
        <v>103895</v>
      </c>
      <c r="AF27" s="81">
        <f t="shared" si="12"/>
        <v>31294001</v>
      </c>
      <c r="AG27" s="41">
        <f t="shared" si="13"/>
        <v>0.25627959721535937</v>
      </c>
      <c r="AH27" s="41">
        <f t="shared" si="14"/>
        <v>0.925319872009974</v>
      </c>
      <c r="AI27" s="13">
        <v>122108827</v>
      </c>
      <c r="AJ27" s="13">
        <v>122108827</v>
      </c>
      <c r="AK27" s="13">
        <v>31294001</v>
      </c>
      <c r="AL27" s="13"/>
    </row>
    <row r="28" spans="1:38" s="14" customFormat="1" ht="12.75">
      <c r="A28" s="30" t="s">
        <v>96</v>
      </c>
      <c r="B28" s="64" t="s">
        <v>129</v>
      </c>
      <c r="C28" s="40" t="s">
        <v>130</v>
      </c>
      <c r="D28" s="80">
        <v>183480181</v>
      </c>
      <c r="E28" s="81">
        <v>109333600</v>
      </c>
      <c r="F28" s="82">
        <f t="shared" si="0"/>
        <v>292813781</v>
      </c>
      <c r="G28" s="80">
        <v>183480181</v>
      </c>
      <c r="H28" s="81">
        <v>109333600</v>
      </c>
      <c r="I28" s="83">
        <f t="shared" si="1"/>
        <v>292813781</v>
      </c>
      <c r="J28" s="80">
        <v>64775563</v>
      </c>
      <c r="K28" s="81">
        <v>9919371</v>
      </c>
      <c r="L28" s="81">
        <f t="shared" si="2"/>
        <v>74694934</v>
      </c>
      <c r="M28" s="41">
        <f t="shared" si="3"/>
        <v>0.25509364260420514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64775563</v>
      </c>
      <c r="AA28" s="81">
        <v>9919371</v>
      </c>
      <c r="AB28" s="81">
        <f t="shared" si="10"/>
        <v>74694934</v>
      </c>
      <c r="AC28" s="41">
        <f t="shared" si="11"/>
        <v>0.25509364260420514</v>
      </c>
      <c r="AD28" s="80">
        <v>81138693</v>
      </c>
      <c r="AE28" s="81">
        <v>9823246</v>
      </c>
      <c r="AF28" s="81">
        <f t="shared" si="12"/>
        <v>90961939</v>
      </c>
      <c r="AG28" s="41">
        <f t="shared" si="13"/>
        <v>0.41906888159690586</v>
      </c>
      <c r="AH28" s="41">
        <f t="shared" si="14"/>
        <v>-0.17883309413621884</v>
      </c>
      <c r="AI28" s="13">
        <v>217057250</v>
      </c>
      <c r="AJ28" s="13">
        <v>217057250</v>
      </c>
      <c r="AK28" s="13">
        <v>90961939</v>
      </c>
      <c r="AL28" s="13"/>
    </row>
    <row r="29" spans="1:38" s="14" customFormat="1" ht="12.75">
      <c r="A29" s="30" t="s">
        <v>96</v>
      </c>
      <c r="B29" s="64" t="s">
        <v>131</v>
      </c>
      <c r="C29" s="40" t="s">
        <v>132</v>
      </c>
      <c r="D29" s="80">
        <v>60605067</v>
      </c>
      <c r="E29" s="81">
        <v>11254200</v>
      </c>
      <c r="F29" s="82">
        <f t="shared" si="0"/>
        <v>71859267</v>
      </c>
      <c r="G29" s="80">
        <v>60605067</v>
      </c>
      <c r="H29" s="81">
        <v>11254200</v>
      </c>
      <c r="I29" s="83">
        <f t="shared" si="1"/>
        <v>71859267</v>
      </c>
      <c r="J29" s="80">
        <v>19516769</v>
      </c>
      <c r="K29" s="81">
        <v>0</v>
      </c>
      <c r="L29" s="81">
        <f t="shared" si="2"/>
        <v>19516769</v>
      </c>
      <c r="M29" s="41">
        <f t="shared" si="3"/>
        <v>0.2715971066056101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19516769</v>
      </c>
      <c r="AA29" s="81">
        <v>0</v>
      </c>
      <c r="AB29" s="81">
        <f t="shared" si="10"/>
        <v>19516769</v>
      </c>
      <c r="AC29" s="41">
        <f t="shared" si="11"/>
        <v>0.2715971066056101</v>
      </c>
      <c r="AD29" s="80">
        <v>17519321</v>
      </c>
      <c r="AE29" s="81">
        <v>0</v>
      </c>
      <c r="AF29" s="81">
        <f t="shared" si="12"/>
        <v>17519321</v>
      </c>
      <c r="AG29" s="41">
        <f t="shared" si="13"/>
        <v>0.25959986996980194</v>
      </c>
      <c r="AH29" s="41">
        <f t="shared" si="14"/>
        <v>0.11401400773466053</v>
      </c>
      <c r="AI29" s="13">
        <v>67485862</v>
      </c>
      <c r="AJ29" s="13">
        <v>67485862</v>
      </c>
      <c r="AK29" s="13">
        <v>17519321</v>
      </c>
      <c r="AL29" s="13"/>
    </row>
    <row r="30" spans="1:38" s="14" customFormat="1" ht="12.75">
      <c r="A30" s="30" t="s">
        <v>115</v>
      </c>
      <c r="B30" s="64" t="s">
        <v>133</v>
      </c>
      <c r="C30" s="40" t="s">
        <v>134</v>
      </c>
      <c r="D30" s="80">
        <v>1290628733</v>
      </c>
      <c r="E30" s="81">
        <v>523978058</v>
      </c>
      <c r="F30" s="82">
        <f t="shared" si="0"/>
        <v>1814606791</v>
      </c>
      <c r="G30" s="80">
        <v>1290628733</v>
      </c>
      <c r="H30" s="81">
        <v>523978058</v>
      </c>
      <c r="I30" s="83">
        <f t="shared" si="1"/>
        <v>1814606791</v>
      </c>
      <c r="J30" s="80">
        <v>333696247</v>
      </c>
      <c r="K30" s="81">
        <v>43427358</v>
      </c>
      <c r="L30" s="81">
        <f t="shared" si="2"/>
        <v>377123605</v>
      </c>
      <c r="M30" s="41">
        <f t="shared" si="3"/>
        <v>0.20782662495833237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333696247</v>
      </c>
      <c r="AA30" s="81">
        <v>43427358</v>
      </c>
      <c r="AB30" s="81">
        <f t="shared" si="10"/>
        <v>377123605</v>
      </c>
      <c r="AC30" s="41">
        <f t="shared" si="11"/>
        <v>0.20782662495833237</v>
      </c>
      <c r="AD30" s="80">
        <v>316653151</v>
      </c>
      <c r="AE30" s="81">
        <v>44642691</v>
      </c>
      <c r="AF30" s="81">
        <f t="shared" si="12"/>
        <v>361295842</v>
      </c>
      <c r="AG30" s="41">
        <f t="shared" si="13"/>
        <v>0.17740301695946156</v>
      </c>
      <c r="AH30" s="41">
        <f t="shared" si="14"/>
        <v>0.04380831761689641</v>
      </c>
      <c r="AI30" s="13">
        <v>2036582287</v>
      </c>
      <c r="AJ30" s="13">
        <v>2036582287</v>
      </c>
      <c r="AK30" s="13">
        <v>361295842</v>
      </c>
      <c r="AL30" s="13"/>
    </row>
    <row r="31" spans="1:38" s="60" customFormat="1" ht="12.75">
      <c r="A31" s="65"/>
      <c r="B31" s="66" t="s">
        <v>135</v>
      </c>
      <c r="C31" s="33"/>
      <c r="D31" s="84">
        <f>SUM(D23:D30)</f>
        <v>1954388418</v>
      </c>
      <c r="E31" s="85">
        <f>SUM(E23:E30)</f>
        <v>899729081</v>
      </c>
      <c r="F31" s="86">
        <f t="shared" si="0"/>
        <v>2854117499</v>
      </c>
      <c r="G31" s="84">
        <f>SUM(G23:G30)</f>
        <v>1969281300</v>
      </c>
      <c r="H31" s="85">
        <f>SUM(H23:H30)</f>
        <v>907920465</v>
      </c>
      <c r="I31" s="86">
        <f t="shared" si="1"/>
        <v>2877201765</v>
      </c>
      <c r="J31" s="84">
        <f>SUM(J23:J30)</f>
        <v>628352505</v>
      </c>
      <c r="K31" s="85">
        <f>SUM(K23:K30)</f>
        <v>60789173</v>
      </c>
      <c r="L31" s="85">
        <f t="shared" si="2"/>
        <v>689141678</v>
      </c>
      <c r="M31" s="45">
        <f t="shared" si="3"/>
        <v>0.24145525832116416</v>
      </c>
      <c r="N31" s="114">
        <f>SUM(N23:N30)</f>
        <v>0</v>
      </c>
      <c r="O31" s="115">
        <f>SUM(O23:O30)</f>
        <v>0</v>
      </c>
      <c r="P31" s="116">
        <f t="shared" si="4"/>
        <v>0</v>
      </c>
      <c r="Q31" s="45">
        <f t="shared" si="5"/>
        <v>0</v>
      </c>
      <c r="R31" s="114">
        <f>SUM(R23:R30)</f>
        <v>0</v>
      </c>
      <c r="S31" s="116">
        <f>SUM(S23:S30)</f>
        <v>0</v>
      </c>
      <c r="T31" s="116">
        <f t="shared" si="6"/>
        <v>0</v>
      </c>
      <c r="U31" s="45">
        <f t="shared" si="7"/>
        <v>0</v>
      </c>
      <c r="V31" s="114">
        <f>SUM(V23:V30)</f>
        <v>0</v>
      </c>
      <c r="W31" s="116">
        <f>SUM(W23:W30)</f>
        <v>0</v>
      </c>
      <c r="X31" s="116">
        <f t="shared" si="8"/>
        <v>0</v>
      </c>
      <c r="Y31" s="45">
        <f t="shared" si="9"/>
        <v>0</v>
      </c>
      <c r="Z31" s="84">
        <v>628352505</v>
      </c>
      <c r="AA31" s="85">
        <v>60789173</v>
      </c>
      <c r="AB31" s="85">
        <f t="shared" si="10"/>
        <v>689141678</v>
      </c>
      <c r="AC31" s="45">
        <f t="shared" si="11"/>
        <v>0.24145525832116416</v>
      </c>
      <c r="AD31" s="84">
        <f>SUM(AD23:AD30)</f>
        <v>589307212</v>
      </c>
      <c r="AE31" s="85">
        <f>SUM(AE23:AE30)</f>
        <v>72397536</v>
      </c>
      <c r="AF31" s="85">
        <f t="shared" si="12"/>
        <v>661704748</v>
      </c>
      <c r="AG31" s="45">
        <f t="shared" si="13"/>
        <v>0.19945923784392874</v>
      </c>
      <c r="AH31" s="45">
        <f t="shared" si="14"/>
        <v>0.04146400654208393</v>
      </c>
      <c r="AI31" s="67">
        <f>SUM(AI23:AI30)</f>
        <v>3317493615</v>
      </c>
      <c r="AJ31" s="67">
        <f>SUM(AJ23:AJ30)</f>
        <v>3390014737</v>
      </c>
      <c r="AK31" s="67">
        <f>SUM(AK23:AK30)</f>
        <v>661704748</v>
      </c>
      <c r="AL31" s="67"/>
    </row>
    <row r="32" spans="1:38" s="14" customFormat="1" ht="12.75">
      <c r="A32" s="30" t="s">
        <v>96</v>
      </c>
      <c r="B32" s="64" t="s">
        <v>136</v>
      </c>
      <c r="C32" s="40" t="s">
        <v>137</v>
      </c>
      <c r="D32" s="80">
        <v>220810286</v>
      </c>
      <c r="E32" s="81">
        <v>0</v>
      </c>
      <c r="F32" s="82">
        <f t="shared" si="0"/>
        <v>220810286</v>
      </c>
      <c r="G32" s="80">
        <v>220810286</v>
      </c>
      <c r="H32" s="81">
        <v>0</v>
      </c>
      <c r="I32" s="83">
        <f t="shared" si="1"/>
        <v>220810286</v>
      </c>
      <c r="J32" s="80">
        <v>98303627</v>
      </c>
      <c r="K32" s="81">
        <v>3390786</v>
      </c>
      <c r="L32" s="81">
        <f t="shared" si="2"/>
        <v>101694413</v>
      </c>
      <c r="M32" s="41">
        <f t="shared" si="3"/>
        <v>0.46055106780668725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98303627</v>
      </c>
      <c r="AA32" s="81">
        <v>3390786</v>
      </c>
      <c r="AB32" s="81">
        <f t="shared" si="10"/>
        <v>101694413</v>
      </c>
      <c r="AC32" s="41">
        <f t="shared" si="11"/>
        <v>0.46055106780668725</v>
      </c>
      <c r="AD32" s="80">
        <v>91728204</v>
      </c>
      <c r="AE32" s="81">
        <v>1664108</v>
      </c>
      <c r="AF32" s="81">
        <f t="shared" si="12"/>
        <v>93392312</v>
      </c>
      <c r="AG32" s="41">
        <f t="shared" si="13"/>
        <v>0.4428898731348492</v>
      </c>
      <c r="AH32" s="41">
        <f t="shared" si="14"/>
        <v>0.08889490818045065</v>
      </c>
      <c r="AI32" s="13">
        <v>210870281</v>
      </c>
      <c r="AJ32" s="13">
        <v>230928841</v>
      </c>
      <c r="AK32" s="13">
        <v>93392312</v>
      </c>
      <c r="AL32" s="13"/>
    </row>
    <row r="33" spans="1:38" s="14" customFormat="1" ht="12.75">
      <c r="A33" s="30" t="s">
        <v>96</v>
      </c>
      <c r="B33" s="64" t="s">
        <v>138</v>
      </c>
      <c r="C33" s="40" t="s">
        <v>139</v>
      </c>
      <c r="D33" s="80">
        <v>54549728</v>
      </c>
      <c r="E33" s="81">
        <v>0</v>
      </c>
      <c r="F33" s="82">
        <f t="shared" si="0"/>
        <v>54549728</v>
      </c>
      <c r="G33" s="80">
        <v>54549728</v>
      </c>
      <c r="H33" s="81">
        <v>0</v>
      </c>
      <c r="I33" s="83">
        <f t="shared" si="1"/>
        <v>54549728</v>
      </c>
      <c r="J33" s="80">
        <v>18323107</v>
      </c>
      <c r="K33" s="81">
        <v>3434491</v>
      </c>
      <c r="L33" s="81">
        <f t="shared" si="2"/>
        <v>21757598</v>
      </c>
      <c r="M33" s="41">
        <f t="shared" si="3"/>
        <v>0.3988580474681744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18323107</v>
      </c>
      <c r="AA33" s="81">
        <v>3434491</v>
      </c>
      <c r="AB33" s="81">
        <f t="shared" si="10"/>
        <v>21757598</v>
      </c>
      <c r="AC33" s="41">
        <f t="shared" si="11"/>
        <v>0.3988580474681744</v>
      </c>
      <c r="AD33" s="80">
        <v>20188199</v>
      </c>
      <c r="AE33" s="81">
        <v>1559348</v>
      </c>
      <c r="AF33" s="81">
        <f t="shared" si="12"/>
        <v>21747547</v>
      </c>
      <c r="AG33" s="41">
        <f t="shared" si="13"/>
        <v>0.3233356679067158</v>
      </c>
      <c r="AH33" s="41">
        <f t="shared" si="14"/>
        <v>0.00046216706647417283</v>
      </c>
      <c r="AI33" s="13">
        <v>67259969</v>
      </c>
      <c r="AJ33" s="13">
        <v>67259969</v>
      </c>
      <c r="AK33" s="13">
        <v>21747547</v>
      </c>
      <c r="AL33" s="13"/>
    </row>
    <row r="34" spans="1:38" s="14" customFormat="1" ht="12.75">
      <c r="A34" s="30" t="s">
        <v>96</v>
      </c>
      <c r="B34" s="64" t="s">
        <v>140</v>
      </c>
      <c r="C34" s="40" t="s">
        <v>141</v>
      </c>
      <c r="D34" s="80">
        <v>44939566</v>
      </c>
      <c r="E34" s="81">
        <v>9711000</v>
      </c>
      <c r="F34" s="82">
        <f t="shared" si="0"/>
        <v>54650566</v>
      </c>
      <c r="G34" s="80">
        <v>44939566</v>
      </c>
      <c r="H34" s="81">
        <v>9711000</v>
      </c>
      <c r="I34" s="83">
        <f t="shared" si="1"/>
        <v>54650566</v>
      </c>
      <c r="J34" s="80">
        <v>10317696</v>
      </c>
      <c r="K34" s="81">
        <v>2106338</v>
      </c>
      <c r="L34" s="81">
        <f t="shared" si="2"/>
        <v>12424034</v>
      </c>
      <c r="M34" s="41">
        <f t="shared" si="3"/>
        <v>0.22733587059281327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10317696</v>
      </c>
      <c r="AA34" s="81">
        <v>2106338</v>
      </c>
      <c r="AB34" s="81">
        <f t="shared" si="10"/>
        <v>12424034</v>
      </c>
      <c r="AC34" s="41">
        <f t="shared" si="11"/>
        <v>0.22733587059281327</v>
      </c>
      <c r="AD34" s="80">
        <v>16334565</v>
      </c>
      <c r="AE34" s="81">
        <v>1285317</v>
      </c>
      <c r="AF34" s="81">
        <f t="shared" si="12"/>
        <v>17619882</v>
      </c>
      <c r="AG34" s="41">
        <f t="shared" si="13"/>
        <v>0.32989091172161183</v>
      </c>
      <c r="AH34" s="41">
        <f t="shared" si="14"/>
        <v>-0.2948855162594165</v>
      </c>
      <c r="AI34" s="13">
        <v>53411238</v>
      </c>
      <c r="AJ34" s="13">
        <v>49449947</v>
      </c>
      <c r="AK34" s="13">
        <v>17619882</v>
      </c>
      <c r="AL34" s="13"/>
    </row>
    <row r="35" spans="1:38" s="14" customFormat="1" ht="12.75">
      <c r="A35" s="30" t="s">
        <v>96</v>
      </c>
      <c r="B35" s="64" t="s">
        <v>142</v>
      </c>
      <c r="C35" s="40" t="s">
        <v>143</v>
      </c>
      <c r="D35" s="80">
        <v>525673364</v>
      </c>
      <c r="E35" s="81">
        <v>69662521</v>
      </c>
      <c r="F35" s="82">
        <f t="shared" si="0"/>
        <v>595335885</v>
      </c>
      <c r="G35" s="80">
        <v>525673364</v>
      </c>
      <c r="H35" s="81">
        <v>69662521</v>
      </c>
      <c r="I35" s="83">
        <f t="shared" si="1"/>
        <v>595335885</v>
      </c>
      <c r="J35" s="80">
        <v>237641206</v>
      </c>
      <c r="K35" s="81">
        <v>8216981</v>
      </c>
      <c r="L35" s="81">
        <f t="shared" si="2"/>
        <v>245858187</v>
      </c>
      <c r="M35" s="41">
        <f t="shared" si="3"/>
        <v>0.41297390799817146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237641206</v>
      </c>
      <c r="AA35" s="81">
        <v>8216981</v>
      </c>
      <c r="AB35" s="81">
        <f t="shared" si="10"/>
        <v>245858187</v>
      </c>
      <c r="AC35" s="41">
        <f t="shared" si="11"/>
        <v>0.41297390799817146</v>
      </c>
      <c r="AD35" s="80">
        <v>199256124</v>
      </c>
      <c r="AE35" s="81">
        <v>4666931</v>
      </c>
      <c r="AF35" s="81">
        <f t="shared" si="12"/>
        <v>203923055</v>
      </c>
      <c r="AG35" s="41">
        <f t="shared" si="13"/>
        <v>0.3445680671819534</v>
      </c>
      <c r="AH35" s="41">
        <f t="shared" si="14"/>
        <v>0.20564193685701704</v>
      </c>
      <c r="AI35" s="13">
        <v>591822268</v>
      </c>
      <c r="AJ35" s="13">
        <v>592210456</v>
      </c>
      <c r="AK35" s="13">
        <v>203923055</v>
      </c>
      <c r="AL35" s="13"/>
    </row>
    <row r="36" spans="1:38" s="14" customFormat="1" ht="12.75">
      <c r="A36" s="30" t="s">
        <v>96</v>
      </c>
      <c r="B36" s="64" t="s">
        <v>144</v>
      </c>
      <c r="C36" s="40" t="s">
        <v>145</v>
      </c>
      <c r="D36" s="80">
        <v>141445700</v>
      </c>
      <c r="E36" s="81">
        <v>2250</v>
      </c>
      <c r="F36" s="82">
        <f t="shared" si="0"/>
        <v>141447950</v>
      </c>
      <c r="G36" s="80">
        <v>126768</v>
      </c>
      <c r="H36" s="81">
        <v>2250</v>
      </c>
      <c r="I36" s="83">
        <f t="shared" si="1"/>
        <v>129018</v>
      </c>
      <c r="J36" s="80">
        <v>84841094</v>
      </c>
      <c r="K36" s="81">
        <v>784253</v>
      </c>
      <c r="L36" s="81">
        <f t="shared" si="2"/>
        <v>85625347</v>
      </c>
      <c r="M36" s="41">
        <f t="shared" si="3"/>
        <v>0.6053488014495791</v>
      </c>
      <c r="N36" s="108">
        <v>0</v>
      </c>
      <c r="O36" s="109">
        <v>0</v>
      </c>
      <c r="P36" s="110">
        <f t="shared" si="4"/>
        <v>0</v>
      </c>
      <c r="Q36" s="41">
        <f t="shared" si="5"/>
        <v>0</v>
      </c>
      <c r="R36" s="108">
        <v>0</v>
      </c>
      <c r="S36" s="110">
        <v>0</v>
      </c>
      <c r="T36" s="110">
        <f t="shared" si="6"/>
        <v>0</v>
      </c>
      <c r="U36" s="41">
        <f t="shared" si="7"/>
        <v>0</v>
      </c>
      <c r="V36" s="108">
        <v>0</v>
      </c>
      <c r="W36" s="110">
        <v>0</v>
      </c>
      <c r="X36" s="110">
        <f t="shared" si="8"/>
        <v>0</v>
      </c>
      <c r="Y36" s="41">
        <f t="shared" si="9"/>
        <v>0</v>
      </c>
      <c r="Z36" s="80">
        <v>84841094</v>
      </c>
      <c r="AA36" s="81">
        <v>784253</v>
      </c>
      <c r="AB36" s="81">
        <f t="shared" si="10"/>
        <v>85625347</v>
      </c>
      <c r="AC36" s="41">
        <f t="shared" si="11"/>
        <v>0.6053488014495791</v>
      </c>
      <c r="AD36" s="80">
        <v>48216592</v>
      </c>
      <c r="AE36" s="81">
        <v>10598487</v>
      </c>
      <c r="AF36" s="81">
        <f t="shared" si="12"/>
        <v>58815079</v>
      </c>
      <c r="AG36" s="41">
        <f t="shared" si="13"/>
        <v>0.23839211034274183</v>
      </c>
      <c r="AH36" s="41">
        <f t="shared" si="14"/>
        <v>0.4558400406127143</v>
      </c>
      <c r="AI36" s="13">
        <v>246715711</v>
      </c>
      <c r="AJ36" s="13">
        <v>246715711</v>
      </c>
      <c r="AK36" s="13">
        <v>58815079</v>
      </c>
      <c r="AL36" s="13"/>
    </row>
    <row r="37" spans="1:38" s="14" customFormat="1" ht="12.75">
      <c r="A37" s="30" t="s">
        <v>96</v>
      </c>
      <c r="B37" s="64" t="s">
        <v>146</v>
      </c>
      <c r="C37" s="40" t="s">
        <v>147</v>
      </c>
      <c r="D37" s="80">
        <v>168325796</v>
      </c>
      <c r="E37" s="81">
        <v>39741700</v>
      </c>
      <c r="F37" s="82">
        <f t="shared" si="0"/>
        <v>208067496</v>
      </c>
      <c r="G37" s="80">
        <v>168325796</v>
      </c>
      <c r="H37" s="81">
        <v>39741700</v>
      </c>
      <c r="I37" s="83">
        <f t="shared" si="1"/>
        <v>208067496</v>
      </c>
      <c r="J37" s="80">
        <v>45954251</v>
      </c>
      <c r="K37" s="81">
        <v>5906939</v>
      </c>
      <c r="L37" s="81">
        <f t="shared" si="2"/>
        <v>51861190</v>
      </c>
      <c r="M37" s="41">
        <f t="shared" si="3"/>
        <v>0.2492517620339892</v>
      </c>
      <c r="N37" s="108">
        <v>0</v>
      </c>
      <c r="O37" s="109">
        <v>0</v>
      </c>
      <c r="P37" s="110">
        <f t="shared" si="4"/>
        <v>0</v>
      </c>
      <c r="Q37" s="41">
        <f t="shared" si="5"/>
        <v>0</v>
      </c>
      <c r="R37" s="108">
        <v>0</v>
      </c>
      <c r="S37" s="110">
        <v>0</v>
      </c>
      <c r="T37" s="110">
        <f t="shared" si="6"/>
        <v>0</v>
      </c>
      <c r="U37" s="41">
        <f t="shared" si="7"/>
        <v>0</v>
      </c>
      <c r="V37" s="108">
        <v>0</v>
      </c>
      <c r="W37" s="110">
        <v>0</v>
      </c>
      <c r="X37" s="110">
        <f t="shared" si="8"/>
        <v>0</v>
      </c>
      <c r="Y37" s="41">
        <f t="shared" si="9"/>
        <v>0</v>
      </c>
      <c r="Z37" s="80">
        <v>45954251</v>
      </c>
      <c r="AA37" s="81">
        <v>5906939</v>
      </c>
      <c r="AB37" s="81">
        <f t="shared" si="10"/>
        <v>51861190</v>
      </c>
      <c r="AC37" s="41">
        <f t="shared" si="11"/>
        <v>0.2492517620339892</v>
      </c>
      <c r="AD37" s="80">
        <v>48108525</v>
      </c>
      <c r="AE37" s="81">
        <v>978395</v>
      </c>
      <c r="AF37" s="81">
        <f t="shared" si="12"/>
        <v>49086920</v>
      </c>
      <c r="AG37" s="41">
        <f t="shared" si="13"/>
        <v>0.3397984959169254</v>
      </c>
      <c r="AH37" s="41">
        <f t="shared" si="14"/>
        <v>0.05651749997759081</v>
      </c>
      <c r="AI37" s="13">
        <v>144458909</v>
      </c>
      <c r="AJ37" s="13">
        <v>155835608</v>
      </c>
      <c r="AK37" s="13">
        <v>49086920</v>
      </c>
      <c r="AL37" s="13"/>
    </row>
    <row r="38" spans="1:38" s="14" customFormat="1" ht="12.75">
      <c r="A38" s="30" t="s">
        <v>96</v>
      </c>
      <c r="B38" s="64" t="s">
        <v>148</v>
      </c>
      <c r="C38" s="40" t="s">
        <v>149</v>
      </c>
      <c r="D38" s="80">
        <v>0</v>
      </c>
      <c r="E38" s="81">
        <v>0</v>
      </c>
      <c r="F38" s="82">
        <f t="shared" si="0"/>
        <v>0</v>
      </c>
      <c r="G38" s="80">
        <v>0</v>
      </c>
      <c r="H38" s="81">
        <v>0</v>
      </c>
      <c r="I38" s="83">
        <f t="shared" si="1"/>
        <v>0</v>
      </c>
      <c r="J38" s="80">
        <v>47881263</v>
      </c>
      <c r="K38" s="81">
        <v>1897042</v>
      </c>
      <c r="L38" s="81">
        <f t="shared" si="2"/>
        <v>49778305</v>
      </c>
      <c r="M38" s="41">
        <f t="shared" si="3"/>
        <v>0</v>
      </c>
      <c r="N38" s="108">
        <v>0</v>
      </c>
      <c r="O38" s="109">
        <v>0</v>
      </c>
      <c r="P38" s="110">
        <f t="shared" si="4"/>
        <v>0</v>
      </c>
      <c r="Q38" s="41">
        <f t="shared" si="5"/>
        <v>0</v>
      </c>
      <c r="R38" s="108">
        <v>0</v>
      </c>
      <c r="S38" s="110">
        <v>0</v>
      </c>
      <c r="T38" s="110">
        <f t="shared" si="6"/>
        <v>0</v>
      </c>
      <c r="U38" s="41">
        <f t="shared" si="7"/>
        <v>0</v>
      </c>
      <c r="V38" s="108">
        <v>0</v>
      </c>
      <c r="W38" s="110">
        <v>0</v>
      </c>
      <c r="X38" s="110">
        <f t="shared" si="8"/>
        <v>0</v>
      </c>
      <c r="Y38" s="41">
        <f t="shared" si="9"/>
        <v>0</v>
      </c>
      <c r="Z38" s="80">
        <v>47881263</v>
      </c>
      <c r="AA38" s="81">
        <v>1897042</v>
      </c>
      <c r="AB38" s="81">
        <f t="shared" si="10"/>
        <v>49778305</v>
      </c>
      <c r="AC38" s="41">
        <f t="shared" si="11"/>
        <v>0</v>
      </c>
      <c r="AD38" s="80">
        <v>53029152</v>
      </c>
      <c r="AE38" s="81">
        <v>5029458</v>
      </c>
      <c r="AF38" s="81">
        <f t="shared" si="12"/>
        <v>58058610</v>
      </c>
      <c r="AG38" s="41">
        <f t="shared" si="13"/>
        <v>0.3173965959072528</v>
      </c>
      <c r="AH38" s="41">
        <f t="shared" si="14"/>
        <v>-0.1426197595843235</v>
      </c>
      <c r="AI38" s="13">
        <v>182921338</v>
      </c>
      <c r="AJ38" s="13">
        <v>163248796</v>
      </c>
      <c r="AK38" s="13">
        <v>58058610</v>
      </c>
      <c r="AL38" s="13"/>
    </row>
    <row r="39" spans="1:38" s="14" customFormat="1" ht="12.75">
      <c r="A39" s="30" t="s">
        <v>96</v>
      </c>
      <c r="B39" s="64" t="s">
        <v>150</v>
      </c>
      <c r="C39" s="40" t="s">
        <v>151</v>
      </c>
      <c r="D39" s="80">
        <v>94172262</v>
      </c>
      <c r="E39" s="81">
        <v>19196000</v>
      </c>
      <c r="F39" s="82">
        <f t="shared" si="0"/>
        <v>113368262</v>
      </c>
      <c r="G39" s="80">
        <v>94172262</v>
      </c>
      <c r="H39" s="81">
        <v>19196000</v>
      </c>
      <c r="I39" s="83">
        <f t="shared" si="1"/>
        <v>113368262</v>
      </c>
      <c r="J39" s="80">
        <v>45548836</v>
      </c>
      <c r="K39" s="81">
        <v>7452395</v>
      </c>
      <c r="L39" s="81">
        <f t="shared" si="2"/>
        <v>53001231</v>
      </c>
      <c r="M39" s="41">
        <f t="shared" si="3"/>
        <v>0.46751383557419274</v>
      </c>
      <c r="N39" s="108">
        <v>0</v>
      </c>
      <c r="O39" s="109">
        <v>0</v>
      </c>
      <c r="P39" s="110">
        <f t="shared" si="4"/>
        <v>0</v>
      </c>
      <c r="Q39" s="41">
        <f t="shared" si="5"/>
        <v>0</v>
      </c>
      <c r="R39" s="108">
        <v>0</v>
      </c>
      <c r="S39" s="110">
        <v>0</v>
      </c>
      <c r="T39" s="110">
        <f t="shared" si="6"/>
        <v>0</v>
      </c>
      <c r="U39" s="41">
        <f t="shared" si="7"/>
        <v>0</v>
      </c>
      <c r="V39" s="108">
        <v>0</v>
      </c>
      <c r="W39" s="110">
        <v>0</v>
      </c>
      <c r="X39" s="110">
        <f t="shared" si="8"/>
        <v>0</v>
      </c>
      <c r="Y39" s="41">
        <f t="shared" si="9"/>
        <v>0</v>
      </c>
      <c r="Z39" s="80">
        <v>45548836</v>
      </c>
      <c r="AA39" s="81">
        <v>7452395</v>
      </c>
      <c r="AB39" s="81">
        <f t="shared" si="10"/>
        <v>53001231</v>
      </c>
      <c r="AC39" s="41">
        <f t="shared" si="11"/>
        <v>0.46751383557419274</v>
      </c>
      <c r="AD39" s="80">
        <v>37647174</v>
      </c>
      <c r="AE39" s="81">
        <v>43383</v>
      </c>
      <c r="AF39" s="81">
        <f t="shared" si="12"/>
        <v>37690557</v>
      </c>
      <c r="AG39" s="41">
        <f t="shared" si="13"/>
        <v>1.8581792400124713</v>
      </c>
      <c r="AH39" s="41">
        <f t="shared" si="14"/>
        <v>0.40622042279714776</v>
      </c>
      <c r="AI39" s="13">
        <v>20283596</v>
      </c>
      <c r="AJ39" s="13">
        <v>131768066</v>
      </c>
      <c r="AK39" s="13">
        <v>37690557</v>
      </c>
      <c r="AL39" s="13"/>
    </row>
    <row r="40" spans="1:38" s="14" customFormat="1" ht="12.75">
      <c r="A40" s="30" t="s">
        <v>115</v>
      </c>
      <c r="B40" s="64" t="s">
        <v>152</v>
      </c>
      <c r="C40" s="40" t="s">
        <v>153</v>
      </c>
      <c r="D40" s="80">
        <v>792350400</v>
      </c>
      <c r="E40" s="81">
        <v>530012584</v>
      </c>
      <c r="F40" s="82">
        <f t="shared" si="0"/>
        <v>1322362984</v>
      </c>
      <c r="G40" s="80">
        <v>792350400</v>
      </c>
      <c r="H40" s="81">
        <v>530012584</v>
      </c>
      <c r="I40" s="83">
        <f t="shared" si="1"/>
        <v>1322362984</v>
      </c>
      <c r="J40" s="80">
        <v>191234430</v>
      </c>
      <c r="K40" s="81">
        <v>58230972</v>
      </c>
      <c r="L40" s="81">
        <f t="shared" si="2"/>
        <v>249465402</v>
      </c>
      <c r="M40" s="41">
        <f t="shared" si="3"/>
        <v>0.18865122891249955</v>
      </c>
      <c r="N40" s="108">
        <v>0</v>
      </c>
      <c r="O40" s="109">
        <v>0</v>
      </c>
      <c r="P40" s="110">
        <f t="shared" si="4"/>
        <v>0</v>
      </c>
      <c r="Q40" s="41">
        <f t="shared" si="5"/>
        <v>0</v>
      </c>
      <c r="R40" s="108">
        <v>0</v>
      </c>
      <c r="S40" s="110">
        <v>0</v>
      </c>
      <c r="T40" s="110">
        <f t="shared" si="6"/>
        <v>0</v>
      </c>
      <c r="U40" s="41">
        <f t="shared" si="7"/>
        <v>0</v>
      </c>
      <c r="V40" s="108">
        <v>0</v>
      </c>
      <c r="W40" s="110">
        <v>0</v>
      </c>
      <c r="X40" s="110">
        <f t="shared" si="8"/>
        <v>0</v>
      </c>
      <c r="Y40" s="41">
        <f t="shared" si="9"/>
        <v>0</v>
      </c>
      <c r="Z40" s="80">
        <v>191234430</v>
      </c>
      <c r="AA40" s="81">
        <v>58230972</v>
      </c>
      <c r="AB40" s="81">
        <f t="shared" si="10"/>
        <v>249465402</v>
      </c>
      <c r="AC40" s="41">
        <f t="shared" si="11"/>
        <v>0.18865122891249955</v>
      </c>
      <c r="AD40" s="80">
        <v>360390031</v>
      </c>
      <c r="AE40" s="81">
        <v>139695673</v>
      </c>
      <c r="AF40" s="81">
        <f t="shared" si="12"/>
        <v>500085704</v>
      </c>
      <c r="AG40" s="41">
        <f t="shared" si="13"/>
        <v>0.5156478876364018</v>
      </c>
      <c r="AH40" s="41">
        <f t="shared" si="14"/>
        <v>-0.5011547020748268</v>
      </c>
      <c r="AI40" s="13">
        <v>969820135</v>
      </c>
      <c r="AJ40" s="13">
        <v>1217841601</v>
      </c>
      <c r="AK40" s="13">
        <v>500085704</v>
      </c>
      <c r="AL40" s="13"/>
    </row>
    <row r="41" spans="1:38" s="60" customFormat="1" ht="12.75">
      <c r="A41" s="65"/>
      <c r="B41" s="66" t="s">
        <v>154</v>
      </c>
      <c r="C41" s="33"/>
      <c r="D41" s="84">
        <f>SUM(D32:D40)</f>
        <v>2042267102</v>
      </c>
      <c r="E41" s="85">
        <f>SUM(E32:E40)</f>
        <v>668326055</v>
      </c>
      <c r="F41" s="86">
        <f t="shared" si="0"/>
        <v>2710593157</v>
      </c>
      <c r="G41" s="84">
        <f>SUM(G32:G40)</f>
        <v>1900948170</v>
      </c>
      <c r="H41" s="85">
        <f>SUM(H32:H40)</f>
        <v>668326055</v>
      </c>
      <c r="I41" s="86">
        <f t="shared" si="1"/>
        <v>2569274225</v>
      </c>
      <c r="J41" s="84">
        <f>SUM(J32:J40)</f>
        <v>780045510</v>
      </c>
      <c r="K41" s="85">
        <f>SUM(K32:K40)</f>
        <v>91420197</v>
      </c>
      <c r="L41" s="85">
        <f t="shared" si="2"/>
        <v>871465707</v>
      </c>
      <c r="M41" s="45">
        <f t="shared" si="3"/>
        <v>0.32150369182091165</v>
      </c>
      <c r="N41" s="114">
        <f>SUM(N32:N40)</f>
        <v>0</v>
      </c>
      <c r="O41" s="115">
        <f>SUM(O32:O40)</f>
        <v>0</v>
      </c>
      <c r="P41" s="116">
        <f t="shared" si="4"/>
        <v>0</v>
      </c>
      <c r="Q41" s="45">
        <f t="shared" si="5"/>
        <v>0</v>
      </c>
      <c r="R41" s="114">
        <f>SUM(R32:R40)</f>
        <v>0</v>
      </c>
      <c r="S41" s="116">
        <f>SUM(S32:S40)</f>
        <v>0</v>
      </c>
      <c r="T41" s="116">
        <f t="shared" si="6"/>
        <v>0</v>
      </c>
      <c r="U41" s="45">
        <f t="shared" si="7"/>
        <v>0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5">
        <f t="shared" si="9"/>
        <v>0</v>
      </c>
      <c r="Z41" s="84">
        <v>780045510</v>
      </c>
      <c r="AA41" s="85">
        <v>91420197</v>
      </c>
      <c r="AB41" s="85">
        <f t="shared" si="10"/>
        <v>871465707</v>
      </c>
      <c r="AC41" s="45">
        <f t="shared" si="11"/>
        <v>0.32150369182091165</v>
      </c>
      <c r="AD41" s="84">
        <f>SUM(AD32:AD40)</f>
        <v>874898566</v>
      </c>
      <c r="AE41" s="85">
        <f>SUM(AE32:AE40)</f>
        <v>165521100</v>
      </c>
      <c r="AF41" s="85">
        <f t="shared" si="12"/>
        <v>1040419666</v>
      </c>
      <c r="AG41" s="45">
        <f t="shared" si="13"/>
        <v>0.41824849456251756</v>
      </c>
      <c r="AH41" s="45">
        <f t="shared" si="14"/>
        <v>-0.162390201301712</v>
      </c>
      <c r="AI41" s="67">
        <f>SUM(AI32:AI40)</f>
        <v>2487563445</v>
      </c>
      <c r="AJ41" s="67">
        <f>SUM(AJ32:AJ40)</f>
        <v>2855258995</v>
      </c>
      <c r="AK41" s="67">
        <f>SUM(AK32:AK40)</f>
        <v>1040419666</v>
      </c>
      <c r="AL41" s="67"/>
    </row>
    <row r="42" spans="1:38" s="14" customFormat="1" ht="12.75">
      <c r="A42" s="30" t="s">
        <v>96</v>
      </c>
      <c r="B42" s="64" t="s">
        <v>155</v>
      </c>
      <c r="C42" s="40" t="s">
        <v>156</v>
      </c>
      <c r="D42" s="80">
        <v>163251000</v>
      </c>
      <c r="E42" s="81">
        <v>40671667</v>
      </c>
      <c r="F42" s="82">
        <f aca="true" t="shared" si="15" ref="F42:F61">$D42+$E42</f>
        <v>203922667</v>
      </c>
      <c r="G42" s="80">
        <v>163251000</v>
      </c>
      <c r="H42" s="81">
        <v>40671667</v>
      </c>
      <c r="I42" s="83">
        <f aca="true" t="shared" si="16" ref="I42:I61">$G42+$H42</f>
        <v>203922667</v>
      </c>
      <c r="J42" s="80">
        <v>62511612</v>
      </c>
      <c r="K42" s="81">
        <v>1366478</v>
      </c>
      <c r="L42" s="81">
        <f aca="true" t="shared" si="17" ref="L42:L61">$J42+$K42</f>
        <v>63878090</v>
      </c>
      <c r="M42" s="41">
        <f aca="true" t="shared" si="18" ref="M42:M61">IF($F42=0,0,$L42/$F42)</f>
        <v>0.31324663873683056</v>
      </c>
      <c r="N42" s="108">
        <v>0</v>
      </c>
      <c r="O42" s="109">
        <v>0</v>
      </c>
      <c r="P42" s="110">
        <f aca="true" t="shared" si="19" ref="P42:P61">$N42+$O42</f>
        <v>0</v>
      </c>
      <c r="Q42" s="41">
        <f aca="true" t="shared" si="20" ref="Q42:Q61">IF($F42=0,0,$P42/$F42)</f>
        <v>0</v>
      </c>
      <c r="R42" s="108">
        <v>0</v>
      </c>
      <c r="S42" s="110">
        <v>0</v>
      </c>
      <c r="T42" s="110">
        <f aca="true" t="shared" si="21" ref="T42:T61">$R42+$S42</f>
        <v>0</v>
      </c>
      <c r="U42" s="41">
        <f aca="true" t="shared" si="22" ref="U42:U61">IF($I42=0,0,$T42/$I42)</f>
        <v>0</v>
      </c>
      <c r="V42" s="108">
        <v>0</v>
      </c>
      <c r="W42" s="110">
        <v>0</v>
      </c>
      <c r="X42" s="110">
        <f aca="true" t="shared" si="23" ref="X42:X61">$V42+$W42</f>
        <v>0</v>
      </c>
      <c r="Y42" s="41">
        <f aca="true" t="shared" si="24" ref="Y42:Y61">IF($I42=0,0,$X42/$I42)</f>
        <v>0</v>
      </c>
      <c r="Z42" s="80">
        <v>62511612</v>
      </c>
      <c r="AA42" s="81">
        <v>1366478</v>
      </c>
      <c r="AB42" s="81">
        <f aca="true" t="shared" si="25" ref="AB42:AB61">$Z42+$AA42</f>
        <v>63878090</v>
      </c>
      <c r="AC42" s="41">
        <f aca="true" t="shared" si="26" ref="AC42:AC61">IF($F42=0,0,$AB42/$F42)</f>
        <v>0.31324663873683056</v>
      </c>
      <c r="AD42" s="80">
        <v>55331228</v>
      </c>
      <c r="AE42" s="81">
        <v>6572364</v>
      </c>
      <c r="AF42" s="81">
        <f aca="true" t="shared" si="27" ref="AF42:AF61">$AD42+$AE42</f>
        <v>61903592</v>
      </c>
      <c r="AG42" s="41">
        <f aca="true" t="shared" si="28" ref="AG42:AG61">IF($AI42=0,0,$AK42/$AI42)</f>
        <v>0.2852630064698827</v>
      </c>
      <c r="AH42" s="41">
        <f aca="true" t="shared" si="29" ref="AH42:AH61">IF($AF42=0,0,(($L42/$AF42)-1))</f>
        <v>0.031896339714826194</v>
      </c>
      <c r="AI42" s="13">
        <v>217005327</v>
      </c>
      <c r="AJ42" s="13">
        <v>215977957</v>
      </c>
      <c r="AK42" s="13">
        <v>61903592</v>
      </c>
      <c r="AL42" s="13"/>
    </row>
    <row r="43" spans="1:38" s="14" customFormat="1" ht="12.75">
      <c r="A43" s="30" t="s">
        <v>96</v>
      </c>
      <c r="B43" s="64" t="s">
        <v>157</v>
      </c>
      <c r="C43" s="40" t="s">
        <v>158</v>
      </c>
      <c r="D43" s="80">
        <v>144759687</v>
      </c>
      <c r="E43" s="81">
        <v>56480350</v>
      </c>
      <c r="F43" s="82">
        <f t="shared" si="15"/>
        <v>201240037</v>
      </c>
      <c r="G43" s="80">
        <v>144759687</v>
      </c>
      <c r="H43" s="81">
        <v>56480350</v>
      </c>
      <c r="I43" s="83">
        <f t="shared" si="16"/>
        <v>201240037</v>
      </c>
      <c r="J43" s="80">
        <v>60551679</v>
      </c>
      <c r="K43" s="81">
        <v>7666255</v>
      </c>
      <c r="L43" s="81">
        <f t="shared" si="17"/>
        <v>68217934</v>
      </c>
      <c r="M43" s="41">
        <f t="shared" si="18"/>
        <v>0.33898788241626093</v>
      </c>
      <c r="N43" s="108">
        <v>0</v>
      </c>
      <c r="O43" s="109">
        <v>0</v>
      </c>
      <c r="P43" s="110">
        <f t="shared" si="19"/>
        <v>0</v>
      </c>
      <c r="Q43" s="41">
        <f t="shared" si="20"/>
        <v>0</v>
      </c>
      <c r="R43" s="108">
        <v>0</v>
      </c>
      <c r="S43" s="110">
        <v>0</v>
      </c>
      <c r="T43" s="110">
        <f t="shared" si="21"/>
        <v>0</v>
      </c>
      <c r="U43" s="41">
        <f t="shared" si="22"/>
        <v>0</v>
      </c>
      <c r="V43" s="108">
        <v>0</v>
      </c>
      <c r="W43" s="110">
        <v>0</v>
      </c>
      <c r="X43" s="110">
        <f t="shared" si="23"/>
        <v>0</v>
      </c>
      <c r="Y43" s="41">
        <f t="shared" si="24"/>
        <v>0</v>
      </c>
      <c r="Z43" s="80">
        <v>60551679</v>
      </c>
      <c r="AA43" s="81">
        <v>7666255</v>
      </c>
      <c r="AB43" s="81">
        <f t="shared" si="25"/>
        <v>68217934</v>
      </c>
      <c r="AC43" s="41">
        <f t="shared" si="26"/>
        <v>0.33898788241626093</v>
      </c>
      <c r="AD43" s="80">
        <v>61120155</v>
      </c>
      <c r="AE43" s="81">
        <v>3671609</v>
      </c>
      <c r="AF43" s="81">
        <f t="shared" si="27"/>
        <v>64791764</v>
      </c>
      <c r="AG43" s="41">
        <f t="shared" si="28"/>
        <v>0.3351522412565304</v>
      </c>
      <c r="AH43" s="41">
        <f t="shared" si="29"/>
        <v>0.05287971477362463</v>
      </c>
      <c r="AI43" s="13">
        <v>193320396</v>
      </c>
      <c r="AJ43" s="13">
        <v>214849235</v>
      </c>
      <c r="AK43" s="13">
        <v>64791764</v>
      </c>
      <c r="AL43" s="13"/>
    </row>
    <row r="44" spans="1:38" s="14" customFormat="1" ht="12.75">
      <c r="A44" s="30" t="s">
        <v>96</v>
      </c>
      <c r="B44" s="64" t="s">
        <v>159</v>
      </c>
      <c r="C44" s="40" t="s">
        <v>160</v>
      </c>
      <c r="D44" s="80">
        <v>121247567</v>
      </c>
      <c r="E44" s="81">
        <v>17950700</v>
      </c>
      <c r="F44" s="82">
        <f t="shared" si="15"/>
        <v>139198267</v>
      </c>
      <c r="G44" s="80">
        <v>121247567</v>
      </c>
      <c r="H44" s="81">
        <v>17950700</v>
      </c>
      <c r="I44" s="83">
        <f t="shared" si="16"/>
        <v>139198267</v>
      </c>
      <c r="J44" s="80">
        <v>40368933</v>
      </c>
      <c r="K44" s="81">
        <v>2184843</v>
      </c>
      <c r="L44" s="81">
        <f t="shared" si="17"/>
        <v>42553776</v>
      </c>
      <c r="M44" s="41">
        <f t="shared" si="18"/>
        <v>0.3057062197476927</v>
      </c>
      <c r="N44" s="108">
        <v>0</v>
      </c>
      <c r="O44" s="109">
        <v>0</v>
      </c>
      <c r="P44" s="110">
        <f t="shared" si="19"/>
        <v>0</v>
      </c>
      <c r="Q44" s="41">
        <f t="shared" si="20"/>
        <v>0</v>
      </c>
      <c r="R44" s="108">
        <v>0</v>
      </c>
      <c r="S44" s="110">
        <v>0</v>
      </c>
      <c r="T44" s="110">
        <f t="shared" si="21"/>
        <v>0</v>
      </c>
      <c r="U44" s="41">
        <f t="shared" si="22"/>
        <v>0</v>
      </c>
      <c r="V44" s="108">
        <v>0</v>
      </c>
      <c r="W44" s="110">
        <v>0</v>
      </c>
      <c r="X44" s="110">
        <f t="shared" si="23"/>
        <v>0</v>
      </c>
      <c r="Y44" s="41">
        <f t="shared" si="24"/>
        <v>0</v>
      </c>
      <c r="Z44" s="80">
        <v>40368933</v>
      </c>
      <c r="AA44" s="81">
        <v>2184843</v>
      </c>
      <c r="AB44" s="81">
        <f t="shared" si="25"/>
        <v>42553776</v>
      </c>
      <c r="AC44" s="41">
        <f t="shared" si="26"/>
        <v>0.3057062197476927</v>
      </c>
      <c r="AD44" s="80">
        <v>41857695</v>
      </c>
      <c r="AE44" s="81">
        <v>1858324</v>
      </c>
      <c r="AF44" s="81">
        <f t="shared" si="27"/>
        <v>43716019</v>
      </c>
      <c r="AG44" s="41">
        <f t="shared" si="28"/>
        <v>0.2891838812509734</v>
      </c>
      <c r="AH44" s="41">
        <f t="shared" si="29"/>
        <v>-0.026586204018257065</v>
      </c>
      <c r="AI44" s="13">
        <v>151170317</v>
      </c>
      <c r="AJ44" s="13">
        <v>142884433</v>
      </c>
      <c r="AK44" s="13">
        <v>43716019</v>
      </c>
      <c r="AL44" s="13"/>
    </row>
    <row r="45" spans="1:38" s="14" customFormat="1" ht="12.75">
      <c r="A45" s="30" t="s">
        <v>96</v>
      </c>
      <c r="B45" s="64" t="s">
        <v>161</v>
      </c>
      <c r="C45" s="40" t="s">
        <v>162</v>
      </c>
      <c r="D45" s="80">
        <v>97816057</v>
      </c>
      <c r="E45" s="81">
        <v>18300000</v>
      </c>
      <c r="F45" s="82">
        <f t="shared" si="15"/>
        <v>116116057</v>
      </c>
      <c r="G45" s="80">
        <v>97816057</v>
      </c>
      <c r="H45" s="81">
        <v>18300000</v>
      </c>
      <c r="I45" s="83">
        <f t="shared" si="16"/>
        <v>116116057</v>
      </c>
      <c r="J45" s="80">
        <v>25027964</v>
      </c>
      <c r="K45" s="81">
        <v>4408701</v>
      </c>
      <c r="L45" s="81">
        <f t="shared" si="17"/>
        <v>29436665</v>
      </c>
      <c r="M45" s="41">
        <f t="shared" si="18"/>
        <v>0.2535107181601938</v>
      </c>
      <c r="N45" s="108">
        <v>0</v>
      </c>
      <c r="O45" s="109">
        <v>0</v>
      </c>
      <c r="P45" s="110">
        <f t="shared" si="19"/>
        <v>0</v>
      </c>
      <c r="Q45" s="41">
        <f t="shared" si="20"/>
        <v>0</v>
      </c>
      <c r="R45" s="108">
        <v>0</v>
      </c>
      <c r="S45" s="110">
        <v>0</v>
      </c>
      <c r="T45" s="110">
        <f t="shared" si="21"/>
        <v>0</v>
      </c>
      <c r="U45" s="41">
        <f t="shared" si="22"/>
        <v>0</v>
      </c>
      <c r="V45" s="108">
        <v>0</v>
      </c>
      <c r="W45" s="110">
        <v>0</v>
      </c>
      <c r="X45" s="110">
        <f t="shared" si="23"/>
        <v>0</v>
      </c>
      <c r="Y45" s="41">
        <f t="shared" si="24"/>
        <v>0</v>
      </c>
      <c r="Z45" s="80">
        <v>25027964</v>
      </c>
      <c r="AA45" s="81">
        <v>4408701</v>
      </c>
      <c r="AB45" s="81">
        <f t="shared" si="25"/>
        <v>29436665</v>
      </c>
      <c r="AC45" s="41">
        <f t="shared" si="26"/>
        <v>0.2535107181601938</v>
      </c>
      <c r="AD45" s="80">
        <v>13374319</v>
      </c>
      <c r="AE45" s="81">
        <v>0</v>
      </c>
      <c r="AF45" s="81">
        <f t="shared" si="27"/>
        <v>13374319</v>
      </c>
      <c r="AG45" s="41">
        <f t="shared" si="28"/>
        <v>0.11586276897806858</v>
      </c>
      <c r="AH45" s="41">
        <f t="shared" si="29"/>
        <v>1.2009842145981415</v>
      </c>
      <c r="AI45" s="13">
        <v>115432413</v>
      </c>
      <c r="AJ45" s="13">
        <v>118330637</v>
      </c>
      <c r="AK45" s="13">
        <v>13374319</v>
      </c>
      <c r="AL45" s="13"/>
    </row>
    <row r="46" spans="1:38" s="14" customFormat="1" ht="12.75">
      <c r="A46" s="30" t="s">
        <v>115</v>
      </c>
      <c r="B46" s="64" t="s">
        <v>163</v>
      </c>
      <c r="C46" s="40" t="s">
        <v>164</v>
      </c>
      <c r="D46" s="80">
        <v>275801626</v>
      </c>
      <c r="E46" s="81">
        <v>106518614</v>
      </c>
      <c r="F46" s="82">
        <f t="shared" si="15"/>
        <v>382320240</v>
      </c>
      <c r="G46" s="80">
        <v>275801626</v>
      </c>
      <c r="H46" s="81">
        <v>106518614</v>
      </c>
      <c r="I46" s="83">
        <f t="shared" si="16"/>
        <v>382320240</v>
      </c>
      <c r="J46" s="80">
        <v>125494145</v>
      </c>
      <c r="K46" s="81">
        <v>15687784</v>
      </c>
      <c r="L46" s="81">
        <f t="shared" si="17"/>
        <v>141181929</v>
      </c>
      <c r="M46" s="41">
        <f t="shared" si="18"/>
        <v>0.3692766278866115</v>
      </c>
      <c r="N46" s="108">
        <v>0</v>
      </c>
      <c r="O46" s="109">
        <v>0</v>
      </c>
      <c r="P46" s="110">
        <f t="shared" si="19"/>
        <v>0</v>
      </c>
      <c r="Q46" s="41">
        <f t="shared" si="20"/>
        <v>0</v>
      </c>
      <c r="R46" s="108">
        <v>0</v>
      </c>
      <c r="S46" s="110">
        <v>0</v>
      </c>
      <c r="T46" s="110">
        <f t="shared" si="21"/>
        <v>0</v>
      </c>
      <c r="U46" s="41">
        <f t="shared" si="22"/>
        <v>0</v>
      </c>
      <c r="V46" s="108">
        <v>0</v>
      </c>
      <c r="W46" s="110">
        <v>0</v>
      </c>
      <c r="X46" s="110">
        <f t="shared" si="23"/>
        <v>0</v>
      </c>
      <c r="Y46" s="41">
        <f t="shared" si="24"/>
        <v>0</v>
      </c>
      <c r="Z46" s="80">
        <v>125494145</v>
      </c>
      <c r="AA46" s="81">
        <v>15687784</v>
      </c>
      <c r="AB46" s="81">
        <f t="shared" si="25"/>
        <v>141181929</v>
      </c>
      <c r="AC46" s="41">
        <f t="shared" si="26"/>
        <v>0.3692766278866115</v>
      </c>
      <c r="AD46" s="80">
        <v>73012416</v>
      </c>
      <c r="AE46" s="81">
        <v>49632251</v>
      </c>
      <c r="AF46" s="81">
        <f t="shared" si="27"/>
        <v>122644667</v>
      </c>
      <c r="AG46" s="41">
        <f t="shared" si="28"/>
        <v>0.2696781025298238</v>
      </c>
      <c r="AH46" s="41">
        <f t="shared" si="29"/>
        <v>0.15114609100777288</v>
      </c>
      <c r="AI46" s="13">
        <v>454781704</v>
      </c>
      <c r="AJ46" s="13">
        <v>394404988</v>
      </c>
      <c r="AK46" s="13">
        <v>122644667</v>
      </c>
      <c r="AL46" s="13"/>
    </row>
    <row r="47" spans="1:38" s="60" customFormat="1" ht="12.75">
      <c r="A47" s="65"/>
      <c r="B47" s="66" t="s">
        <v>165</v>
      </c>
      <c r="C47" s="33"/>
      <c r="D47" s="84">
        <f>SUM(D42:D46)</f>
        <v>802875937</v>
      </c>
      <c r="E47" s="85">
        <f>SUM(E42:E46)</f>
        <v>239921331</v>
      </c>
      <c r="F47" s="86">
        <f t="shared" si="15"/>
        <v>1042797268</v>
      </c>
      <c r="G47" s="84">
        <f>SUM(G42:G46)</f>
        <v>802875937</v>
      </c>
      <c r="H47" s="85">
        <f>SUM(H42:H46)</f>
        <v>239921331</v>
      </c>
      <c r="I47" s="86">
        <f t="shared" si="16"/>
        <v>1042797268</v>
      </c>
      <c r="J47" s="84">
        <f>SUM(J42:J46)</f>
        <v>313954333</v>
      </c>
      <c r="K47" s="85">
        <f>SUM(K42:K46)</f>
        <v>31314061</v>
      </c>
      <c r="L47" s="85">
        <f t="shared" si="17"/>
        <v>345268394</v>
      </c>
      <c r="M47" s="45">
        <f t="shared" si="18"/>
        <v>0.33109829167676724</v>
      </c>
      <c r="N47" s="114">
        <f>SUM(N42:N46)</f>
        <v>0</v>
      </c>
      <c r="O47" s="115">
        <f>SUM(O42:O46)</f>
        <v>0</v>
      </c>
      <c r="P47" s="116">
        <f t="shared" si="19"/>
        <v>0</v>
      </c>
      <c r="Q47" s="45">
        <f t="shared" si="20"/>
        <v>0</v>
      </c>
      <c r="R47" s="114">
        <f>SUM(R42:R46)</f>
        <v>0</v>
      </c>
      <c r="S47" s="116">
        <f>SUM(S42:S46)</f>
        <v>0</v>
      </c>
      <c r="T47" s="116">
        <f t="shared" si="21"/>
        <v>0</v>
      </c>
      <c r="U47" s="45">
        <f t="shared" si="22"/>
        <v>0</v>
      </c>
      <c r="V47" s="114">
        <f>SUM(V42:V46)</f>
        <v>0</v>
      </c>
      <c r="W47" s="116">
        <f>SUM(W42:W46)</f>
        <v>0</v>
      </c>
      <c r="X47" s="116">
        <f t="shared" si="23"/>
        <v>0</v>
      </c>
      <c r="Y47" s="45">
        <f t="shared" si="24"/>
        <v>0</v>
      </c>
      <c r="Z47" s="84">
        <v>313954333</v>
      </c>
      <c r="AA47" s="85">
        <v>31314061</v>
      </c>
      <c r="AB47" s="85">
        <f t="shared" si="25"/>
        <v>345268394</v>
      </c>
      <c r="AC47" s="45">
        <f t="shared" si="26"/>
        <v>0.33109829167676724</v>
      </c>
      <c r="AD47" s="84">
        <f>SUM(AD42:AD46)</f>
        <v>244695813</v>
      </c>
      <c r="AE47" s="85">
        <f>SUM(AE42:AE46)</f>
        <v>61734548</v>
      </c>
      <c r="AF47" s="85">
        <f t="shared" si="27"/>
        <v>306430361</v>
      </c>
      <c r="AG47" s="45">
        <f t="shared" si="28"/>
        <v>0.27076752744916827</v>
      </c>
      <c r="AH47" s="45">
        <f t="shared" si="29"/>
        <v>0.1267434234429532</v>
      </c>
      <c r="AI47" s="67">
        <f>SUM(AI42:AI46)</f>
        <v>1131710157</v>
      </c>
      <c r="AJ47" s="67">
        <f>SUM(AJ42:AJ46)</f>
        <v>1086447250</v>
      </c>
      <c r="AK47" s="67">
        <f>SUM(AK42:AK46)</f>
        <v>306430361</v>
      </c>
      <c r="AL47" s="67"/>
    </row>
    <row r="48" spans="1:38" s="14" customFormat="1" ht="12.75">
      <c r="A48" s="30" t="s">
        <v>96</v>
      </c>
      <c r="B48" s="64" t="s">
        <v>166</v>
      </c>
      <c r="C48" s="40" t="s">
        <v>167</v>
      </c>
      <c r="D48" s="80">
        <v>132323995</v>
      </c>
      <c r="E48" s="81">
        <v>8677998</v>
      </c>
      <c r="F48" s="82">
        <f t="shared" si="15"/>
        <v>141001993</v>
      </c>
      <c r="G48" s="80">
        <v>132323995</v>
      </c>
      <c r="H48" s="81">
        <v>8677998</v>
      </c>
      <c r="I48" s="83">
        <f t="shared" si="16"/>
        <v>141001993</v>
      </c>
      <c r="J48" s="80">
        <v>58552380</v>
      </c>
      <c r="K48" s="81">
        <v>12121266</v>
      </c>
      <c r="L48" s="81">
        <f t="shared" si="17"/>
        <v>70673646</v>
      </c>
      <c r="M48" s="41">
        <f t="shared" si="18"/>
        <v>0.5012244472317494</v>
      </c>
      <c r="N48" s="108">
        <v>0</v>
      </c>
      <c r="O48" s="109">
        <v>0</v>
      </c>
      <c r="P48" s="110">
        <f t="shared" si="19"/>
        <v>0</v>
      </c>
      <c r="Q48" s="41">
        <f t="shared" si="20"/>
        <v>0</v>
      </c>
      <c r="R48" s="108">
        <v>0</v>
      </c>
      <c r="S48" s="110">
        <v>0</v>
      </c>
      <c r="T48" s="110">
        <f t="shared" si="21"/>
        <v>0</v>
      </c>
      <c r="U48" s="41">
        <f t="shared" si="22"/>
        <v>0</v>
      </c>
      <c r="V48" s="108">
        <v>0</v>
      </c>
      <c r="W48" s="110">
        <v>0</v>
      </c>
      <c r="X48" s="110">
        <f t="shared" si="23"/>
        <v>0</v>
      </c>
      <c r="Y48" s="41">
        <f t="shared" si="24"/>
        <v>0</v>
      </c>
      <c r="Z48" s="80">
        <v>58552380</v>
      </c>
      <c r="AA48" s="81">
        <v>12121266</v>
      </c>
      <c r="AB48" s="81">
        <f t="shared" si="25"/>
        <v>70673646</v>
      </c>
      <c r="AC48" s="41">
        <f t="shared" si="26"/>
        <v>0.5012244472317494</v>
      </c>
      <c r="AD48" s="80">
        <v>144675230</v>
      </c>
      <c r="AE48" s="81">
        <v>8931530</v>
      </c>
      <c r="AF48" s="81">
        <f t="shared" si="27"/>
        <v>153606760</v>
      </c>
      <c r="AG48" s="41">
        <f t="shared" si="28"/>
        <v>0.6391430414364454</v>
      </c>
      <c r="AH48" s="41">
        <f t="shared" si="29"/>
        <v>-0.539905366144042</v>
      </c>
      <c r="AI48" s="13">
        <v>240332367</v>
      </c>
      <c r="AJ48" s="13">
        <v>240332367</v>
      </c>
      <c r="AK48" s="13">
        <v>153606760</v>
      </c>
      <c r="AL48" s="13"/>
    </row>
    <row r="49" spans="1:38" s="14" customFormat="1" ht="12.75">
      <c r="A49" s="30" t="s">
        <v>96</v>
      </c>
      <c r="B49" s="64" t="s">
        <v>168</v>
      </c>
      <c r="C49" s="40" t="s">
        <v>169</v>
      </c>
      <c r="D49" s="80">
        <v>91077337</v>
      </c>
      <c r="E49" s="81">
        <v>0</v>
      </c>
      <c r="F49" s="82">
        <f t="shared" si="15"/>
        <v>91077337</v>
      </c>
      <c r="G49" s="80">
        <v>91077337</v>
      </c>
      <c r="H49" s="81">
        <v>0</v>
      </c>
      <c r="I49" s="83">
        <f t="shared" si="16"/>
        <v>91077337</v>
      </c>
      <c r="J49" s="80">
        <v>41119916</v>
      </c>
      <c r="K49" s="81">
        <v>2286353</v>
      </c>
      <c r="L49" s="81">
        <f t="shared" si="17"/>
        <v>43406269</v>
      </c>
      <c r="M49" s="41">
        <f t="shared" si="18"/>
        <v>0.4765869362210272</v>
      </c>
      <c r="N49" s="108">
        <v>0</v>
      </c>
      <c r="O49" s="109">
        <v>0</v>
      </c>
      <c r="P49" s="110">
        <f t="shared" si="19"/>
        <v>0</v>
      </c>
      <c r="Q49" s="41">
        <f t="shared" si="20"/>
        <v>0</v>
      </c>
      <c r="R49" s="108">
        <v>0</v>
      </c>
      <c r="S49" s="110">
        <v>0</v>
      </c>
      <c r="T49" s="110">
        <f t="shared" si="21"/>
        <v>0</v>
      </c>
      <c r="U49" s="41">
        <f t="shared" si="22"/>
        <v>0</v>
      </c>
      <c r="V49" s="108">
        <v>0</v>
      </c>
      <c r="W49" s="110">
        <v>0</v>
      </c>
      <c r="X49" s="110">
        <f t="shared" si="23"/>
        <v>0</v>
      </c>
      <c r="Y49" s="41">
        <f t="shared" si="24"/>
        <v>0</v>
      </c>
      <c r="Z49" s="80">
        <v>41119916</v>
      </c>
      <c r="AA49" s="81">
        <v>2286353</v>
      </c>
      <c r="AB49" s="81">
        <f t="shared" si="25"/>
        <v>43406269</v>
      </c>
      <c r="AC49" s="41">
        <f t="shared" si="26"/>
        <v>0.4765869362210272</v>
      </c>
      <c r="AD49" s="80">
        <v>33419772</v>
      </c>
      <c r="AE49" s="81">
        <v>0</v>
      </c>
      <c r="AF49" s="81">
        <f t="shared" si="27"/>
        <v>33419772</v>
      </c>
      <c r="AG49" s="41">
        <f t="shared" si="28"/>
        <v>0.42368181476405803</v>
      </c>
      <c r="AH49" s="41">
        <f t="shared" si="29"/>
        <v>0.29882002187208223</v>
      </c>
      <c r="AI49" s="13">
        <v>78879411</v>
      </c>
      <c r="AJ49" s="13">
        <v>103103055</v>
      </c>
      <c r="AK49" s="13">
        <v>33419772</v>
      </c>
      <c r="AL49" s="13"/>
    </row>
    <row r="50" spans="1:38" s="14" customFormat="1" ht="12.75">
      <c r="A50" s="30" t="s">
        <v>96</v>
      </c>
      <c r="B50" s="64" t="s">
        <v>170</v>
      </c>
      <c r="C50" s="40" t="s">
        <v>171</v>
      </c>
      <c r="D50" s="80">
        <v>173096274</v>
      </c>
      <c r="E50" s="81">
        <v>78897829</v>
      </c>
      <c r="F50" s="82">
        <f t="shared" si="15"/>
        <v>251994103</v>
      </c>
      <c r="G50" s="80">
        <v>173096274</v>
      </c>
      <c r="H50" s="81">
        <v>78897829</v>
      </c>
      <c r="I50" s="83">
        <f t="shared" si="16"/>
        <v>251994103</v>
      </c>
      <c r="J50" s="80">
        <v>63934580</v>
      </c>
      <c r="K50" s="81">
        <v>12894378</v>
      </c>
      <c r="L50" s="81">
        <f t="shared" si="17"/>
        <v>76828958</v>
      </c>
      <c r="M50" s="41">
        <f t="shared" si="18"/>
        <v>0.3048839519867653</v>
      </c>
      <c r="N50" s="108">
        <v>0</v>
      </c>
      <c r="O50" s="109">
        <v>0</v>
      </c>
      <c r="P50" s="110">
        <f t="shared" si="19"/>
        <v>0</v>
      </c>
      <c r="Q50" s="41">
        <f t="shared" si="20"/>
        <v>0</v>
      </c>
      <c r="R50" s="108">
        <v>0</v>
      </c>
      <c r="S50" s="110">
        <v>0</v>
      </c>
      <c r="T50" s="110">
        <f t="shared" si="21"/>
        <v>0</v>
      </c>
      <c r="U50" s="41">
        <f t="shared" si="22"/>
        <v>0</v>
      </c>
      <c r="V50" s="108">
        <v>0</v>
      </c>
      <c r="W50" s="110">
        <v>0</v>
      </c>
      <c r="X50" s="110">
        <f t="shared" si="23"/>
        <v>0</v>
      </c>
      <c r="Y50" s="41">
        <f t="shared" si="24"/>
        <v>0</v>
      </c>
      <c r="Z50" s="80">
        <v>63934580</v>
      </c>
      <c r="AA50" s="81">
        <v>12894378</v>
      </c>
      <c r="AB50" s="81">
        <f t="shared" si="25"/>
        <v>76828958</v>
      </c>
      <c r="AC50" s="41">
        <f t="shared" si="26"/>
        <v>0.3048839519867653</v>
      </c>
      <c r="AD50" s="80">
        <v>55978490</v>
      </c>
      <c r="AE50" s="81">
        <v>5561599</v>
      </c>
      <c r="AF50" s="81">
        <f t="shared" si="27"/>
        <v>61540089</v>
      </c>
      <c r="AG50" s="41">
        <f t="shared" si="28"/>
        <v>0.3090323745342426</v>
      </c>
      <c r="AH50" s="41">
        <f t="shared" si="29"/>
        <v>0.2484375510084167</v>
      </c>
      <c r="AI50" s="13">
        <v>199138000</v>
      </c>
      <c r="AJ50" s="13">
        <v>257402840</v>
      </c>
      <c r="AK50" s="13">
        <v>61540089</v>
      </c>
      <c r="AL50" s="13"/>
    </row>
    <row r="51" spans="1:38" s="14" customFormat="1" ht="12.75">
      <c r="A51" s="30" t="s">
        <v>96</v>
      </c>
      <c r="B51" s="64" t="s">
        <v>172</v>
      </c>
      <c r="C51" s="40" t="s">
        <v>173</v>
      </c>
      <c r="D51" s="80">
        <v>158563152</v>
      </c>
      <c r="E51" s="81">
        <v>68046266</v>
      </c>
      <c r="F51" s="82">
        <f t="shared" si="15"/>
        <v>226609418</v>
      </c>
      <c r="G51" s="80">
        <v>158563152</v>
      </c>
      <c r="H51" s="81">
        <v>68046266</v>
      </c>
      <c r="I51" s="83">
        <f t="shared" si="16"/>
        <v>226609418</v>
      </c>
      <c r="J51" s="80">
        <v>58186395</v>
      </c>
      <c r="K51" s="81">
        <v>4768364</v>
      </c>
      <c r="L51" s="81">
        <f t="shared" si="17"/>
        <v>62954759</v>
      </c>
      <c r="M51" s="41">
        <f t="shared" si="18"/>
        <v>0.27781175008357334</v>
      </c>
      <c r="N51" s="108">
        <v>0</v>
      </c>
      <c r="O51" s="109">
        <v>0</v>
      </c>
      <c r="P51" s="110">
        <f t="shared" si="19"/>
        <v>0</v>
      </c>
      <c r="Q51" s="41">
        <f t="shared" si="20"/>
        <v>0</v>
      </c>
      <c r="R51" s="108">
        <v>0</v>
      </c>
      <c r="S51" s="110">
        <v>0</v>
      </c>
      <c r="T51" s="110">
        <f t="shared" si="21"/>
        <v>0</v>
      </c>
      <c r="U51" s="41">
        <f t="shared" si="22"/>
        <v>0</v>
      </c>
      <c r="V51" s="108">
        <v>0</v>
      </c>
      <c r="W51" s="110">
        <v>0</v>
      </c>
      <c r="X51" s="110">
        <f t="shared" si="23"/>
        <v>0</v>
      </c>
      <c r="Y51" s="41">
        <f t="shared" si="24"/>
        <v>0</v>
      </c>
      <c r="Z51" s="80">
        <v>58186395</v>
      </c>
      <c r="AA51" s="81">
        <v>4768364</v>
      </c>
      <c r="AB51" s="81">
        <f t="shared" si="25"/>
        <v>62954759</v>
      </c>
      <c r="AC51" s="41">
        <f t="shared" si="26"/>
        <v>0.27781175008357334</v>
      </c>
      <c r="AD51" s="80">
        <v>2852656</v>
      </c>
      <c r="AE51" s="81">
        <v>6116723</v>
      </c>
      <c r="AF51" s="81">
        <f t="shared" si="27"/>
        <v>8969379</v>
      </c>
      <c r="AG51" s="41">
        <f t="shared" si="28"/>
        <v>0.04953194948272722</v>
      </c>
      <c r="AH51" s="41">
        <f t="shared" si="29"/>
        <v>6.018853702134786</v>
      </c>
      <c r="AI51" s="13">
        <v>181082697</v>
      </c>
      <c r="AJ51" s="13">
        <v>181082697</v>
      </c>
      <c r="AK51" s="13">
        <v>8969379</v>
      </c>
      <c r="AL51" s="13"/>
    </row>
    <row r="52" spans="1:38" s="14" customFormat="1" ht="12.75">
      <c r="A52" s="30" t="s">
        <v>96</v>
      </c>
      <c r="B52" s="64" t="s">
        <v>174</v>
      </c>
      <c r="C52" s="40" t="s">
        <v>175</v>
      </c>
      <c r="D52" s="80">
        <v>725771627</v>
      </c>
      <c r="E52" s="81">
        <v>232957956</v>
      </c>
      <c r="F52" s="82">
        <f t="shared" si="15"/>
        <v>958729583</v>
      </c>
      <c r="G52" s="80">
        <v>725771627</v>
      </c>
      <c r="H52" s="81">
        <v>232957956</v>
      </c>
      <c r="I52" s="83">
        <f t="shared" si="16"/>
        <v>958729583</v>
      </c>
      <c r="J52" s="80">
        <v>258110785</v>
      </c>
      <c r="K52" s="81">
        <v>20244799</v>
      </c>
      <c r="L52" s="81">
        <f t="shared" si="17"/>
        <v>278355584</v>
      </c>
      <c r="M52" s="41">
        <f t="shared" si="18"/>
        <v>0.29033795236503096</v>
      </c>
      <c r="N52" s="108">
        <v>0</v>
      </c>
      <c r="O52" s="109">
        <v>0</v>
      </c>
      <c r="P52" s="110">
        <f t="shared" si="19"/>
        <v>0</v>
      </c>
      <c r="Q52" s="41">
        <f t="shared" si="20"/>
        <v>0</v>
      </c>
      <c r="R52" s="108">
        <v>0</v>
      </c>
      <c r="S52" s="110">
        <v>0</v>
      </c>
      <c r="T52" s="110">
        <f t="shared" si="21"/>
        <v>0</v>
      </c>
      <c r="U52" s="41">
        <f t="shared" si="22"/>
        <v>0</v>
      </c>
      <c r="V52" s="108">
        <v>0</v>
      </c>
      <c r="W52" s="110">
        <v>0</v>
      </c>
      <c r="X52" s="110">
        <f t="shared" si="23"/>
        <v>0</v>
      </c>
      <c r="Y52" s="41">
        <f t="shared" si="24"/>
        <v>0</v>
      </c>
      <c r="Z52" s="80">
        <v>258110785</v>
      </c>
      <c r="AA52" s="81">
        <v>20244799</v>
      </c>
      <c r="AB52" s="81">
        <f t="shared" si="25"/>
        <v>278355584</v>
      </c>
      <c r="AC52" s="41">
        <f t="shared" si="26"/>
        <v>0.29033795236503096</v>
      </c>
      <c r="AD52" s="80">
        <v>236083397</v>
      </c>
      <c r="AE52" s="81">
        <v>19438474</v>
      </c>
      <c r="AF52" s="81">
        <f t="shared" si="27"/>
        <v>255521871</v>
      </c>
      <c r="AG52" s="41">
        <f t="shared" si="28"/>
        <v>0.3455412777799488</v>
      </c>
      <c r="AH52" s="41">
        <f t="shared" si="29"/>
        <v>0.08936109034674367</v>
      </c>
      <c r="AI52" s="13">
        <v>739482914</v>
      </c>
      <c r="AJ52" s="13">
        <v>1009761733</v>
      </c>
      <c r="AK52" s="13">
        <v>255521871</v>
      </c>
      <c r="AL52" s="13"/>
    </row>
    <row r="53" spans="1:38" s="14" customFormat="1" ht="12.75">
      <c r="A53" s="30" t="s">
        <v>115</v>
      </c>
      <c r="B53" s="64" t="s">
        <v>176</v>
      </c>
      <c r="C53" s="40" t="s">
        <v>177</v>
      </c>
      <c r="D53" s="80">
        <v>840466976</v>
      </c>
      <c r="E53" s="81">
        <v>815563723</v>
      </c>
      <c r="F53" s="82">
        <f t="shared" si="15"/>
        <v>1656030699</v>
      </c>
      <c r="G53" s="80">
        <v>840466976</v>
      </c>
      <c r="H53" s="81">
        <v>815563723</v>
      </c>
      <c r="I53" s="83">
        <f t="shared" si="16"/>
        <v>1656030699</v>
      </c>
      <c r="J53" s="80">
        <v>239706659</v>
      </c>
      <c r="K53" s="81">
        <v>123562077</v>
      </c>
      <c r="L53" s="81">
        <f t="shared" si="17"/>
        <v>363268736</v>
      </c>
      <c r="M53" s="41">
        <f t="shared" si="18"/>
        <v>0.21936111221812563</v>
      </c>
      <c r="N53" s="108">
        <v>0</v>
      </c>
      <c r="O53" s="109">
        <v>0</v>
      </c>
      <c r="P53" s="110">
        <f t="shared" si="19"/>
        <v>0</v>
      </c>
      <c r="Q53" s="41">
        <f t="shared" si="20"/>
        <v>0</v>
      </c>
      <c r="R53" s="108">
        <v>0</v>
      </c>
      <c r="S53" s="110">
        <v>0</v>
      </c>
      <c r="T53" s="110">
        <f t="shared" si="21"/>
        <v>0</v>
      </c>
      <c r="U53" s="41">
        <f t="shared" si="22"/>
        <v>0</v>
      </c>
      <c r="V53" s="108">
        <v>0</v>
      </c>
      <c r="W53" s="110">
        <v>0</v>
      </c>
      <c r="X53" s="110">
        <f t="shared" si="23"/>
        <v>0</v>
      </c>
      <c r="Y53" s="41">
        <f t="shared" si="24"/>
        <v>0</v>
      </c>
      <c r="Z53" s="80">
        <v>239706659</v>
      </c>
      <c r="AA53" s="81">
        <v>123562077</v>
      </c>
      <c r="AB53" s="81">
        <f t="shared" si="25"/>
        <v>363268736</v>
      </c>
      <c r="AC53" s="41">
        <f t="shared" si="26"/>
        <v>0.21936111221812563</v>
      </c>
      <c r="AD53" s="80">
        <v>266513494</v>
      </c>
      <c r="AE53" s="81">
        <v>98039593</v>
      </c>
      <c r="AF53" s="81">
        <f t="shared" si="27"/>
        <v>364553087</v>
      </c>
      <c r="AG53" s="41">
        <f t="shared" si="28"/>
        <v>0.25481928991091524</v>
      </c>
      <c r="AH53" s="41">
        <f t="shared" si="29"/>
        <v>-0.003523083594132337</v>
      </c>
      <c r="AI53" s="13">
        <v>1430633792</v>
      </c>
      <c r="AJ53" s="13">
        <v>1866379936</v>
      </c>
      <c r="AK53" s="13">
        <v>364553087</v>
      </c>
      <c r="AL53" s="13"/>
    </row>
    <row r="54" spans="1:38" s="60" customFormat="1" ht="12.75">
      <c r="A54" s="65"/>
      <c r="B54" s="66" t="s">
        <v>178</v>
      </c>
      <c r="C54" s="33"/>
      <c r="D54" s="84">
        <f>SUM(D48:D53)</f>
        <v>2121299361</v>
      </c>
      <c r="E54" s="85">
        <f>SUM(E48:E53)</f>
        <v>1204143772</v>
      </c>
      <c r="F54" s="86">
        <f t="shared" si="15"/>
        <v>3325443133</v>
      </c>
      <c r="G54" s="84">
        <f>SUM(G48:G53)</f>
        <v>2121299361</v>
      </c>
      <c r="H54" s="85">
        <f>SUM(H48:H53)</f>
        <v>1204143772</v>
      </c>
      <c r="I54" s="86">
        <f t="shared" si="16"/>
        <v>3325443133</v>
      </c>
      <c r="J54" s="84">
        <f>SUM(J48:J53)</f>
        <v>719610715</v>
      </c>
      <c r="K54" s="85">
        <f>SUM(K48:K53)</f>
        <v>175877237</v>
      </c>
      <c r="L54" s="85">
        <f t="shared" si="17"/>
        <v>895487952</v>
      </c>
      <c r="M54" s="45">
        <f t="shared" si="18"/>
        <v>0.2692837965303435</v>
      </c>
      <c r="N54" s="114">
        <f>SUM(N48:N53)</f>
        <v>0</v>
      </c>
      <c r="O54" s="115">
        <f>SUM(O48:O53)</f>
        <v>0</v>
      </c>
      <c r="P54" s="116">
        <f t="shared" si="19"/>
        <v>0</v>
      </c>
      <c r="Q54" s="45">
        <f t="shared" si="20"/>
        <v>0</v>
      </c>
      <c r="R54" s="114">
        <f>SUM(R48:R53)</f>
        <v>0</v>
      </c>
      <c r="S54" s="116">
        <f>SUM(S48:S53)</f>
        <v>0</v>
      </c>
      <c r="T54" s="116">
        <f t="shared" si="21"/>
        <v>0</v>
      </c>
      <c r="U54" s="45">
        <f t="shared" si="22"/>
        <v>0</v>
      </c>
      <c r="V54" s="114">
        <f>SUM(V48:V53)</f>
        <v>0</v>
      </c>
      <c r="W54" s="116">
        <f>SUM(W48:W53)</f>
        <v>0</v>
      </c>
      <c r="X54" s="116">
        <f t="shared" si="23"/>
        <v>0</v>
      </c>
      <c r="Y54" s="45">
        <f t="shared" si="24"/>
        <v>0</v>
      </c>
      <c r="Z54" s="84">
        <v>719610715</v>
      </c>
      <c r="AA54" s="85">
        <v>175877237</v>
      </c>
      <c r="AB54" s="85">
        <f t="shared" si="25"/>
        <v>895487952</v>
      </c>
      <c r="AC54" s="45">
        <f t="shared" si="26"/>
        <v>0.2692837965303435</v>
      </c>
      <c r="AD54" s="84">
        <f>SUM(AD48:AD53)</f>
        <v>739523039</v>
      </c>
      <c r="AE54" s="85">
        <f>SUM(AE48:AE53)</f>
        <v>138087919</v>
      </c>
      <c r="AF54" s="85">
        <f t="shared" si="27"/>
        <v>877610958</v>
      </c>
      <c r="AG54" s="45">
        <f t="shared" si="28"/>
        <v>0.30583583087227806</v>
      </c>
      <c r="AH54" s="45">
        <f t="shared" si="29"/>
        <v>0.020370066983598445</v>
      </c>
      <c r="AI54" s="67">
        <f>SUM(AI48:AI53)</f>
        <v>2869549181</v>
      </c>
      <c r="AJ54" s="67">
        <f>SUM(AJ48:AJ53)</f>
        <v>3658062628</v>
      </c>
      <c r="AK54" s="67">
        <f>SUM(AK48:AK53)</f>
        <v>877610958</v>
      </c>
      <c r="AL54" s="67"/>
    </row>
    <row r="55" spans="1:38" s="14" customFormat="1" ht="12.75">
      <c r="A55" s="30" t="s">
        <v>96</v>
      </c>
      <c r="B55" s="64" t="s">
        <v>179</v>
      </c>
      <c r="C55" s="40" t="s">
        <v>180</v>
      </c>
      <c r="D55" s="80">
        <v>361490096</v>
      </c>
      <c r="E55" s="81">
        <v>143792500</v>
      </c>
      <c r="F55" s="82">
        <f t="shared" si="15"/>
        <v>505282596</v>
      </c>
      <c r="G55" s="80">
        <v>361490096</v>
      </c>
      <c r="H55" s="81">
        <v>143792500</v>
      </c>
      <c r="I55" s="82">
        <f t="shared" si="16"/>
        <v>505282596</v>
      </c>
      <c r="J55" s="80">
        <v>79188684</v>
      </c>
      <c r="K55" s="94">
        <v>22183061</v>
      </c>
      <c r="L55" s="81">
        <f t="shared" si="17"/>
        <v>101371745</v>
      </c>
      <c r="M55" s="41">
        <f t="shared" si="18"/>
        <v>0.2006238603951441</v>
      </c>
      <c r="N55" s="108">
        <v>0</v>
      </c>
      <c r="O55" s="109">
        <v>0</v>
      </c>
      <c r="P55" s="110">
        <f t="shared" si="19"/>
        <v>0</v>
      </c>
      <c r="Q55" s="41">
        <f t="shared" si="20"/>
        <v>0</v>
      </c>
      <c r="R55" s="108">
        <v>0</v>
      </c>
      <c r="S55" s="110">
        <v>0</v>
      </c>
      <c r="T55" s="110">
        <f t="shared" si="21"/>
        <v>0</v>
      </c>
      <c r="U55" s="41">
        <f t="shared" si="22"/>
        <v>0</v>
      </c>
      <c r="V55" s="108">
        <v>0</v>
      </c>
      <c r="W55" s="110">
        <v>0</v>
      </c>
      <c r="X55" s="110">
        <f t="shared" si="23"/>
        <v>0</v>
      </c>
      <c r="Y55" s="41">
        <f t="shared" si="24"/>
        <v>0</v>
      </c>
      <c r="Z55" s="80">
        <v>79188684</v>
      </c>
      <c r="AA55" s="81">
        <v>22183061</v>
      </c>
      <c r="AB55" s="81">
        <f t="shared" si="25"/>
        <v>101371745</v>
      </c>
      <c r="AC55" s="41">
        <f t="shared" si="26"/>
        <v>0.2006238603951441</v>
      </c>
      <c r="AD55" s="80">
        <v>87163389</v>
      </c>
      <c r="AE55" s="81">
        <v>9364461</v>
      </c>
      <c r="AF55" s="81">
        <f t="shared" si="27"/>
        <v>96527850</v>
      </c>
      <c r="AG55" s="41">
        <f t="shared" si="28"/>
        <v>0.22479031280980166</v>
      </c>
      <c r="AH55" s="41">
        <f t="shared" si="29"/>
        <v>0.05018132072764492</v>
      </c>
      <c r="AI55" s="13">
        <v>429412855</v>
      </c>
      <c r="AJ55" s="13">
        <v>363043571</v>
      </c>
      <c r="AK55" s="13">
        <v>96527850</v>
      </c>
      <c r="AL55" s="13"/>
    </row>
    <row r="56" spans="1:38" s="14" customFormat="1" ht="12.75">
      <c r="A56" s="30" t="s">
        <v>96</v>
      </c>
      <c r="B56" s="64" t="s">
        <v>181</v>
      </c>
      <c r="C56" s="40" t="s">
        <v>182</v>
      </c>
      <c r="D56" s="80">
        <v>154296841</v>
      </c>
      <c r="E56" s="81">
        <v>143531000</v>
      </c>
      <c r="F56" s="82">
        <f t="shared" si="15"/>
        <v>297827841</v>
      </c>
      <c r="G56" s="80">
        <v>154296841</v>
      </c>
      <c r="H56" s="81">
        <v>143531000</v>
      </c>
      <c r="I56" s="83">
        <f t="shared" si="16"/>
        <v>297827841</v>
      </c>
      <c r="J56" s="80">
        <v>4022118</v>
      </c>
      <c r="K56" s="81">
        <v>27144397</v>
      </c>
      <c r="L56" s="81">
        <f t="shared" si="17"/>
        <v>31166515</v>
      </c>
      <c r="M56" s="41">
        <f t="shared" si="18"/>
        <v>0.1046460763888088</v>
      </c>
      <c r="N56" s="108">
        <v>0</v>
      </c>
      <c r="O56" s="109">
        <v>0</v>
      </c>
      <c r="P56" s="110">
        <f t="shared" si="19"/>
        <v>0</v>
      </c>
      <c r="Q56" s="41">
        <f t="shared" si="20"/>
        <v>0</v>
      </c>
      <c r="R56" s="108">
        <v>0</v>
      </c>
      <c r="S56" s="110">
        <v>0</v>
      </c>
      <c r="T56" s="110">
        <f t="shared" si="21"/>
        <v>0</v>
      </c>
      <c r="U56" s="41">
        <f t="shared" si="22"/>
        <v>0</v>
      </c>
      <c r="V56" s="108">
        <v>0</v>
      </c>
      <c r="W56" s="110">
        <v>0</v>
      </c>
      <c r="X56" s="110">
        <f t="shared" si="23"/>
        <v>0</v>
      </c>
      <c r="Y56" s="41">
        <f t="shared" si="24"/>
        <v>0</v>
      </c>
      <c r="Z56" s="80">
        <v>4022118</v>
      </c>
      <c r="AA56" s="81">
        <v>27144397</v>
      </c>
      <c r="AB56" s="81">
        <f t="shared" si="25"/>
        <v>31166515</v>
      </c>
      <c r="AC56" s="41">
        <f t="shared" si="26"/>
        <v>0.1046460763888088</v>
      </c>
      <c r="AD56" s="80">
        <v>13386650</v>
      </c>
      <c r="AE56" s="81">
        <v>1210410</v>
      </c>
      <c r="AF56" s="81">
        <f t="shared" si="27"/>
        <v>14597060</v>
      </c>
      <c r="AG56" s="41">
        <f t="shared" si="28"/>
        <v>0.060163674114241096</v>
      </c>
      <c r="AH56" s="41">
        <f t="shared" si="29"/>
        <v>1.1351227575963927</v>
      </c>
      <c r="AI56" s="13">
        <v>242622483</v>
      </c>
      <c r="AJ56" s="13">
        <v>242622483</v>
      </c>
      <c r="AK56" s="13">
        <v>14597060</v>
      </c>
      <c r="AL56" s="13"/>
    </row>
    <row r="57" spans="1:38" s="14" customFormat="1" ht="12.75">
      <c r="A57" s="30" t="s">
        <v>96</v>
      </c>
      <c r="B57" s="64" t="s">
        <v>183</v>
      </c>
      <c r="C57" s="40" t="s">
        <v>184</v>
      </c>
      <c r="D57" s="80">
        <v>184662340</v>
      </c>
      <c r="E57" s="81">
        <v>1897200</v>
      </c>
      <c r="F57" s="82">
        <f t="shared" si="15"/>
        <v>186559540</v>
      </c>
      <c r="G57" s="80">
        <v>184662340</v>
      </c>
      <c r="H57" s="81">
        <v>1897200</v>
      </c>
      <c r="I57" s="83">
        <f t="shared" si="16"/>
        <v>186559540</v>
      </c>
      <c r="J57" s="80">
        <v>97015934</v>
      </c>
      <c r="K57" s="81">
        <v>25181607</v>
      </c>
      <c r="L57" s="81">
        <f t="shared" si="17"/>
        <v>122197541</v>
      </c>
      <c r="M57" s="41">
        <f t="shared" si="18"/>
        <v>0.6550055869563143</v>
      </c>
      <c r="N57" s="108">
        <v>0</v>
      </c>
      <c r="O57" s="109">
        <v>0</v>
      </c>
      <c r="P57" s="110">
        <f t="shared" si="19"/>
        <v>0</v>
      </c>
      <c r="Q57" s="41">
        <f t="shared" si="20"/>
        <v>0</v>
      </c>
      <c r="R57" s="108">
        <v>0</v>
      </c>
      <c r="S57" s="110">
        <v>0</v>
      </c>
      <c r="T57" s="110">
        <f t="shared" si="21"/>
        <v>0</v>
      </c>
      <c r="U57" s="41">
        <f t="shared" si="22"/>
        <v>0</v>
      </c>
      <c r="V57" s="108">
        <v>0</v>
      </c>
      <c r="W57" s="110">
        <v>0</v>
      </c>
      <c r="X57" s="110">
        <f t="shared" si="23"/>
        <v>0</v>
      </c>
      <c r="Y57" s="41">
        <f t="shared" si="24"/>
        <v>0</v>
      </c>
      <c r="Z57" s="80">
        <v>97015934</v>
      </c>
      <c r="AA57" s="81">
        <v>25181607</v>
      </c>
      <c r="AB57" s="81">
        <f t="shared" si="25"/>
        <v>122197541</v>
      </c>
      <c r="AC57" s="41">
        <f t="shared" si="26"/>
        <v>0.6550055869563143</v>
      </c>
      <c r="AD57" s="80">
        <v>70912178</v>
      </c>
      <c r="AE57" s="81">
        <v>9152420</v>
      </c>
      <c r="AF57" s="81">
        <f t="shared" si="27"/>
        <v>80064598</v>
      </c>
      <c r="AG57" s="41">
        <f t="shared" si="28"/>
        <v>0.38079559936289314</v>
      </c>
      <c r="AH57" s="41">
        <f t="shared" si="29"/>
        <v>0.5262368643879283</v>
      </c>
      <c r="AI57" s="13">
        <v>210256101</v>
      </c>
      <c r="AJ57" s="13">
        <v>210256101</v>
      </c>
      <c r="AK57" s="13">
        <v>80064598</v>
      </c>
      <c r="AL57" s="13"/>
    </row>
    <row r="58" spans="1:38" s="14" customFormat="1" ht="12.75">
      <c r="A58" s="30" t="s">
        <v>96</v>
      </c>
      <c r="B58" s="64" t="s">
        <v>185</v>
      </c>
      <c r="C58" s="40" t="s">
        <v>186</v>
      </c>
      <c r="D58" s="80">
        <v>0</v>
      </c>
      <c r="E58" s="81">
        <v>58807450</v>
      </c>
      <c r="F58" s="82">
        <f t="shared" si="15"/>
        <v>58807450</v>
      </c>
      <c r="G58" s="80">
        <v>0</v>
      </c>
      <c r="H58" s="81">
        <v>58807450</v>
      </c>
      <c r="I58" s="82">
        <f t="shared" si="16"/>
        <v>58807450</v>
      </c>
      <c r="J58" s="80">
        <v>34957930</v>
      </c>
      <c r="K58" s="94">
        <v>25629902</v>
      </c>
      <c r="L58" s="81">
        <f t="shared" si="17"/>
        <v>60587832</v>
      </c>
      <c r="M58" s="41">
        <f t="shared" si="18"/>
        <v>1.0302747696082724</v>
      </c>
      <c r="N58" s="108">
        <v>0</v>
      </c>
      <c r="O58" s="109">
        <v>0</v>
      </c>
      <c r="P58" s="110">
        <f t="shared" si="19"/>
        <v>0</v>
      </c>
      <c r="Q58" s="41">
        <f t="shared" si="20"/>
        <v>0</v>
      </c>
      <c r="R58" s="108">
        <v>0</v>
      </c>
      <c r="S58" s="110">
        <v>0</v>
      </c>
      <c r="T58" s="110">
        <f t="shared" si="21"/>
        <v>0</v>
      </c>
      <c r="U58" s="41">
        <f t="shared" si="22"/>
        <v>0</v>
      </c>
      <c r="V58" s="108">
        <v>0</v>
      </c>
      <c r="W58" s="110">
        <v>0</v>
      </c>
      <c r="X58" s="110">
        <f t="shared" si="23"/>
        <v>0</v>
      </c>
      <c r="Y58" s="41">
        <f t="shared" si="24"/>
        <v>0</v>
      </c>
      <c r="Z58" s="80">
        <v>34957930</v>
      </c>
      <c r="AA58" s="81">
        <v>25629902</v>
      </c>
      <c r="AB58" s="81">
        <f t="shared" si="25"/>
        <v>60587832</v>
      </c>
      <c r="AC58" s="41">
        <f t="shared" si="26"/>
        <v>1.0302747696082724</v>
      </c>
      <c r="AD58" s="80">
        <v>29619304</v>
      </c>
      <c r="AE58" s="81">
        <v>4169222</v>
      </c>
      <c r="AF58" s="81">
        <f t="shared" si="27"/>
        <v>33788526</v>
      </c>
      <c r="AG58" s="41">
        <f t="shared" si="28"/>
        <v>0.34210162835936636</v>
      </c>
      <c r="AH58" s="41">
        <f t="shared" si="29"/>
        <v>0.7931481237151334</v>
      </c>
      <c r="AI58" s="13">
        <v>98767510</v>
      </c>
      <c r="AJ58" s="13">
        <v>98767510</v>
      </c>
      <c r="AK58" s="13">
        <v>33788526</v>
      </c>
      <c r="AL58" s="13"/>
    </row>
    <row r="59" spans="1:38" s="14" customFormat="1" ht="12.75">
      <c r="A59" s="30" t="s">
        <v>115</v>
      </c>
      <c r="B59" s="64" t="s">
        <v>187</v>
      </c>
      <c r="C59" s="40" t="s">
        <v>188</v>
      </c>
      <c r="D59" s="80">
        <v>658784786</v>
      </c>
      <c r="E59" s="81">
        <v>0</v>
      </c>
      <c r="F59" s="82">
        <f t="shared" si="15"/>
        <v>658784786</v>
      </c>
      <c r="G59" s="80">
        <v>658784786</v>
      </c>
      <c r="H59" s="81">
        <v>0</v>
      </c>
      <c r="I59" s="82">
        <f t="shared" si="16"/>
        <v>658784786</v>
      </c>
      <c r="J59" s="80">
        <v>128087976</v>
      </c>
      <c r="K59" s="94">
        <v>84903781</v>
      </c>
      <c r="L59" s="81">
        <f t="shared" si="17"/>
        <v>212991757</v>
      </c>
      <c r="M59" s="41">
        <f t="shared" si="18"/>
        <v>0.3233100726160364</v>
      </c>
      <c r="N59" s="108">
        <v>0</v>
      </c>
      <c r="O59" s="109">
        <v>0</v>
      </c>
      <c r="P59" s="110">
        <f t="shared" si="19"/>
        <v>0</v>
      </c>
      <c r="Q59" s="41">
        <f t="shared" si="20"/>
        <v>0</v>
      </c>
      <c r="R59" s="108">
        <v>0</v>
      </c>
      <c r="S59" s="110">
        <v>0</v>
      </c>
      <c r="T59" s="110">
        <f t="shared" si="21"/>
        <v>0</v>
      </c>
      <c r="U59" s="41">
        <f t="shared" si="22"/>
        <v>0</v>
      </c>
      <c r="V59" s="108">
        <v>0</v>
      </c>
      <c r="W59" s="110">
        <v>0</v>
      </c>
      <c r="X59" s="110">
        <f t="shared" si="23"/>
        <v>0</v>
      </c>
      <c r="Y59" s="41">
        <f t="shared" si="24"/>
        <v>0</v>
      </c>
      <c r="Z59" s="80">
        <v>128087976</v>
      </c>
      <c r="AA59" s="81">
        <v>84903781</v>
      </c>
      <c r="AB59" s="81">
        <f t="shared" si="25"/>
        <v>212991757</v>
      </c>
      <c r="AC59" s="41">
        <f t="shared" si="26"/>
        <v>0.3233100726160364</v>
      </c>
      <c r="AD59" s="80">
        <v>11930069</v>
      </c>
      <c r="AE59" s="81">
        <v>98610103</v>
      </c>
      <c r="AF59" s="81">
        <f t="shared" si="27"/>
        <v>110540172</v>
      </c>
      <c r="AG59" s="41">
        <f t="shared" si="28"/>
        <v>0.12031339197509662</v>
      </c>
      <c r="AH59" s="41">
        <f t="shared" si="29"/>
        <v>0.9268267196110387</v>
      </c>
      <c r="AI59" s="13">
        <v>918768644</v>
      </c>
      <c r="AJ59" s="13">
        <v>918768644</v>
      </c>
      <c r="AK59" s="13">
        <v>110540172</v>
      </c>
      <c r="AL59" s="13"/>
    </row>
    <row r="60" spans="1:38" s="60" customFormat="1" ht="12.75">
      <c r="A60" s="65"/>
      <c r="B60" s="66" t="s">
        <v>189</v>
      </c>
      <c r="C60" s="33"/>
      <c r="D60" s="84">
        <f>SUM(D55:D59)</f>
        <v>1359234063</v>
      </c>
      <c r="E60" s="85">
        <f>SUM(E55:E59)</f>
        <v>348028150</v>
      </c>
      <c r="F60" s="86">
        <f t="shared" si="15"/>
        <v>1707262213</v>
      </c>
      <c r="G60" s="84">
        <f>SUM(G55:G59)</f>
        <v>1359234063</v>
      </c>
      <c r="H60" s="85">
        <f>SUM(H55:H59)</f>
        <v>348028150</v>
      </c>
      <c r="I60" s="93">
        <f t="shared" si="16"/>
        <v>1707262213</v>
      </c>
      <c r="J60" s="84">
        <f>SUM(J55:J59)</f>
        <v>343272642</v>
      </c>
      <c r="K60" s="95">
        <f>SUM(K55:K59)</f>
        <v>185042748</v>
      </c>
      <c r="L60" s="85">
        <f t="shared" si="17"/>
        <v>528315390</v>
      </c>
      <c r="M60" s="45">
        <f t="shared" si="18"/>
        <v>0.30945181471078453</v>
      </c>
      <c r="N60" s="114">
        <f>SUM(N55:N59)</f>
        <v>0</v>
      </c>
      <c r="O60" s="115">
        <f>SUM(O55:O59)</f>
        <v>0</v>
      </c>
      <c r="P60" s="116">
        <f t="shared" si="19"/>
        <v>0</v>
      </c>
      <c r="Q60" s="45">
        <f t="shared" si="20"/>
        <v>0</v>
      </c>
      <c r="R60" s="114">
        <f>SUM(R55:R59)</f>
        <v>0</v>
      </c>
      <c r="S60" s="116">
        <f>SUM(S55:S59)</f>
        <v>0</v>
      </c>
      <c r="T60" s="116">
        <f t="shared" si="21"/>
        <v>0</v>
      </c>
      <c r="U60" s="45">
        <f t="shared" si="22"/>
        <v>0</v>
      </c>
      <c r="V60" s="114">
        <f>SUM(V55:V59)</f>
        <v>0</v>
      </c>
      <c r="W60" s="116">
        <f>SUM(W55:W59)</f>
        <v>0</v>
      </c>
      <c r="X60" s="116">
        <f t="shared" si="23"/>
        <v>0</v>
      </c>
      <c r="Y60" s="45">
        <f t="shared" si="24"/>
        <v>0</v>
      </c>
      <c r="Z60" s="84">
        <v>343272642</v>
      </c>
      <c r="AA60" s="85">
        <v>185042748</v>
      </c>
      <c r="AB60" s="85">
        <f t="shared" si="25"/>
        <v>528315390</v>
      </c>
      <c r="AC60" s="45">
        <f t="shared" si="26"/>
        <v>0.30945181471078453</v>
      </c>
      <c r="AD60" s="84">
        <f>SUM(AD55:AD59)</f>
        <v>213011590</v>
      </c>
      <c r="AE60" s="85">
        <f>SUM(AE55:AE59)</f>
        <v>122506616</v>
      </c>
      <c r="AF60" s="85">
        <f t="shared" si="27"/>
        <v>335518206</v>
      </c>
      <c r="AG60" s="45">
        <f t="shared" si="28"/>
        <v>0.1766045546639242</v>
      </c>
      <c r="AH60" s="45">
        <f t="shared" si="29"/>
        <v>0.5746251039503949</v>
      </c>
      <c r="AI60" s="67">
        <f>SUM(AI55:AI59)</f>
        <v>1899827593</v>
      </c>
      <c r="AJ60" s="67">
        <f>SUM(AJ55:AJ59)</f>
        <v>1833458309</v>
      </c>
      <c r="AK60" s="67">
        <f>SUM(AK55:AK59)</f>
        <v>335518206</v>
      </c>
      <c r="AL60" s="67"/>
    </row>
    <row r="61" spans="1:38" s="60" customFormat="1" ht="12.75">
      <c r="A61" s="65"/>
      <c r="B61" s="66" t="s">
        <v>190</v>
      </c>
      <c r="C61" s="33"/>
      <c r="D61" s="84">
        <f>SUM(D9:D10,D12:D21,D23:D30,D32:D40,D42:D46,D48:D53,D55:D59)</f>
        <v>22110174499</v>
      </c>
      <c r="E61" s="85">
        <f>SUM(E9:E10,E12:E21,E23:E30,E32:E40,E42:E46,E48:E53,E55:E59)</f>
        <v>5701779659</v>
      </c>
      <c r="F61" s="86">
        <f t="shared" si="15"/>
        <v>27811954158</v>
      </c>
      <c r="G61" s="84">
        <f>SUM(G9:G10,G12:G21,G23:G30,G32:G40,G42:G46,G48:G53,G55:G59)</f>
        <v>21984852829</v>
      </c>
      <c r="H61" s="85">
        <f>SUM(H9:H10,H12:H21,H23:H30,H32:H40,H42:H46,H48:H53,H55:H59)</f>
        <v>5821620619</v>
      </c>
      <c r="I61" s="93">
        <f t="shared" si="16"/>
        <v>27806473448</v>
      </c>
      <c r="J61" s="84">
        <f>SUM(J9:J10,J12:J21,J23:J30,J32:J40,J42:J46,J48:J53,J55:J59)</f>
        <v>7030381504</v>
      </c>
      <c r="K61" s="95">
        <f>SUM(K9:K10,K12:K21,K23:K30,K32:K40,K42:K46,K48:K53,K55:K59)</f>
        <v>752842694</v>
      </c>
      <c r="L61" s="85">
        <f t="shared" si="17"/>
        <v>7783224198</v>
      </c>
      <c r="M61" s="45">
        <f t="shared" si="18"/>
        <v>0.2798517556078017</v>
      </c>
      <c r="N61" s="114">
        <f>SUM(N9:N10,N12:N21,N23:N30,N32:N40,N42:N46,N48:N53,N55:N59)</f>
        <v>0</v>
      </c>
      <c r="O61" s="115">
        <f>SUM(O9:O10,O12:O21,O23:O30,O32:O40,O42:O46,O48:O53,O55:O59)</f>
        <v>0</v>
      </c>
      <c r="P61" s="116">
        <f t="shared" si="19"/>
        <v>0</v>
      </c>
      <c r="Q61" s="45">
        <f t="shared" si="20"/>
        <v>0</v>
      </c>
      <c r="R61" s="114">
        <f>SUM(R9:R10,R12:R21,R23:R30,R32:R40,R42:R46,R48:R53,R55:R59)</f>
        <v>0</v>
      </c>
      <c r="S61" s="116">
        <f>SUM(S9:S10,S12:S21,S23:S30,S32:S40,S42:S46,S48:S53,S55:S59)</f>
        <v>0</v>
      </c>
      <c r="T61" s="116">
        <f t="shared" si="21"/>
        <v>0</v>
      </c>
      <c r="U61" s="45">
        <f t="shared" si="22"/>
        <v>0</v>
      </c>
      <c r="V61" s="114">
        <f>SUM(V9:V10,V12:V21,V23:V30,V32:V40,V42:V46,V48:V53,V55:V59)</f>
        <v>0</v>
      </c>
      <c r="W61" s="116">
        <f>SUM(W9:W10,W12:W21,W23:W30,W32:W40,W42:W46,W48:W53,W55:W59)</f>
        <v>0</v>
      </c>
      <c r="X61" s="116">
        <f t="shared" si="23"/>
        <v>0</v>
      </c>
      <c r="Y61" s="45">
        <f t="shared" si="24"/>
        <v>0</v>
      </c>
      <c r="Z61" s="84">
        <v>7030381504</v>
      </c>
      <c r="AA61" s="85">
        <v>752842694</v>
      </c>
      <c r="AB61" s="85">
        <f t="shared" si="25"/>
        <v>7783224198</v>
      </c>
      <c r="AC61" s="45">
        <f t="shared" si="26"/>
        <v>0.2798517556078017</v>
      </c>
      <c r="AD61" s="84">
        <f>SUM(AD9:AD10,AD12:AD21,AD23:AD30,AD32:AD40,AD42:AD46,AD48:AD53,AD55:AD59)</f>
        <v>6971528591</v>
      </c>
      <c r="AE61" s="85">
        <f>SUM(AE9:AE10,AE12:AE21,AE23:AE30,AE32:AE40,AE42:AE46,AE48:AE53,AE55:AE59)</f>
        <v>776836109</v>
      </c>
      <c r="AF61" s="85">
        <f t="shared" si="27"/>
        <v>7748364700</v>
      </c>
      <c r="AG61" s="45">
        <f t="shared" si="28"/>
        <v>0.2863263551506449</v>
      </c>
      <c r="AH61" s="45">
        <f t="shared" si="29"/>
        <v>0.004498949049210443</v>
      </c>
      <c r="AI61" s="67">
        <f>SUM(AI9:AI10,AI12:AI21,AI23:AI30,AI32:AI40,AI42:AI46,AI48:AI53,AI55:AI59)</f>
        <v>27061304559</v>
      </c>
      <c r="AJ61" s="67">
        <f>SUM(AJ9:AJ10,AJ12:AJ21,AJ23:AJ30,AJ32:AJ40,AJ42:AJ46,AJ48:AJ53,AJ55:AJ59)</f>
        <v>29010775808</v>
      </c>
      <c r="AK61" s="67">
        <f>SUM(AK9:AK10,AK12:AK21,AK23:AK30,AK32:AK40,AK42:AK46,AK48:AK53,AK55:AK59)</f>
        <v>7748364700</v>
      </c>
      <c r="AL61" s="67"/>
    </row>
    <row r="62" spans="1:38" s="14" customFormat="1" ht="12.75">
      <c r="A62" s="68"/>
      <c r="B62" s="69"/>
      <c r="C62" s="70"/>
      <c r="D62" s="96"/>
      <c r="E62" s="96"/>
      <c r="F62" s="97"/>
      <c r="G62" s="98"/>
      <c r="H62" s="96"/>
      <c r="I62" s="99"/>
      <c r="J62" s="98"/>
      <c r="K62" s="100"/>
      <c r="L62" s="96"/>
      <c r="M62" s="74"/>
      <c r="N62" s="98"/>
      <c r="O62" s="100"/>
      <c r="P62" s="96"/>
      <c r="Q62" s="74"/>
      <c r="R62" s="98"/>
      <c r="S62" s="100"/>
      <c r="T62" s="96"/>
      <c r="U62" s="74"/>
      <c r="V62" s="98"/>
      <c r="W62" s="100"/>
      <c r="X62" s="96"/>
      <c r="Y62" s="74"/>
      <c r="Z62" s="98"/>
      <c r="AA62" s="100"/>
      <c r="AB62" s="96"/>
      <c r="AC62" s="74"/>
      <c r="AD62" s="98"/>
      <c r="AE62" s="96"/>
      <c r="AF62" s="96"/>
      <c r="AG62" s="74"/>
      <c r="AH62" s="74"/>
      <c r="AI62" s="13"/>
      <c r="AJ62" s="13"/>
      <c r="AK62" s="13"/>
      <c r="AL62" s="13"/>
    </row>
    <row r="63" spans="1:38" s="14" customFormat="1" ht="12.75" customHeight="1">
      <c r="A63" s="13"/>
      <c r="B63" s="61"/>
      <c r="C63" s="13"/>
      <c r="D63" s="91"/>
      <c r="E63" s="91"/>
      <c r="F63" s="91"/>
      <c r="G63" s="91"/>
      <c r="H63" s="91"/>
      <c r="I63" s="91"/>
      <c r="J63" s="91"/>
      <c r="K63" s="91"/>
      <c r="L63" s="91"/>
      <c r="M63" s="13"/>
      <c r="N63" s="91"/>
      <c r="O63" s="91"/>
      <c r="P63" s="91"/>
      <c r="Q63" s="13"/>
      <c r="R63" s="91"/>
      <c r="S63" s="91"/>
      <c r="T63" s="91"/>
      <c r="U63" s="13"/>
      <c r="V63" s="91"/>
      <c r="W63" s="91"/>
      <c r="X63" s="91"/>
      <c r="Y63" s="13"/>
      <c r="Z63" s="91"/>
      <c r="AA63" s="91"/>
      <c r="AB63" s="91"/>
      <c r="AC63" s="13"/>
      <c r="AD63" s="91"/>
      <c r="AE63" s="91"/>
      <c r="AF63" s="91"/>
      <c r="AG63" s="13"/>
      <c r="AH63" s="13"/>
      <c r="AI63" s="13"/>
      <c r="AJ63" s="13"/>
      <c r="AK63" s="13"/>
      <c r="AL63" s="13"/>
    </row>
    <row r="64" spans="1:38" ht="12.75" customHeight="1">
      <c r="A64" s="2"/>
      <c r="B64" s="62"/>
      <c r="C64" s="62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6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22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64" t="s">
        <v>49</v>
      </c>
      <c r="C9" s="40" t="s">
        <v>50</v>
      </c>
      <c r="D9" s="80">
        <v>5507375071</v>
      </c>
      <c r="E9" s="81">
        <v>865988708</v>
      </c>
      <c r="F9" s="82">
        <f>$D9+$E9</f>
        <v>6373363779</v>
      </c>
      <c r="G9" s="80">
        <v>5507375071</v>
      </c>
      <c r="H9" s="81">
        <v>865988708</v>
      </c>
      <c r="I9" s="83">
        <f>$G9+$H9</f>
        <v>6373363779</v>
      </c>
      <c r="J9" s="80">
        <v>1544502314</v>
      </c>
      <c r="K9" s="81">
        <v>103122459</v>
      </c>
      <c r="L9" s="81">
        <f>$J9+$K9</f>
        <v>1647624773</v>
      </c>
      <c r="M9" s="41">
        <f>IF($F9=0,0,$L9/$F9)</f>
        <v>0.25851729638105125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1544502314</v>
      </c>
      <c r="AA9" s="81">
        <v>103122459</v>
      </c>
      <c r="AB9" s="81">
        <f>$Z9+$AA9</f>
        <v>1647624773</v>
      </c>
      <c r="AC9" s="41">
        <f>IF($F9=0,0,$AB9/$F9)</f>
        <v>0.25851729638105125</v>
      </c>
      <c r="AD9" s="80">
        <v>1356593792</v>
      </c>
      <c r="AE9" s="81">
        <v>116277776</v>
      </c>
      <c r="AF9" s="81">
        <f>$AD9+$AE9</f>
        <v>1472871568</v>
      </c>
      <c r="AG9" s="41">
        <f>IF($AI9=0,0,$AK9/$AI9)</f>
        <v>0.28722056699316223</v>
      </c>
      <c r="AH9" s="41">
        <f>IF($AF9=0,0,(($L9/$AF9)-1))</f>
        <v>0.1186479587200504</v>
      </c>
      <c r="AI9" s="13">
        <v>5128015669</v>
      </c>
      <c r="AJ9" s="13">
        <v>5854318472</v>
      </c>
      <c r="AK9" s="13">
        <v>1472871568</v>
      </c>
      <c r="AL9" s="13"/>
    </row>
    <row r="10" spans="1:38" s="60" customFormat="1" ht="12.75">
      <c r="A10" s="65"/>
      <c r="B10" s="66" t="s">
        <v>95</v>
      </c>
      <c r="C10" s="33"/>
      <c r="D10" s="84">
        <f>D9</f>
        <v>5507375071</v>
      </c>
      <c r="E10" s="85">
        <f>E9</f>
        <v>865988708</v>
      </c>
      <c r="F10" s="93">
        <f aca="true" t="shared" si="0" ref="F10:F38">$D10+$E10</f>
        <v>6373363779</v>
      </c>
      <c r="G10" s="84">
        <f>G9</f>
        <v>5507375071</v>
      </c>
      <c r="H10" s="85">
        <f>H9</f>
        <v>865988708</v>
      </c>
      <c r="I10" s="86">
        <f aca="true" t="shared" si="1" ref="I10:I38">$G10+$H10</f>
        <v>6373363779</v>
      </c>
      <c r="J10" s="84">
        <f>J9</f>
        <v>1544502314</v>
      </c>
      <c r="K10" s="85">
        <f>K9</f>
        <v>103122459</v>
      </c>
      <c r="L10" s="85">
        <f aca="true" t="shared" si="2" ref="L10:L38">$J10+$K10</f>
        <v>1647624773</v>
      </c>
      <c r="M10" s="45">
        <f aca="true" t="shared" si="3" ref="M10:M38">IF($F10=0,0,$L10/$F10)</f>
        <v>0.25851729638105125</v>
      </c>
      <c r="N10" s="114">
        <f>N9</f>
        <v>0</v>
      </c>
      <c r="O10" s="115">
        <f>O9</f>
        <v>0</v>
      </c>
      <c r="P10" s="116">
        <f aca="true" t="shared" si="4" ref="P10:P38">$N10+$O10</f>
        <v>0</v>
      </c>
      <c r="Q10" s="45">
        <f aca="true" t="shared" si="5" ref="Q10:Q38">IF($F10=0,0,$P10/$F10)</f>
        <v>0</v>
      </c>
      <c r="R10" s="114">
        <f>R9</f>
        <v>0</v>
      </c>
      <c r="S10" s="116">
        <f>S9</f>
        <v>0</v>
      </c>
      <c r="T10" s="116">
        <f aca="true" t="shared" si="6" ref="T10:T38">$R10+$S10</f>
        <v>0</v>
      </c>
      <c r="U10" s="45">
        <f aca="true" t="shared" si="7" ref="U10:U38">IF($I10=0,0,$T10/$I10)</f>
        <v>0</v>
      </c>
      <c r="V10" s="114">
        <f>V9</f>
        <v>0</v>
      </c>
      <c r="W10" s="116">
        <f>W9</f>
        <v>0</v>
      </c>
      <c r="X10" s="116">
        <f aca="true" t="shared" si="8" ref="X10:X38">$V10+$W10</f>
        <v>0</v>
      </c>
      <c r="Y10" s="45">
        <f aca="true" t="shared" si="9" ref="Y10:Y38">IF($I10=0,0,$X10/$I10)</f>
        <v>0</v>
      </c>
      <c r="Z10" s="84">
        <v>1544502314</v>
      </c>
      <c r="AA10" s="85">
        <v>103122459</v>
      </c>
      <c r="AB10" s="85">
        <f aca="true" t="shared" si="10" ref="AB10:AB38">$Z10+$AA10</f>
        <v>1647624773</v>
      </c>
      <c r="AC10" s="45">
        <f aca="true" t="shared" si="11" ref="AC10:AC38">IF($F10=0,0,$AB10/$F10)</f>
        <v>0.25851729638105125</v>
      </c>
      <c r="AD10" s="84">
        <f>AD9</f>
        <v>1356593792</v>
      </c>
      <c r="AE10" s="85">
        <f>AE9</f>
        <v>116277776</v>
      </c>
      <c r="AF10" s="85">
        <f aca="true" t="shared" si="12" ref="AF10:AF38">$AD10+$AE10</f>
        <v>1472871568</v>
      </c>
      <c r="AG10" s="45">
        <f aca="true" t="shared" si="13" ref="AG10:AG38">IF($AI10=0,0,$AK10/$AI10)</f>
        <v>0.28722056699316223</v>
      </c>
      <c r="AH10" s="45">
        <f aca="true" t="shared" si="14" ref="AH10:AH38">IF($AF10=0,0,(($L10/$AF10)-1))</f>
        <v>0.1186479587200504</v>
      </c>
      <c r="AI10" s="67">
        <f>AI9</f>
        <v>5128015669</v>
      </c>
      <c r="AJ10" s="67">
        <f>AJ9</f>
        <v>5854318472</v>
      </c>
      <c r="AK10" s="67">
        <f>AK9</f>
        <v>1472871568</v>
      </c>
      <c r="AL10" s="67"/>
    </row>
    <row r="11" spans="1:38" s="14" customFormat="1" ht="12.75">
      <c r="A11" s="30" t="s">
        <v>96</v>
      </c>
      <c r="B11" s="64" t="s">
        <v>191</v>
      </c>
      <c r="C11" s="40" t="s">
        <v>192</v>
      </c>
      <c r="D11" s="80">
        <v>108610000</v>
      </c>
      <c r="E11" s="81">
        <v>44812314</v>
      </c>
      <c r="F11" s="82">
        <f t="shared" si="0"/>
        <v>153422314</v>
      </c>
      <c r="G11" s="80">
        <v>108610000</v>
      </c>
      <c r="H11" s="81">
        <v>44812314</v>
      </c>
      <c r="I11" s="83">
        <f t="shared" si="1"/>
        <v>153422314</v>
      </c>
      <c r="J11" s="80">
        <v>35947286</v>
      </c>
      <c r="K11" s="81">
        <v>5990962</v>
      </c>
      <c r="L11" s="81">
        <f t="shared" si="2"/>
        <v>41938248</v>
      </c>
      <c r="M11" s="41">
        <f t="shared" si="3"/>
        <v>0.27335168468388504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35947286</v>
      </c>
      <c r="AA11" s="81">
        <v>5990962</v>
      </c>
      <c r="AB11" s="81">
        <f t="shared" si="10"/>
        <v>41938248</v>
      </c>
      <c r="AC11" s="41">
        <f t="shared" si="11"/>
        <v>0.27335168468388504</v>
      </c>
      <c r="AD11" s="80">
        <v>36316156</v>
      </c>
      <c r="AE11" s="81">
        <v>6554924</v>
      </c>
      <c r="AF11" s="81">
        <f t="shared" si="12"/>
        <v>42871080</v>
      </c>
      <c r="AG11" s="41">
        <f t="shared" si="13"/>
        <v>0.33986694627490593</v>
      </c>
      <c r="AH11" s="41">
        <f t="shared" si="14"/>
        <v>-0.02175900397190833</v>
      </c>
      <c r="AI11" s="13">
        <v>126140775</v>
      </c>
      <c r="AJ11" s="13">
        <v>131049070</v>
      </c>
      <c r="AK11" s="13">
        <v>42871080</v>
      </c>
      <c r="AL11" s="13"/>
    </row>
    <row r="12" spans="1:38" s="14" customFormat="1" ht="12.75">
      <c r="A12" s="30" t="s">
        <v>96</v>
      </c>
      <c r="B12" s="64" t="s">
        <v>193</v>
      </c>
      <c r="C12" s="40" t="s">
        <v>194</v>
      </c>
      <c r="D12" s="80">
        <v>208106027</v>
      </c>
      <c r="E12" s="81">
        <v>51271000</v>
      </c>
      <c r="F12" s="82">
        <f t="shared" si="0"/>
        <v>259377027</v>
      </c>
      <c r="G12" s="80">
        <v>208106027</v>
      </c>
      <c r="H12" s="81">
        <v>51271000</v>
      </c>
      <c r="I12" s="83">
        <f t="shared" si="1"/>
        <v>259377027</v>
      </c>
      <c r="J12" s="80">
        <v>75557897</v>
      </c>
      <c r="K12" s="81">
        <v>14933568</v>
      </c>
      <c r="L12" s="81">
        <f t="shared" si="2"/>
        <v>90491465</v>
      </c>
      <c r="M12" s="41">
        <f t="shared" si="3"/>
        <v>0.3488800301500873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75557897</v>
      </c>
      <c r="AA12" s="81">
        <v>14933568</v>
      </c>
      <c r="AB12" s="81">
        <f t="shared" si="10"/>
        <v>90491465</v>
      </c>
      <c r="AC12" s="41">
        <f t="shared" si="11"/>
        <v>0.3488800301500873</v>
      </c>
      <c r="AD12" s="80">
        <v>70351604</v>
      </c>
      <c r="AE12" s="81">
        <v>6722765</v>
      </c>
      <c r="AF12" s="81">
        <f t="shared" si="12"/>
        <v>77074369</v>
      </c>
      <c r="AG12" s="41">
        <f t="shared" si="13"/>
        <v>0.31282996297130383</v>
      </c>
      <c r="AH12" s="41">
        <f t="shared" si="14"/>
        <v>0.1740798682373903</v>
      </c>
      <c r="AI12" s="13">
        <v>246377835</v>
      </c>
      <c r="AJ12" s="13">
        <v>246377835</v>
      </c>
      <c r="AK12" s="13">
        <v>77074369</v>
      </c>
      <c r="AL12" s="13"/>
    </row>
    <row r="13" spans="1:38" s="14" customFormat="1" ht="12.75">
      <c r="A13" s="30" t="s">
        <v>96</v>
      </c>
      <c r="B13" s="64" t="s">
        <v>195</v>
      </c>
      <c r="C13" s="40" t="s">
        <v>196</v>
      </c>
      <c r="D13" s="80">
        <v>119957490</v>
      </c>
      <c r="E13" s="81">
        <v>50819640</v>
      </c>
      <c r="F13" s="82">
        <f t="shared" si="0"/>
        <v>170777130</v>
      </c>
      <c r="G13" s="80">
        <v>119957490</v>
      </c>
      <c r="H13" s="81">
        <v>50819640</v>
      </c>
      <c r="I13" s="83">
        <f t="shared" si="1"/>
        <v>170777130</v>
      </c>
      <c r="J13" s="80">
        <v>37409917</v>
      </c>
      <c r="K13" s="81">
        <v>6749752</v>
      </c>
      <c r="L13" s="81">
        <f t="shared" si="2"/>
        <v>44159669</v>
      </c>
      <c r="M13" s="41">
        <f t="shared" si="3"/>
        <v>0.25858069520198634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37409917</v>
      </c>
      <c r="AA13" s="81">
        <v>6749752</v>
      </c>
      <c r="AB13" s="81">
        <f t="shared" si="10"/>
        <v>44159669</v>
      </c>
      <c r="AC13" s="41">
        <f t="shared" si="11"/>
        <v>0.25858069520198634</v>
      </c>
      <c r="AD13" s="80">
        <v>35533744</v>
      </c>
      <c r="AE13" s="81">
        <v>4433279</v>
      </c>
      <c r="AF13" s="81">
        <f t="shared" si="12"/>
        <v>39967023</v>
      </c>
      <c r="AG13" s="41">
        <f t="shared" si="13"/>
        <v>0.32511142545680133</v>
      </c>
      <c r="AH13" s="41">
        <f t="shared" si="14"/>
        <v>0.10490263435432756</v>
      </c>
      <c r="AI13" s="13">
        <v>122933308</v>
      </c>
      <c r="AJ13" s="13">
        <v>122933308</v>
      </c>
      <c r="AK13" s="13">
        <v>39967023</v>
      </c>
      <c r="AL13" s="13"/>
    </row>
    <row r="14" spans="1:38" s="14" customFormat="1" ht="12.75">
      <c r="A14" s="30" t="s">
        <v>96</v>
      </c>
      <c r="B14" s="64" t="s">
        <v>197</v>
      </c>
      <c r="C14" s="40" t="s">
        <v>198</v>
      </c>
      <c r="D14" s="80">
        <v>86677104</v>
      </c>
      <c r="E14" s="81">
        <v>29337800</v>
      </c>
      <c r="F14" s="82">
        <f t="shared" si="0"/>
        <v>116014904</v>
      </c>
      <c r="G14" s="80">
        <v>86677104</v>
      </c>
      <c r="H14" s="81">
        <v>29337800</v>
      </c>
      <c r="I14" s="83">
        <f t="shared" si="1"/>
        <v>116014904</v>
      </c>
      <c r="J14" s="80">
        <v>14462242</v>
      </c>
      <c r="K14" s="81">
        <v>0</v>
      </c>
      <c r="L14" s="81">
        <f t="shared" si="2"/>
        <v>14462242</v>
      </c>
      <c r="M14" s="41">
        <f t="shared" si="3"/>
        <v>0.12465848353415006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14462242</v>
      </c>
      <c r="AA14" s="81">
        <v>0</v>
      </c>
      <c r="AB14" s="81">
        <f t="shared" si="10"/>
        <v>14462242</v>
      </c>
      <c r="AC14" s="41">
        <f t="shared" si="11"/>
        <v>0.12465848353415006</v>
      </c>
      <c r="AD14" s="80">
        <v>106465592</v>
      </c>
      <c r="AE14" s="81">
        <v>0</v>
      </c>
      <c r="AF14" s="81">
        <f t="shared" si="12"/>
        <v>106465592</v>
      </c>
      <c r="AG14" s="41">
        <f t="shared" si="13"/>
        <v>1.067929583382789</v>
      </c>
      <c r="AH14" s="41">
        <f t="shared" si="14"/>
        <v>-0.864160413441368</v>
      </c>
      <c r="AI14" s="13">
        <v>99693457</v>
      </c>
      <c r="AJ14" s="13">
        <v>99693457</v>
      </c>
      <c r="AK14" s="13">
        <v>106465592</v>
      </c>
      <c r="AL14" s="13"/>
    </row>
    <row r="15" spans="1:38" s="14" customFormat="1" ht="12.75">
      <c r="A15" s="30" t="s">
        <v>115</v>
      </c>
      <c r="B15" s="64" t="s">
        <v>199</v>
      </c>
      <c r="C15" s="40" t="s">
        <v>200</v>
      </c>
      <c r="D15" s="80">
        <v>60554854</v>
      </c>
      <c r="E15" s="81">
        <v>4346000</v>
      </c>
      <c r="F15" s="82">
        <f t="shared" si="0"/>
        <v>64900854</v>
      </c>
      <c r="G15" s="80">
        <v>60554854</v>
      </c>
      <c r="H15" s="81">
        <v>4346000</v>
      </c>
      <c r="I15" s="83">
        <f t="shared" si="1"/>
        <v>64900854</v>
      </c>
      <c r="J15" s="80">
        <v>18441042</v>
      </c>
      <c r="K15" s="81">
        <v>39260</v>
      </c>
      <c r="L15" s="81">
        <f t="shared" si="2"/>
        <v>18480302</v>
      </c>
      <c r="M15" s="41">
        <f t="shared" si="3"/>
        <v>0.2847466691270349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18441042</v>
      </c>
      <c r="AA15" s="81">
        <v>39260</v>
      </c>
      <c r="AB15" s="81">
        <f t="shared" si="10"/>
        <v>18480302</v>
      </c>
      <c r="AC15" s="41">
        <f t="shared" si="11"/>
        <v>0.2847466691270349</v>
      </c>
      <c r="AD15" s="80">
        <v>18032371</v>
      </c>
      <c r="AE15" s="81">
        <v>1725632</v>
      </c>
      <c r="AF15" s="81">
        <f t="shared" si="12"/>
        <v>19758003</v>
      </c>
      <c r="AG15" s="41">
        <f t="shared" si="13"/>
        <v>0.27569303305894965</v>
      </c>
      <c r="AH15" s="41">
        <f t="shared" si="14"/>
        <v>-0.06466751725870268</v>
      </c>
      <c r="AI15" s="13">
        <v>71666675</v>
      </c>
      <c r="AJ15" s="13">
        <v>79047736</v>
      </c>
      <c r="AK15" s="13">
        <v>19758003</v>
      </c>
      <c r="AL15" s="13"/>
    </row>
    <row r="16" spans="1:38" s="60" customFormat="1" ht="12.75">
      <c r="A16" s="65"/>
      <c r="B16" s="66" t="s">
        <v>201</v>
      </c>
      <c r="C16" s="33"/>
      <c r="D16" s="84">
        <f>SUM(D11:D15)</f>
        <v>583905475</v>
      </c>
      <c r="E16" s="85">
        <f>SUM(E11:E15)</f>
        <v>180586754</v>
      </c>
      <c r="F16" s="93">
        <f t="shared" si="0"/>
        <v>764492229</v>
      </c>
      <c r="G16" s="84">
        <f>SUM(G11:G15)</f>
        <v>583905475</v>
      </c>
      <c r="H16" s="85">
        <f>SUM(H11:H15)</f>
        <v>180586754</v>
      </c>
      <c r="I16" s="86">
        <f t="shared" si="1"/>
        <v>764492229</v>
      </c>
      <c r="J16" s="84">
        <f>SUM(J11:J15)</f>
        <v>181818384</v>
      </c>
      <c r="K16" s="85">
        <f>SUM(K11:K15)</f>
        <v>27713542</v>
      </c>
      <c r="L16" s="85">
        <f t="shared" si="2"/>
        <v>209531926</v>
      </c>
      <c r="M16" s="45">
        <f t="shared" si="3"/>
        <v>0.2740798637993742</v>
      </c>
      <c r="N16" s="114">
        <f>SUM(N11:N15)</f>
        <v>0</v>
      </c>
      <c r="O16" s="115">
        <f>SUM(O11:O15)</f>
        <v>0</v>
      </c>
      <c r="P16" s="116">
        <f t="shared" si="4"/>
        <v>0</v>
      </c>
      <c r="Q16" s="45">
        <f t="shared" si="5"/>
        <v>0</v>
      </c>
      <c r="R16" s="114">
        <f>SUM(R11:R15)</f>
        <v>0</v>
      </c>
      <c r="S16" s="116">
        <f>SUM(S11:S15)</f>
        <v>0</v>
      </c>
      <c r="T16" s="116">
        <f t="shared" si="6"/>
        <v>0</v>
      </c>
      <c r="U16" s="45">
        <f t="shared" si="7"/>
        <v>0</v>
      </c>
      <c r="V16" s="114">
        <f>SUM(V11:V15)</f>
        <v>0</v>
      </c>
      <c r="W16" s="116">
        <f>SUM(W11:W15)</f>
        <v>0</v>
      </c>
      <c r="X16" s="116">
        <f t="shared" si="8"/>
        <v>0</v>
      </c>
      <c r="Y16" s="45">
        <f t="shared" si="9"/>
        <v>0</v>
      </c>
      <c r="Z16" s="84">
        <v>181818384</v>
      </c>
      <c r="AA16" s="85">
        <v>27713542</v>
      </c>
      <c r="AB16" s="85">
        <f t="shared" si="10"/>
        <v>209531926</v>
      </c>
      <c r="AC16" s="45">
        <f t="shared" si="11"/>
        <v>0.2740798637993742</v>
      </c>
      <c r="AD16" s="84">
        <f>SUM(AD11:AD15)</f>
        <v>266699467</v>
      </c>
      <c r="AE16" s="85">
        <f>SUM(AE11:AE15)</f>
        <v>19436600</v>
      </c>
      <c r="AF16" s="85">
        <f t="shared" si="12"/>
        <v>286136067</v>
      </c>
      <c r="AG16" s="45">
        <f t="shared" si="13"/>
        <v>0.4291105222228663</v>
      </c>
      <c r="AH16" s="45">
        <f t="shared" si="14"/>
        <v>-0.2677192770668788</v>
      </c>
      <c r="AI16" s="67">
        <f>SUM(AI11:AI15)</f>
        <v>666812050</v>
      </c>
      <c r="AJ16" s="67">
        <f>SUM(AJ11:AJ15)</f>
        <v>679101406</v>
      </c>
      <c r="AK16" s="67">
        <f>SUM(AK11:AK15)</f>
        <v>286136067</v>
      </c>
      <c r="AL16" s="67"/>
    </row>
    <row r="17" spans="1:38" s="14" customFormat="1" ht="12.75">
      <c r="A17" s="30" t="s">
        <v>96</v>
      </c>
      <c r="B17" s="64" t="s">
        <v>202</v>
      </c>
      <c r="C17" s="40" t="s">
        <v>203</v>
      </c>
      <c r="D17" s="80">
        <v>188901000</v>
      </c>
      <c r="E17" s="81">
        <v>61046052</v>
      </c>
      <c r="F17" s="82">
        <f t="shared" si="0"/>
        <v>249947052</v>
      </c>
      <c r="G17" s="80">
        <v>188901000</v>
      </c>
      <c r="H17" s="81">
        <v>61046052</v>
      </c>
      <c r="I17" s="83">
        <f t="shared" si="1"/>
        <v>249947052</v>
      </c>
      <c r="J17" s="80">
        <v>61188649</v>
      </c>
      <c r="K17" s="81">
        <v>3011701</v>
      </c>
      <c r="L17" s="81">
        <f t="shared" si="2"/>
        <v>64200350</v>
      </c>
      <c r="M17" s="41">
        <f t="shared" si="3"/>
        <v>0.25685580000359437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61188649</v>
      </c>
      <c r="AA17" s="81">
        <v>3011701</v>
      </c>
      <c r="AB17" s="81">
        <f t="shared" si="10"/>
        <v>64200350</v>
      </c>
      <c r="AC17" s="41">
        <f t="shared" si="11"/>
        <v>0.25685580000359437</v>
      </c>
      <c r="AD17" s="80">
        <v>23603203</v>
      </c>
      <c r="AE17" s="81">
        <v>3254769</v>
      </c>
      <c r="AF17" s="81">
        <f t="shared" si="12"/>
        <v>26857972</v>
      </c>
      <c r="AG17" s="41">
        <f t="shared" si="13"/>
        <v>0.1294818443394237</v>
      </c>
      <c r="AH17" s="41">
        <f t="shared" si="14"/>
        <v>1.3903647676749382</v>
      </c>
      <c r="AI17" s="13">
        <v>207426548</v>
      </c>
      <c r="AJ17" s="13">
        <v>200213000</v>
      </c>
      <c r="AK17" s="13">
        <v>26857972</v>
      </c>
      <c r="AL17" s="13"/>
    </row>
    <row r="18" spans="1:38" s="14" customFormat="1" ht="12.75">
      <c r="A18" s="30" t="s">
        <v>96</v>
      </c>
      <c r="B18" s="64" t="s">
        <v>204</v>
      </c>
      <c r="C18" s="40" t="s">
        <v>205</v>
      </c>
      <c r="D18" s="80">
        <v>71140416</v>
      </c>
      <c r="E18" s="81">
        <v>57353901</v>
      </c>
      <c r="F18" s="82">
        <f t="shared" si="0"/>
        <v>128494317</v>
      </c>
      <c r="G18" s="80">
        <v>71140416</v>
      </c>
      <c r="H18" s="81">
        <v>57353901</v>
      </c>
      <c r="I18" s="83">
        <f t="shared" si="1"/>
        <v>128494317</v>
      </c>
      <c r="J18" s="80">
        <v>26819854</v>
      </c>
      <c r="K18" s="81">
        <v>7202666</v>
      </c>
      <c r="L18" s="81">
        <f t="shared" si="2"/>
        <v>34022520</v>
      </c>
      <c r="M18" s="41">
        <f t="shared" si="3"/>
        <v>0.264778402612156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26819854</v>
      </c>
      <c r="AA18" s="81">
        <v>7202666</v>
      </c>
      <c r="AB18" s="81">
        <f t="shared" si="10"/>
        <v>34022520</v>
      </c>
      <c r="AC18" s="41">
        <f t="shared" si="11"/>
        <v>0.264778402612156</v>
      </c>
      <c r="AD18" s="80">
        <v>26561626</v>
      </c>
      <c r="AE18" s="81">
        <v>14516897</v>
      </c>
      <c r="AF18" s="81">
        <f t="shared" si="12"/>
        <v>41078523</v>
      </c>
      <c r="AG18" s="41">
        <f t="shared" si="13"/>
        <v>0.313558155133651</v>
      </c>
      <c r="AH18" s="41">
        <f t="shared" si="14"/>
        <v>-0.17176866363963472</v>
      </c>
      <c r="AI18" s="13">
        <v>131007669</v>
      </c>
      <c r="AJ18" s="13">
        <v>131007669</v>
      </c>
      <c r="AK18" s="13">
        <v>41078523</v>
      </c>
      <c r="AL18" s="13"/>
    </row>
    <row r="19" spans="1:38" s="14" customFormat="1" ht="12.75">
      <c r="A19" s="30" t="s">
        <v>96</v>
      </c>
      <c r="B19" s="64" t="s">
        <v>206</v>
      </c>
      <c r="C19" s="40" t="s">
        <v>207</v>
      </c>
      <c r="D19" s="80">
        <v>107290923</v>
      </c>
      <c r="E19" s="81">
        <v>31309000</v>
      </c>
      <c r="F19" s="83">
        <f t="shared" si="0"/>
        <v>138599923</v>
      </c>
      <c r="G19" s="80">
        <v>107290923</v>
      </c>
      <c r="H19" s="81">
        <v>31309000</v>
      </c>
      <c r="I19" s="83">
        <f t="shared" si="1"/>
        <v>138599923</v>
      </c>
      <c r="J19" s="80">
        <v>66454391</v>
      </c>
      <c r="K19" s="81">
        <v>2313079</v>
      </c>
      <c r="L19" s="81">
        <f t="shared" si="2"/>
        <v>68767470</v>
      </c>
      <c r="M19" s="41">
        <f t="shared" si="3"/>
        <v>0.49615806785116323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66454391</v>
      </c>
      <c r="AA19" s="81">
        <v>2313079</v>
      </c>
      <c r="AB19" s="81">
        <f t="shared" si="10"/>
        <v>68767470</v>
      </c>
      <c r="AC19" s="41">
        <f t="shared" si="11"/>
        <v>0.49615806785116323</v>
      </c>
      <c r="AD19" s="80">
        <v>43994519</v>
      </c>
      <c r="AE19" s="81">
        <v>17670597</v>
      </c>
      <c r="AF19" s="81">
        <f t="shared" si="12"/>
        <v>61665116</v>
      </c>
      <c r="AG19" s="41">
        <f t="shared" si="13"/>
        <v>0.4381953188733485</v>
      </c>
      <c r="AH19" s="41">
        <f t="shared" si="14"/>
        <v>0.11517620432271625</v>
      </c>
      <c r="AI19" s="13">
        <v>140725182</v>
      </c>
      <c r="AJ19" s="13">
        <v>157645358</v>
      </c>
      <c r="AK19" s="13">
        <v>61665116</v>
      </c>
      <c r="AL19" s="13"/>
    </row>
    <row r="20" spans="1:38" s="14" customFormat="1" ht="12.75">
      <c r="A20" s="30" t="s">
        <v>96</v>
      </c>
      <c r="B20" s="64" t="s">
        <v>70</v>
      </c>
      <c r="C20" s="40" t="s">
        <v>71</v>
      </c>
      <c r="D20" s="80">
        <v>1687706367</v>
      </c>
      <c r="E20" s="81">
        <v>212482000</v>
      </c>
      <c r="F20" s="82">
        <f t="shared" si="0"/>
        <v>1900188367</v>
      </c>
      <c r="G20" s="80">
        <v>1687706367</v>
      </c>
      <c r="H20" s="81">
        <v>212482000</v>
      </c>
      <c r="I20" s="83">
        <f t="shared" si="1"/>
        <v>1900188367</v>
      </c>
      <c r="J20" s="80">
        <v>535482097</v>
      </c>
      <c r="K20" s="81">
        <v>46359440</v>
      </c>
      <c r="L20" s="81">
        <f t="shared" si="2"/>
        <v>581841537</v>
      </c>
      <c r="M20" s="41">
        <f t="shared" si="3"/>
        <v>0.306202030864238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535482097</v>
      </c>
      <c r="AA20" s="81">
        <v>46359440</v>
      </c>
      <c r="AB20" s="81">
        <f t="shared" si="10"/>
        <v>581841537</v>
      </c>
      <c r="AC20" s="41">
        <f t="shared" si="11"/>
        <v>0.306202030864238</v>
      </c>
      <c r="AD20" s="80">
        <v>529655016</v>
      </c>
      <c r="AE20" s="81">
        <v>62874699</v>
      </c>
      <c r="AF20" s="81">
        <f t="shared" si="12"/>
        <v>592529715</v>
      </c>
      <c r="AG20" s="41">
        <f t="shared" si="13"/>
        <v>0.3178747486752104</v>
      </c>
      <c r="AH20" s="41">
        <f t="shared" si="14"/>
        <v>-0.018038214336642988</v>
      </c>
      <c r="AI20" s="13">
        <v>1864035182</v>
      </c>
      <c r="AJ20" s="13">
        <v>1863944571</v>
      </c>
      <c r="AK20" s="13">
        <v>592529715</v>
      </c>
      <c r="AL20" s="13"/>
    </row>
    <row r="21" spans="1:38" s="14" customFormat="1" ht="12.75">
      <c r="A21" s="30" t="s">
        <v>96</v>
      </c>
      <c r="B21" s="64" t="s">
        <v>208</v>
      </c>
      <c r="C21" s="40" t="s">
        <v>209</v>
      </c>
      <c r="D21" s="80">
        <v>362214260</v>
      </c>
      <c r="E21" s="81">
        <v>83715144</v>
      </c>
      <c r="F21" s="82">
        <f t="shared" si="0"/>
        <v>445929404</v>
      </c>
      <c r="G21" s="80">
        <v>362214260</v>
      </c>
      <c r="H21" s="81">
        <v>83715144</v>
      </c>
      <c r="I21" s="83">
        <f t="shared" si="1"/>
        <v>445929404</v>
      </c>
      <c r="J21" s="80">
        <v>27986394</v>
      </c>
      <c r="K21" s="81">
        <v>20094581</v>
      </c>
      <c r="L21" s="81">
        <f t="shared" si="2"/>
        <v>48080975</v>
      </c>
      <c r="M21" s="41">
        <f t="shared" si="3"/>
        <v>0.10782194349310054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27986394</v>
      </c>
      <c r="AA21" s="81">
        <v>20094581</v>
      </c>
      <c r="AB21" s="81">
        <f t="shared" si="10"/>
        <v>48080975</v>
      </c>
      <c r="AC21" s="41">
        <f t="shared" si="11"/>
        <v>0.10782194349310054</v>
      </c>
      <c r="AD21" s="80">
        <v>41966033</v>
      </c>
      <c r="AE21" s="81">
        <v>5352021</v>
      </c>
      <c r="AF21" s="81">
        <f t="shared" si="12"/>
        <v>47318054</v>
      </c>
      <c r="AG21" s="41">
        <f t="shared" si="13"/>
        <v>0.10415193678997599</v>
      </c>
      <c r="AH21" s="41">
        <f t="shared" si="14"/>
        <v>0.016123253927559977</v>
      </c>
      <c r="AI21" s="13">
        <v>454317562</v>
      </c>
      <c r="AJ21" s="13">
        <v>394826000</v>
      </c>
      <c r="AK21" s="13">
        <v>47318054</v>
      </c>
      <c r="AL21" s="13"/>
    </row>
    <row r="22" spans="1:38" s="14" customFormat="1" ht="12.75">
      <c r="A22" s="30" t="s">
        <v>115</v>
      </c>
      <c r="B22" s="64" t="s">
        <v>210</v>
      </c>
      <c r="C22" s="40" t="s">
        <v>211</v>
      </c>
      <c r="D22" s="80">
        <v>106307976</v>
      </c>
      <c r="E22" s="81">
        <v>3975100</v>
      </c>
      <c r="F22" s="82">
        <f t="shared" si="0"/>
        <v>110283076</v>
      </c>
      <c r="G22" s="80">
        <v>106307976</v>
      </c>
      <c r="H22" s="81">
        <v>3975100</v>
      </c>
      <c r="I22" s="83">
        <f t="shared" si="1"/>
        <v>110283076</v>
      </c>
      <c r="J22" s="80">
        <v>45060891</v>
      </c>
      <c r="K22" s="81">
        <v>170621</v>
      </c>
      <c r="L22" s="81">
        <f t="shared" si="2"/>
        <v>45231512</v>
      </c>
      <c r="M22" s="41">
        <f t="shared" si="3"/>
        <v>0.4101401016417061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45060891</v>
      </c>
      <c r="AA22" s="81">
        <v>170621</v>
      </c>
      <c r="AB22" s="81">
        <f t="shared" si="10"/>
        <v>45231512</v>
      </c>
      <c r="AC22" s="41">
        <f t="shared" si="11"/>
        <v>0.4101401016417061</v>
      </c>
      <c r="AD22" s="80">
        <v>41532488</v>
      </c>
      <c r="AE22" s="81">
        <v>287982</v>
      </c>
      <c r="AF22" s="81">
        <f t="shared" si="12"/>
        <v>41820470</v>
      </c>
      <c r="AG22" s="41">
        <f t="shared" si="13"/>
        <v>0.3923700366264212</v>
      </c>
      <c r="AH22" s="41">
        <f t="shared" si="14"/>
        <v>0.08156393268655271</v>
      </c>
      <c r="AI22" s="13">
        <v>106584260</v>
      </c>
      <c r="AJ22" s="13">
        <v>103814260</v>
      </c>
      <c r="AK22" s="13">
        <v>41820470</v>
      </c>
      <c r="AL22" s="13"/>
    </row>
    <row r="23" spans="1:38" s="60" customFormat="1" ht="12.75">
      <c r="A23" s="65"/>
      <c r="B23" s="66" t="s">
        <v>212</v>
      </c>
      <c r="C23" s="33"/>
      <c r="D23" s="84">
        <f>SUM(D17:D22)</f>
        <v>2523560942</v>
      </c>
      <c r="E23" s="85">
        <f>SUM(E17:E22)</f>
        <v>449881197</v>
      </c>
      <c r="F23" s="93">
        <f t="shared" si="0"/>
        <v>2973442139</v>
      </c>
      <c r="G23" s="84">
        <f>SUM(G17:G22)</f>
        <v>2523560942</v>
      </c>
      <c r="H23" s="85">
        <f>SUM(H17:H22)</f>
        <v>449881197</v>
      </c>
      <c r="I23" s="86">
        <f t="shared" si="1"/>
        <v>2973442139</v>
      </c>
      <c r="J23" s="84">
        <f>SUM(J17:J22)</f>
        <v>762992276</v>
      </c>
      <c r="K23" s="85">
        <f>SUM(K17:K22)</f>
        <v>79152088</v>
      </c>
      <c r="L23" s="85">
        <f t="shared" si="2"/>
        <v>842144364</v>
      </c>
      <c r="M23" s="45">
        <f t="shared" si="3"/>
        <v>0.28322204523650896</v>
      </c>
      <c r="N23" s="114">
        <f>SUM(N17:N22)</f>
        <v>0</v>
      </c>
      <c r="O23" s="115">
        <f>SUM(O17:O22)</f>
        <v>0</v>
      </c>
      <c r="P23" s="116">
        <f t="shared" si="4"/>
        <v>0</v>
      </c>
      <c r="Q23" s="45">
        <f t="shared" si="5"/>
        <v>0</v>
      </c>
      <c r="R23" s="114">
        <f>SUM(R17:R22)</f>
        <v>0</v>
      </c>
      <c r="S23" s="116">
        <f>SUM(S17:S22)</f>
        <v>0</v>
      </c>
      <c r="T23" s="116">
        <f t="shared" si="6"/>
        <v>0</v>
      </c>
      <c r="U23" s="45">
        <f t="shared" si="7"/>
        <v>0</v>
      </c>
      <c r="V23" s="114">
        <f>SUM(V17:V22)</f>
        <v>0</v>
      </c>
      <c r="W23" s="116">
        <f>SUM(W17:W22)</f>
        <v>0</v>
      </c>
      <c r="X23" s="116">
        <f t="shared" si="8"/>
        <v>0</v>
      </c>
      <c r="Y23" s="45">
        <f t="shared" si="9"/>
        <v>0</v>
      </c>
      <c r="Z23" s="84">
        <v>762992276</v>
      </c>
      <c r="AA23" s="85">
        <v>79152088</v>
      </c>
      <c r="AB23" s="85">
        <f t="shared" si="10"/>
        <v>842144364</v>
      </c>
      <c r="AC23" s="45">
        <f t="shared" si="11"/>
        <v>0.28322204523650896</v>
      </c>
      <c r="AD23" s="84">
        <f>SUM(AD17:AD22)</f>
        <v>707312885</v>
      </c>
      <c r="AE23" s="85">
        <f>SUM(AE17:AE22)</f>
        <v>103956965</v>
      </c>
      <c r="AF23" s="85">
        <f t="shared" si="12"/>
        <v>811269850</v>
      </c>
      <c r="AG23" s="45">
        <f t="shared" si="13"/>
        <v>0.27935362240796796</v>
      </c>
      <c r="AH23" s="45">
        <f t="shared" si="14"/>
        <v>0.03805702134745914</v>
      </c>
      <c r="AI23" s="67">
        <f>SUM(AI17:AI22)</f>
        <v>2904096403</v>
      </c>
      <c r="AJ23" s="67">
        <f>SUM(AJ17:AJ22)</f>
        <v>2851450858</v>
      </c>
      <c r="AK23" s="67">
        <f>SUM(AK17:AK22)</f>
        <v>811269850</v>
      </c>
      <c r="AL23" s="67"/>
    </row>
    <row r="24" spans="1:38" s="14" customFormat="1" ht="12.75">
      <c r="A24" s="30" t="s">
        <v>96</v>
      </c>
      <c r="B24" s="64" t="s">
        <v>213</v>
      </c>
      <c r="C24" s="40" t="s">
        <v>214</v>
      </c>
      <c r="D24" s="80">
        <v>371941534</v>
      </c>
      <c r="E24" s="81">
        <v>80108796</v>
      </c>
      <c r="F24" s="82">
        <f t="shared" si="0"/>
        <v>452050330</v>
      </c>
      <c r="G24" s="80">
        <v>371941534</v>
      </c>
      <c r="H24" s="81">
        <v>80108796</v>
      </c>
      <c r="I24" s="83">
        <f t="shared" si="1"/>
        <v>452050330</v>
      </c>
      <c r="J24" s="80">
        <v>131815332</v>
      </c>
      <c r="K24" s="81">
        <v>14346125</v>
      </c>
      <c r="L24" s="81">
        <f t="shared" si="2"/>
        <v>146161457</v>
      </c>
      <c r="M24" s="41">
        <f t="shared" si="3"/>
        <v>0.32333005265143816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131815332</v>
      </c>
      <c r="AA24" s="81">
        <v>14346125</v>
      </c>
      <c r="AB24" s="81">
        <f t="shared" si="10"/>
        <v>146161457</v>
      </c>
      <c r="AC24" s="41">
        <f t="shared" si="11"/>
        <v>0.32333005265143816</v>
      </c>
      <c r="AD24" s="80">
        <v>147238311</v>
      </c>
      <c r="AE24" s="81">
        <v>15610541</v>
      </c>
      <c r="AF24" s="81">
        <f t="shared" si="12"/>
        <v>162848852</v>
      </c>
      <c r="AG24" s="41">
        <f t="shared" si="13"/>
        <v>0.38905126853658406</v>
      </c>
      <c r="AH24" s="41">
        <f t="shared" si="14"/>
        <v>-0.10247167723356132</v>
      </c>
      <c r="AI24" s="13">
        <v>418579414</v>
      </c>
      <c r="AJ24" s="13">
        <v>418579414</v>
      </c>
      <c r="AK24" s="13">
        <v>162848852</v>
      </c>
      <c r="AL24" s="13"/>
    </row>
    <row r="25" spans="1:38" s="14" customFormat="1" ht="12.75">
      <c r="A25" s="30" t="s">
        <v>96</v>
      </c>
      <c r="B25" s="64" t="s">
        <v>215</v>
      </c>
      <c r="C25" s="40" t="s">
        <v>216</v>
      </c>
      <c r="D25" s="80">
        <v>555343000</v>
      </c>
      <c r="E25" s="81">
        <v>90645857</v>
      </c>
      <c r="F25" s="82">
        <f t="shared" si="0"/>
        <v>645988857</v>
      </c>
      <c r="G25" s="80">
        <v>555343000</v>
      </c>
      <c r="H25" s="81">
        <v>90645857</v>
      </c>
      <c r="I25" s="83">
        <f t="shared" si="1"/>
        <v>645988857</v>
      </c>
      <c r="J25" s="80">
        <v>176453676</v>
      </c>
      <c r="K25" s="81">
        <v>21638895</v>
      </c>
      <c r="L25" s="81">
        <f t="shared" si="2"/>
        <v>198092571</v>
      </c>
      <c r="M25" s="41">
        <f t="shared" si="3"/>
        <v>0.3066501362267306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176453676</v>
      </c>
      <c r="AA25" s="81">
        <v>21638895</v>
      </c>
      <c r="AB25" s="81">
        <f t="shared" si="10"/>
        <v>198092571</v>
      </c>
      <c r="AC25" s="41">
        <f t="shared" si="11"/>
        <v>0.3066501362267306</v>
      </c>
      <c r="AD25" s="80">
        <v>154727647</v>
      </c>
      <c r="AE25" s="81">
        <v>6662617</v>
      </c>
      <c r="AF25" s="81">
        <f t="shared" si="12"/>
        <v>161390264</v>
      </c>
      <c r="AG25" s="41">
        <f t="shared" si="13"/>
        <v>0.27898877581536535</v>
      </c>
      <c r="AH25" s="41">
        <f t="shared" si="14"/>
        <v>0.2274133896949322</v>
      </c>
      <c r="AI25" s="13">
        <v>578483000</v>
      </c>
      <c r="AJ25" s="13">
        <v>578483000</v>
      </c>
      <c r="AK25" s="13">
        <v>161390264</v>
      </c>
      <c r="AL25" s="13"/>
    </row>
    <row r="26" spans="1:38" s="14" customFormat="1" ht="12.75">
      <c r="A26" s="30" t="s">
        <v>96</v>
      </c>
      <c r="B26" s="64" t="s">
        <v>217</v>
      </c>
      <c r="C26" s="40" t="s">
        <v>218</v>
      </c>
      <c r="D26" s="80">
        <v>199639000</v>
      </c>
      <c r="E26" s="81">
        <v>68696809</v>
      </c>
      <c r="F26" s="82">
        <f t="shared" si="0"/>
        <v>268335809</v>
      </c>
      <c r="G26" s="80">
        <v>199639000</v>
      </c>
      <c r="H26" s="81">
        <v>68696809</v>
      </c>
      <c r="I26" s="83">
        <f t="shared" si="1"/>
        <v>268335809</v>
      </c>
      <c r="J26" s="80">
        <v>74497040</v>
      </c>
      <c r="K26" s="81">
        <v>13796061</v>
      </c>
      <c r="L26" s="81">
        <f t="shared" si="2"/>
        <v>88293101</v>
      </c>
      <c r="M26" s="41">
        <f t="shared" si="3"/>
        <v>0.3290395766746137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74497040</v>
      </c>
      <c r="AA26" s="81">
        <v>13796061</v>
      </c>
      <c r="AB26" s="81">
        <f t="shared" si="10"/>
        <v>88293101</v>
      </c>
      <c r="AC26" s="41">
        <f t="shared" si="11"/>
        <v>0.3290395766746137</v>
      </c>
      <c r="AD26" s="80">
        <v>71848468</v>
      </c>
      <c r="AE26" s="81">
        <v>5655415</v>
      </c>
      <c r="AF26" s="81">
        <f t="shared" si="12"/>
        <v>77503883</v>
      </c>
      <c r="AG26" s="41">
        <f t="shared" si="13"/>
        <v>0.3168376809461321</v>
      </c>
      <c r="AH26" s="41">
        <f t="shared" si="14"/>
        <v>0.13920874132203154</v>
      </c>
      <c r="AI26" s="13">
        <v>244617000</v>
      </c>
      <c r="AJ26" s="13">
        <v>266806543</v>
      </c>
      <c r="AK26" s="13">
        <v>77503883</v>
      </c>
      <c r="AL26" s="13"/>
    </row>
    <row r="27" spans="1:38" s="14" customFormat="1" ht="12.75">
      <c r="A27" s="30" t="s">
        <v>96</v>
      </c>
      <c r="B27" s="64" t="s">
        <v>219</v>
      </c>
      <c r="C27" s="40" t="s">
        <v>220</v>
      </c>
      <c r="D27" s="80">
        <v>1589893000</v>
      </c>
      <c r="E27" s="81">
        <v>397133000</v>
      </c>
      <c r="F27" s="82">
        <f t="shared" si="0"/>
        <v>1987026000</v>
      </c>
      <c r="G27" s="80">
        <v>1589893000</v>
      </c>
      <c r="H27" s="81">
        <v>397133000</v>
      </c>
      <c r="I27" s="83">
        <f t="shared" si="1"/>
        <v>1987026000</v>
      </c>
      <c r="J27" s="80">
        <v>310439191</v>
      </c>
      <c r="K27" s="81">
        <v>56020553</v>
      </c>
      <c r="L27" s="81">
        <f t="shared" si="2"/>
        <v>366459744</v>
      </c>
      <c r="M27" s="41">
        <f t="shared" si="3"/>
        <v>0.18442624505165006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310439191</v>
      </c>
      <c r="AA27" s="81">
        <v>56020553</v>
      </c>
      <c r="AB27" s="81">
        <f t="shared" si="10"/>
        <v>366459744</v>
      </c>
      <c r="AC27" s="41">
        <f t="shared" si="11"/>
        <v>0.18442624505165006</v>
      </c>
      <c r="AD27" s="80">
        <v>298916819</v>
      </c>
      <c r="AE27" s="81">
        <v>42191841</v>
      </c>
      <c r="AF27" s="81">
        <f t="shared" si="12"/>
        <v>341108660</v>
      </c>
      <c r="AG27" s="41">
        <f t="shared" si="13"/>
        <v>0.22038433545794203</v>
      </c>
      <c r="AH27" s="41">
        <f t="shared" si="14"/>
        <v>0.07431967279869123</v>
      </c>
      <c r="AI27" s="13">
        <v>1547789952</v>
      </c>
      <c r="AJ27" s="13">
        <v>2008521677</v>
      </c>
      <c r="AK27" s="13">
        <v>341108660</v>
      </c>
      <c r="AL27" s="13"/>
    </row>
    <row r="28" spans="1:38" s="14" customFormat="1" ht="12.75">
      <c r="A28" s="30" t="s">
        <v>96</v>
      </c>
      <c r="B28" s="64" t="s">
        <v>221</v>
      </c>
      <c r="C28" s="40" t="s">
        <v>222</v>
      </c>
      <c r="D28" s="80">
        <v>108204575</v>
      </c>
      <c r="E28" s="81">
        <v>46827000</v>
      </c>
      <c r="F28" s="83">
        <f t="shared" si="0"/>
        <v>155031575</v>
      </c>
      <c r="G28" s="80">
        <v>108204575</v>
      </c>
      <c r="H28" s="81">
        <v>46827000</v>
      </c>
      <c r="I28" s="83">
        <f t="shared" si="1"/>
        <v>155031575</v>
      </c>
      <c r="J28" s="80">
        <v>40184156</v>
      </c>
      <c r="K28" s="81">
        <v>5608408</v>
      </c>
      <c r="L28" s="81">
        <f t="shared" si="2"/>
        <v>45792564</v>
      </c>
      <c r="M28" s="41">
        <f t="shared" si="3"/>
        <v>0.29537572588035693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40184156</v>
      </c>
      <c r="AA28" s="81">
        <v>5608408</v>
      </c>
      <c r="AB28" s="81">
        <f t="shared" si="10"/>
        <v>45792564</v>
      </c>
      <c r="AC28" s="41">
        <f t="shared" si="11"/>
        <v>0.29537572588035693</v>
      </c>
      <c r="AD28" s="80">
        <v>13045784</v>
      </c>
      <c r="AE28" s="81">
        <v>10905123</v>
      </c>
      <c r="AF28" s="81">
        <f t="shared" si="12"/>
        <v>23950907</v>
      </c>
      <c r="AG28" s="41">
        <f t="shared" si="13"/>
        <v>0.1268599043258304</v>
      </c>
      <c r="AH28" s="41">
        <f t="shared" si="14"/>
        <v>0.9119344415641546</v>
      </c>
      <c r="AI28" s="13">
        <v>188798085</v>
      </c>
      <c r="AJ28" s="13">
        <v>189600729</v>
      </c>
      <c r="AK28" s="13">
        <v>23950907</v>
      </c>
      <c r="AL28" s="13"/>
    </row>
    <row r="29" spans="1:38" s="14" customFormat="1" ht="12.75">
      <c r="A29" s="30" t="s">
        <v>96</v>
      </c>
      <c r="B29" s="64" t="s">
        <v>223</v>
      </c>
      <c r="C29" s="40" t="s">
        <v>224</v>
      </c>
      <c r="D29" s="80">
        <v>218749947</v>
      </c>
      <c r="E29" s="81">
        <v>31637510</v>
      </c>
      <c r="F29" s="82">
        <f t="shared" si="0"/>
        <v>250387457</v>
      </c>
      <c r="G29" s="80">
        <v>218749947</v>
      </c>
      <c r="H29" s="81">
        <v>31637510</v>
      </c>
      <c r="I29" s="83">
        <f t="shared" si="1"/>
        <v>250387457</v>
      </c>
      <c r="J29" s="80">
        <v>41548913</v>
      </c>
      <c r="K29" s="81">
        <v>12154618</v>
      </c>
      <c r="L29" s="81">
        <f t="shared" si="2"/>
        <v>53703531</v>
      </c>
      <c r="M29" s="41">
        <f t="shared" si="3"/>
        <v>0.21448171423379248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41548913</v>
      </c>
      <c r="AA29" s="81">
        <v>12154618</v>
      </c>
      <c r="AB29" s="81">
        <f t="shared" si="10"/>
        <v>53703531</v>
      </c>
      <c r="AC29" s="41">
        <f t="shared" si="11"/>
        <v>0.21448171423379248</v>
      </c>
      <c r="AD29" s="80">
        <v>25834681</v>
      </c>
      <c r="AE29" s="81">
        <v>4899157</v>
      </c>
      <c r="AF29" s="81">
        <f t="shared" si="12"/>
        <v>30733838</v>
      </c>
      <c r="AG29" s="41">
        <f t="shared" si="13"/>
        <v>0.14240275205078257</v>
      </c>
      <c r="AH29" s="41">
        <f t="shared" si="14"/>
        <v>0.747374701460976</v>
      </c>
      <c r="AI29" s="13">
        <v>215823343</v>
      </c>
      <c r="AJ29" s="13">
        <v>215823343</v>
      </c>
      <c r="AK29" s="13">
        <v>30733838</v>
      </c>
      <c r="AL29" s="13"/>
    </row>
    <row r="30" spans="1:38" s="14" customFormat="1" ht="12.75">
      <c r="A30" s="30" t="s">
        <v>115</v>
      </c>
      <c r="B30" s="64" t="s">
        <v>225</v>
      </c>
      <c r="C30" s="40" t="s">
        <v>226</v>
      </c>
      <c r="D30" s="80">
        <v>86856000</v>
      </c>
      <c r="E30" s="81">
        <v>5000000</v>
      </c>
      <c r="F30" s="83">
        <f t="shared" si="0"/>
        <v>91856000</v>
      </c>
      <c r="G30" s="80">
        <v>86856000</v>
      </c>
      <c r="H30" s="81">
        <v>5000000</v>
      </c>
      <c r="I30" s="83">
        <f t="shared" si="1"/>
        <v>91856000</v>
      </c>
      <c r="J30" s="80">
        <v>37116283</v>
      </c>
      <c r="K30" s="81">
        <v>353496</v>
      </c>
      <c r="L30" s="81">
        <f t="shared" si="2"/>
        <v>37469779</v>
      </c>
      <c r="M30" s="41">
        <f t="shared" si="3"/>
        <v>0.40791868794635083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37116283</v>
      </c>
      <c r="AA30" s="81">
        <v>353496</v>
      </c>
      <c r="AB30" s="81">
        <f t="shared" si="10"/>
        <v>37469779</v>
      </c>
      <c r="AC30" s="41">
        <f t="shared" si="11"/>
        <v>0.40791868794635083</v>
      </c>
      <c r="AD30" s="80">
        <v>35623098</v>
      </c>
      <c r="AE30" s="81">
        <v>0</v>
      </c>
      <c r="AF30" s="81">
        <f t="shared" si="12"/>
        <v>35623098</v>
      </c>
      <c r="AG30" s="41">
        <f t="shared" si="13"/>
        <v>0.42161775006436447</v>
      </c>
      <c r="AH30" s="41">
        <f t="shared" si="14"/>
        <v>0.05183942732886404</v>
      </c>
      <c r="AI30" s="13">
        <v>84491457</v>
      </c>
      <c r="AJ30" s="13">
        <v>123092434</v>
      </c>
      <c r="AK30" s="13">
        <v>35623098</v>
      </c>
      <c r="AL30" s="13"/>
    </row>
    <row r="31" spans="1:38" s="60" customFormat="1" ht="12.75">
      <c r="A31" s="65"/>
      <c r="B31" s="66" t="s">
        <v>227</v>
      </c>
      <c r="C31" s="33"/>
      <c r="D31" s="84">
        <f>SUM(D24:D30)</f>
        <v>3130627056</v>
      </c>
      <c r="E31" s="85">
        <f>SUM(E24:E30)</f>
        <v>720048972</v>
      </c>
      <c r="F31" s="93">
        <f t="shared" si="0"/>
        <v>3850676028</v>
      </c>
      <c r="G31" s="84">
        <f>SUM(G24:G30)</f>
        <v>3130627056</v>
      </c>
      <c r="H31" s="85">
        <f>SUM(H24:H30)</f>
        <v>720048972</v>
      </c>
      <c r="I31" s="86">
        <f t="shared" si="1"/>
        <v>3850676028</v>
      </c>
      <c r="J31" s="84">
        <f>SUM(J24:J30)</f>
        <v>812054591</v>
      </c>
      <c r="K31" s="85">
        <f>SUM(K24:K30)</f>
        <v>123918156</v>
      </c>
      <c r="L31" s="85">
        <f t="shared" si="2"/>
        <v>935972747</v>
      </c>
      <c r="M31" s="45">
        <f t="shared" si="3"/>
        <v>0.24306712384893472</v>
      </c>
      <c r="N31" s="114">
        <f>SUM(N24:N30)</f>
        <v>0</v>
      </c>
      <c r="O31" s="115">
        <f>SUM(O24:O30)</f>
        <v>0</v>
      </c>
      <c r="P31" s="116">
        <f t="shared" si="4"/>
        <v>0</v>
      </c>
      <c r="Q31" s="45">
        <f t="shared" si="5"/>
        <v>0</v>
      </c>
      <c r="R31" s="114">
        <f>SUM(R24:R30)</f>
        <v>0</v>
      </c>
      <c r="S31" s="116">
        <f>SUM(S24:S30)</f>
        <v>0</v>
      </c>
      <c r="T31" s="116">
        <f t="shared" si="6"/>
        <v>0</v>
      </c>
      <c r="U31" s="45">
        <f t="shared" si="7"/>
        <v>0</v>
      </c>
      <c r="V31" s="114">
        <f>SUM(V24:V30)</f>
        <v>0</v>
      </c>
      <c r="W31" s="116">
        <f>SUM(W24:W30)</f>
        <v>0</v>
      </c>
      <c r="X31" s="116">
        <f t="shared" si="8"/>
        <v>0</v>
      </c>
      <c r="Y31" s="45">
        <f t="shared" si="9"/>
        <v>0</v>
      </c>
      <c r="Z31" s="84">
        <v>812054591</v>
      </c>
      <c r="AA31" s="85">
        <v>123918156</v>
      </c>
      <c r="AB31" s="85">
        <f t="shared" si="10"/>
        <v>935972747</v>
      </c>
      <c r="AC31" s="45">
        <f t="shared" si="11"/>
        <v>0.24306712384893472</v>
      </c>
      <c r="AD31" s="84">
        <f>SUM(AD24:AD30)</f>
        <v>747234808</v>
      </c>
      <c r="AE31" s="85">
        <f>SUM(AE24:AE30)</f>
        <v>85924694</v>
      </c>
      <c r="AF31" s="85">
        <f t="shared" si="12"/>
        <v>833159502</v>
      </c>
      <c r="AG31" s="45">
        <f t="shared" si="13"/>
        <v>0.2541218850757452</v>
      </c>
      <c r="AH31" s="45">
        <f t="shared" si="14"/>
        <v>0.12340163528495651</v>
      </c>
      <c r="AI31" s="67">
        <f>SUM(AI24:AI30)</f>
        <v>3278582251</v>
      </c>
      <c r="AJ31" s="67">
        <f>SUM(AJ24:AJ30)</f>
        <v>3800907140</v>
      </c>
      <c r="AK31" s="67">
        <f>SUM(AK24:AK30)</f>
        <v>833159502</v>
      </c>
      <c r="AL31" s="67"/>
    </row>
    <row r="32" spans="1:38" s="14" customFormat="1" ht="12.75">
      <c r="A32" s="30" t="s">
        <v>96</v>
      </c>
      <c r="B32" s="64" t="s">
        <v>228</v>
      </c>
      <c r="C32" s="40" t="s">
        <v>229</v>
      </c>
      <c r="D32" s="80">
        <v>592462000</v>
      </c>
      <c r="E32" s="81">
        <v>95524263</v>
      </c>
      <c r="F32" s="82">
        <f t="shared" si="0"/>
        <v>687986263</v>
      </c>
      <c r="G32" s="80">
        <v>592462000</v>
      </c>
      <c r="H32" s="81">
        <v>95524263</v>
      </c>
      <c r="I32" s="83">
        <f t="shared" si="1"/>
        <v>687986263</v>
      </c>
      <c r="J32" s="80">
        <v>161964455</v>
      </c>
      <c r="K32" s="81">
        <v>23978</v>
      </c>
      <c r="L32" s="81">
        <f t="shared" si="2"/>
        <v>161988433</v>
      </c>
      <c r="M32" s="41">
        <f t="shared" si="3"/>
        <v>0.2354530049679204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161964455</v>
      </c>
      <c r="AA32" s="81">
        <v>23978</v>
      </c>
      <c r="AB32" s="81">
        <f t="shared" si="10"/>
        <v>161988433</v>
      </c>
      <c r="AC32" s="41">
        <f t="shared" si="11"/>
        <v>0.2354530049679204</v>
      </c>
      <c r="AD32" s="80">
        <v>168218007</v>
      </c>
      <c r="AE32" s="81">
        <v>0</v>
      </c>
      <c r="AF32" s="81">
        <f t="shared" si="12"/>
        <v>168218007</v>
      </c>
      <c r="AG32" s="41">
        <f t="shared" si="13"/>
        <v>0.32326428734772944</v>
      </c>
      <c r="AH32" s="41">
        <f t="shared" si="14"/>
        <v>-0.03703274168502069</v>
      </c>
      <c r="AI32" s="13">
        <v>520373000</v>
      </c>
      <c r="AJ32" s="13">
        <v>520373000</v>
      </c>
      <c r="AK32" s="13">
        <v>168218007</v>
      </c>
      <c r="AL32" s="13"/>
    </row>
    <row r="33" spans="1:38" s="14" customFormat="1" ht="12.75">
      <c r="A33" s="30" t="s">
        <v>96</v>
      </c>
      <c r="B33" s="64" t="s">
        <v>230</v>
      </c>
      <c r="C33" s="40" t="s">
        <v>231</v>
      </c>
      <c r="D33" s="80">
        <v>457993359</v>
      </c>
      <c r="E33" s="81">
        <v>73889000</v>
      </c>
      <c r="F33" s="82">
        <f t="shared" si="0"/>
        <v>531882359</v>
      </c>
      <c r="G33" s="80">
        <v>457993359</v>
      </c>
      <c r="H33" s="81">
        <v>73889000</v>
      </c>
      <c r="I33" s="83">
        <f t="shared" si="1"/>
        <v>531882359</v>
      </c>
      <c r="J33" s="80">
        <v>143656628</v>
      </c>
      <c r="K33" s="81">
        <v>11730199</v>
      </c>
      <c r="L33" s="81">
        <f t="shared" si="2"/>
        <v>155386827</v>
      </c>
      <c r="M33" s="41">
        <f t="shared" si="3"/>
        <v>0.2921451038386479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143656628</v>
      </c>
      <c r="AA33" s="81">
        <v>11730199</v>
      </c>
      <c r="AB33" s="81">
        <f t="shared" si="10"/>
        <v>155386827</v>
      </c>
      <c r="AC33" s="41">
        <f t="shared" si="11"/>
        <v>0.2921451038386479</v>
      </c>
      <c r="AD33" s="80">
        <v>147601539</v>
      </c>
      <c r="AE33" s="81">
        <v>3793310</v>
      </c>
      <c r="AF33" s="81">
        <f t="shared" si="12"/>
        <v>151394849</v>
      </c>
      <c r="AG33" s="41">
        <f t="shared" si="13"/>
        <v>0.32298000424841955</v>
      </c>
      <c r="AH33" s="41">
        <f t="shared" si="14"/>
        <v>0.026367990895119542</v>
      </c>
      <c r="AI33" s="13">
        <v>468743721</v>
      </c>
      <c r="AJ33" s="13">
        <v>479804594</v>
      </c>
      <c r="AK33" s="13">
        <v>151394849</v>
      </c>
      <c r="AL33" s="13"/>
    </row>
    <row r="34" spans="1:38" s="14" customFormat="1" ht="12.75">
      <c r="A34" s="30" t="s">
        <v>96</v>
      </c>
      <c r="B34" s="64" t="s">
        <v>232</v>
      </c>
      <c r="C34" s="40" t="s">
        <v>233</v>
      </c>
      <c r="D34" s="80">
        <v>739242980</v>
      </c>
      <c r="E34" s="81">
        <v>163587530</v>
      </c>
      <c r="F34" s="82">
        <f t="shared" si="0"/>
        <v>902830510</v>
      </c>
      <c r="G34" s="80">
        <v>739242980</v>
      </c>
      <c r="H34" s="81">
        <v>163587530</v>
      </c>
      <c r="I34" s="83">
        <f t="shared" si="1"/>
        <v>902830510</v>
      </c>
      <c r="J34" s="80">
        <v>184813544</v>
      </c>
      <c r="K34" s="81">
        <v>6784059</v>
      </c>
      <c r="L34" s="81">
        <f t="shared" si="2"/>
        <v>191597603</v>
      </c>
      <c r="M34" s="41">
        <f t="shared" si="3"/>
        <v>0.21221879508702027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184813544</v>
      </c>
      <c r="AA34" s="81">
        <v>6784059</v>
      </c>
      <c r="AB34" s="81">
        <f t="shared" si="10"/>
        <v>191597603</v>
      </c>
      <c r="AC34" s="41">
        <f t="shared" si="11"/>
        <v>0.21221879508702027</v>
      </c>
      <c r="AD34" s="80">
        <v>175506509</v>
      </c>
      <c r="AE34" s="81">
        <v>15077845</v>
      </c>
      <c r="AF34" s="81">
        <f t="shared" si="12"/>
        <v>190584354</v>
      </c>
      <c r="AG34" s="41">
        <f t="shared" si="13"/>
        <v>0.23244089759896405</v>
      </c>
      <c r="AH34" s="41">
        <f t="shared" si="14"/>
        <v>0.005316538208587573</v>
      </c>
      <c r="AI34" s="13">
        <v>819926080</v>
      </c>
      <c r="AJ34" s="13">
        <v>782257531</v>
      </c>
      <c r="AK34" s="13">
        <v>190584354</v>
      </c>
      <c r="AL34" s="13"/>
    </row>
    <row r="35" spans="1:38" s="14" customFormat="1" ht="12.75">
      <c r="A35" s="30" t="s">
        <v>96</v>
      </c>
      <c r="B35" s="64" t="s">
        <v>234</v>
      </c>
      <c r="C35" s="40" t="s">
        <v>235</v>
      </c>
      <c r="D35" s="80">
        <v>154330692</v>
      </c>
      <c r="E35" s="81">
        <v>36445600</v>
      </c>
      <c r="F35" s="82">
        <f t="shared" si="0"/>
        <v>190776292</v>
      </c>
      <c r="G35" s="80">
        <v>154330692</v>
      </c>
      <c r="H35" s="81">
        <v>36445600</v>
      </c>
      <c r="I35" s="83">
        <f t="shared" si="1"/>
        <v>190776292</v>
      </c>
      <c r="J35" s="80">
        <v>43776431</v>
      </c>
      <c r="K35" s="81">
        <v>7265035</v>
      </c>
      <c r="L35" s="81">
        <f t="shared" si="2"/>
        <v>51041466</v>
      </c>
      <c r="M35" s="41">
        <f t="shared" si="3"/>
        <v>0.2675461686822176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43776431</v>
      </c>
      <c r="AA35" s="81">
        <v>7265035</v>
      </c>
      <c r="AB35" s="81">
        <f t="shared" si="10"/>
        <v>51041466</v>
      </c>
      <c r="AC35" s="41">
        <f t="shared" si="11"/>
        <v>0.2675461686822176</v>
      </c>
      <c r="AD35" s="80">
        <v>37910284</v>
      </c>
      <c r="AE35" s="81">
        <v>10206115</v>
      </c>
      <c r="AF35" s="81">
        <f t="shared" si="12"/>
        <v>48116399</v>
      </c>
      <c r="AG35" s="41">
        <f t="shared" si="13"/>
        <v>0.36154180054213236</v>
      </c>
      <c r="AH35" s="41">
        <f t="shared" si="14"/>
        <v>0.06079147776623928</v>
      </c>
      <c r="AI35" s="13">
        <v>133086683</v>
      </c>
      <c r="AJ35" s="13">
        <v>175561714</v>
      </c>
      <c r="AK35" s="13">
        <v>48116399</v>
      </c>
      <c r="AL35" s="13"/>
    </row>
    <row r="36" spans="1:38" s="14" customFormat="1" ht="12.75">
      <c r="A36" s="30" t="s">
        <v>115</v>
      </c>
      <c r="B36" s="64" t="s">
        <v>236</v>
      </c>
      <c r="C36" s="40" t="s">
        <v>237</v>
      </c>
      <c r="D36" s="80">
        <v>148079642</v>
      </c>
      <c r="E36" s="81">
        <v>3795800</v>
      </c>
      <c r="F36" s="82">
        <f t="shared" si="0"/>
        <v>151875442</v>
      </c>
      <c r="G36" s="80">
        <v>148079642</v>
      </c>
      <c r="H36" s="81">
        <v>3795800</v>
      </c>
      <c r="I36" s="83">
        <f t="shared" si="1"/>
        <v>151875442</v>
      </c>
      <c r="J36" s="80">
        <v>61731831</v>
      </c>
      <c r="K36" s="81">
        <v>260366</v>
      </c>
      <c r="L36" s="81">
        <f t="shared" si="2"/>
        <v>61992197</v>
      </c>
      <c r="M36" s="41">
        <f t="shared" si="3"/>
        <v>0.4081778869818861</v>
      </c>
      <c r="N36" s="108">
        <v>0</v>
      </c>
      <c r="O36" s="109">
        <v>0</v>
      </c>
      <c r="P36" s="110">
        <f t="shared" si="4"/>
        <v>0</v>
      </c>
      <c r="Q36" s="41">
        <f t="shared" si="5"/>
        <v>0</v>
      </c>
      <c r="R36" s="108">
        <v>0</v>
      </c>
      <c r="S36" s="110">
        <v>0</v>
      </c>
      <c r="T36" s="110">
        <f t="shared" si="6"/>
        <v>0</v>
      </c>
      <c r="U36" s="41">
        <f t="shared" si="7"/>
        <v>0</v>
      </c>
      <c r="V36" s="108">
        <v>0</v>
      </c>
      <c r="W36" s="110">
        <v>0</v>
      </c>
      <c r="X36" s="110">
        <f t="shared" si="8"/>
        <v>0</v>
      </c>
      <c r="Y36" s="41">
        <f t="shared" si="9"/>
        <v>0</v>
      </c>
      <c r="Z36" s="80">
        <v>61731831</v>
      </c>
      <c r="AA36" s="81">
        <v>260366</v>
      </c>
      <c r="AB36" s="81">
        <f t="shared" si="10"/>
        <v>61992197</v>
      </c>
      <c r="AC36" s="41">
        <f t="shared" si="11"/>
        <v>0.4081778869818861</v>
      </c>
      <c r="AD36" s="80">
        <v>59898081</v>
      </c>
      <c r="AE36" s="81">
        <v>91083</v>
      </c>
      <c r="AF36" s="81">
        <f t="shared" si="12"/>
        <v>59989164</v>
      </c>
      <c r="AG36" s="41">
        <f t="shared" si="13"/>
        <v>0.3914584264574509</v>
      </c>
      <c r="AH36" s="41">
        <f t="shared" si="14"/>
        <v>0.03338991355172083</v>
      </c>
      <c r="AI36" s="13">
        <v>153245300</v>
      </c>
      <c r="AJ36" s="13">
        <v>163245300</v>
      </c>
      <c r="AK36" s="13">
        <v>59989164</v>
      </c>
      <c r="AL36" s="13"/>
    </row>
    <row r="37" spans="1:38" s="60" customFormat="1" ht="12.75">
      <c r="A37" s="65"/>
      <c r="B37" s="66" t="s">
        <v>238</v>
      </c>
      <c r="C37" s="33"/>
      <c r="D37" s="84">
        <f>SUM(D32:D36)</f>
        <v>2092108673</v>
      </c>
      <c r="E37" s="85">
        <f>SUM(E32:E36)</f>
        <v>373242193</v>
      </c>
      <c r="F37" s="86">
        <f t="shared" si="0"/>
        <v>2465350866</v>
      </c>
      <c r="G37" s="84">
        <f>SUM(G32:G36)</f>
        <v>2092108673</v>
      </c>
      <c r="H37" s="85">
        <f>SUM(H32:H36)</f>
        <v>373242193</v>
      </c>
      <c r="I37" s="93">
        <f t="shared" si="1"/>
        <v>2465350866</v>
      </c>
      <c r="J37" s="84">
        <f>SUM(J32:J36)</f>
        <v>595942889</v>
      </c>
      <c r="K37" s="95">
        <f>SUM(K32:K36)</f>
        <v>26063637</v>
      </c>
      <c r="L37" s="85">
        <f t="shared" si="2"/>
        <v>622006526</v>
      </c>
      <c r="M37" s="45">
        <f t="shared" si="3"/>
        <v>0.25229939258471457</v>
      </c>
      <c r="N37" s="114">
        <f>SUM(N32:N36)</f>
        <v>0</v>
      </c>
      <c r="O37" s="115">
        <f>SUM(O32:O36)</f>
        <v>0</v>
      </c>
      <c r="P37" s="116">
        <f t="shared" si="4"/>
        <v>0</v>
      </c>
      <c r="Q37" s="45">
        <f t="shared" si="5"/>
        <v>0</v>
      </c>
      <c r="R37" s="114">
        <f>SUM(R32:R36)</f>
        <v>0</v>
      </c>
      <c r="S37" s="116">
        <f>SUM(S32:S36)</f>
        <v>0</v>
      </c>
      <c r="T37" s="116">
        <f t="shared" si="6"/>
        <v>0</v>
      </c>
      <c r="U37" s="45">
        <f t="shared" si="7"/>
        <v>0</v>
      </c>
      <c r="V37" s="114">
        <f>SUM(V32:V36)</f>
        <v>0</v>
      </c>
      <c r="W37" s="116">
        <f>SUM(W32:W36)</f>
        <v>0</v>
      </c>
      <c r="X37" s="116">
        <f t="shared" si="8"/>
        <v>0</v>
      </c>
      <c r="Y37" s="45">
        <f t="shared" si="9"/>
        <v>0</v>
      </c>
      <c r="Z37" s="84">
        <v>595942889</v>
      </c>
      <c r="AA37" s="85">
        <v>26063637</v>
      </c>
      <c r="AB37" s="85">
        <f t="shared" si="10"/>
        <v>622006526</v>
      </c>
      <c r="AC37" s="45">
        <f t="shared" si="11"/>
        <v>0.25229939258471457</v>
      </c>
      <c r="AD37" s="84">
        <f>SUM(AD32:AD36)</f>
        <v>589134420</v>
      </c>
      <c r="AE37" s="85">
        <f>SUM(AE32:AE36)</f>
        <v>29168353</v>
      </c>
      <c r="AF37" s="85">
        <f t="shared" si="12"/>
        <v>618302773</v>
      </c>
      <c r="AG37" s="45">
        <f t="shared" si="13"/>
        <v>0.2950798003876332</v>
      </c>
      <c r="AH37" s="45">
        <f t="shared" si="14"/>
        <v>0.005990193092664686</v>
      </c>
      <c r="AI37" s="67">
        <f>SUM(AI32:AI36)</f>
        <v>2095374784</v>
      </c>
      <c r="AJ37" s="67">
        <f>SUM(AJ32:AJ36)</f>
        <v>2121242139</v>
      </c>
      <c r="AK37" s="67">
        <f>SUM(AK32:AK36)</f>
        <v>618302773</v>
      </c>
      <c r="AL37" s="67"/>
    </row>
    <row r="38" spans="1:38" s="60" customFormat="1" ht="12.75">
      <c r="A38" s="65"/>
      <c r="B38" s="66" t="s">
        <v>239</v>
      </c>
      <c r="C38" s="33"/>
      <c r="D38" s="84">
        <f>SUM(D9,D11:D15,D17:D22,D24:D30,D32:D36)</f>
        <v>13837577217</v>
      </c>
      <c r="E38" s="85">
        <f>SUM(E9,E11:E15,E17:E22,E24:E30,E32:E36)</f>
        <v>2589747824</v>
      </c>
      <c r="F38" s="86">
        <f t="shared" si="0"/>
        <v>16427325041</v>
      </c>
      <c r="G38" s="84">
        <f>SUM(G9,G11:G15,G17:G22,G24:G30,G32:G36)</f>
        <v>13837577217</v>
      </c>
      <c r="H38" s="85">
        <f>SUM(H9,H11:H15,H17:H22,H24:H30,H32:H36)</f>
        <v>2589747824</v>
      </c>
      <c r="I38" s="93">
        <f t="shared" si="1"/>
        <v>16427325041</v>
      </c>
      <c r="J38" s="84">
        <f>SUM(J9,J11:J15,J17:J22,J24:J30,J32:J36)</f>
        <v>3897310454</v>
      </c>
      <c r="K38" s="95">
        <f>SUM(K9,K11:K15,K17:K22,K24:K30,K32:K36)</f>
        <v>359969882</v>
      </c>
      <c r="L38" s="85">
        <f t="shared" si="2"/>
        <v>4257280336</v>
      </c>
      <c r="M38" s="45">
        <f t="shared" si="3"/>
        <v>0.2591584646541359</v>
      </c>
      <c r="N38" s="114">
        <f>SUM(N9,N11:N15,N17:N22,N24:N30,N32:N36)</f>
        <v>0</v>
      </c>
      <c r="O38" s="115">
        <f>SUM(O9,O11:O15,O17:O22,O24:O30,O32:O36)</f>
        <v>0</v>
      </c>
      <c r="P38" s="116">
        <f t="shared" si="4"/>
        <v>0</v>
      </c>
      <c r="Q38" s="45">
        <f t="shared" si="5"/>
        <v>0</v>
      </c>
      <c r="R38" s="114">
        <f>SUM(R9,R11:R15,R17:R22,R24:R30,R32:R36)</f>
        <v>0</v>
      </c>
      <c r="S38" s="116">
        <f>SUM(S9,S11:S15,S17:S22,S24:S30,S32:S36)</f>
        <v>0</v>
      </c>
      <c r="T38" s="116">
        <f t="shared" si="6"/>
        <v>0</v>
      </c>
      <c r="U38" s="45">
        <f t="shared" si="7"/>
        <v>0</v>
      </c>
      <c r="V38" s="114">
        <f>SUM(V9,V11:V15,V17:V22,V24:V30,V32:V36)</f>
        <v>0</v>
      </c>
      <c r="W38" s="116">
        <f>SUM(W9,W11:W15,W17:W22,W24:W30,W32:W36)</f>
        <v>0</v>
      </c>
      <c r="X38" s="116">
        <f t="shared" si="8"/>
        <v>0</v>
      </c>
      <c r="Y38" s="45">
        <f t="shared" si="9"/>
        <v>0</v>
      </c>
      <c r="Z38" s="84">
        <v>3897310454</v>
      </c>
      <c r="AA38" s="85">
        <v>359969882</v>
      </c>
      <c r="AB38" s="85">
        <f t="shared" si="10"/>
        <v>4257280336</v>
      </c>
      <c r="AC38" s="45">
        <f t="shared" si="11"/>
        <v>0.2591584646541359</v>
      </c>
      <c r="AD38" s="84">
        <f>SUM(AD9,AD11:AD15,AD17:AD22,AD24:AD30,AD32:AD36)</f>
        <v>3666975372</v>
      </c>
      <c r="AE38" s="85">
        <f>SUM(AE9,AE11:AE15,AE17:AE22,AE24:AE30,AE32:AE36)</f>
        <v>354764388</v>
      </c>
      <c r="AF38" s="85">
        <f t="shared" si="12"/>
        <v>4021739760</v>
      </c>
      <c r="AG38" s="45">
        <f t="shared" si="13"/>
        <v>0.2857794161076635</v>
      </c>
      <c r="AH38" s="45">
        <f t="shared" si="14"/>
        <v>0.05856683675623997</v>
      </c>
      <c r="AI38" s="67">
        <f>SUM(AI9,AI11:AI15,AI17:AI22,AI24:AI30,AI32:AI36)</f>
        <v>14072881157</v>
      </c>
      <c r="AJ38" s="67">
        <f>SUM(AJ9,AJ11:AJ15,AJ17:AJ22,AJ24:AJ30,AJ32:AJ36)</f>
        <v>15307020015</v>
      </c>
      <c r="AK38" s="67">
        <f>SUM(AK9,AK11:AK15,AK17:AK22,AK24:AK30,AK32:AK36)</f>
        <v>4021739760</v>
      </c>
      <c r="AL38" s="67"/>
    </row>
    <row r="39" spans="1:38" s="14" customFormat="1" ht="12.75">
      <c r="A39" s="68"/>
      <c r="B39" s="69"/>
      <c r="C39" s="70"/>
      <c r="D39" s="96"/>
      <c r="E39" s="96"/>
      <c r="F39" s="97"/>
      <c r="G39" s="98"/>
      <c r="H39" s="96"/>
      <c r="I39" s="99"/>
      <c r="J39" s="98"/>
      <c r="K39" s="100"/>
      <c r="L39" s="96"/>
      <c r="M39" s="74"/>
      <c r="N39" s="98"/>
      <c r="O39" s="100"/>
      <c r="P39" s="96"/>
      <c r="Q39" s="74"/>
      <c r="R39" s="98"/>
      <c r="S39" s="100"/>
      <c r="T39" s="96"/>
      <c r="U39" s="74"/>
      <c r="V39" s="98"/>
      <c r="W39" s="100"/>
      <c r="X39" s="96"/>
      <c r="Y39" s="74"/>
      <c r="Z39" s="98"/>
      <c r="AA39" s="100"/>
      <c r="AB39" s="96"/>
      <c r="AC39" s="74"/>
      <c r="AD39" s="98"/>
      <c r="AE39" s="96"/>
      <c r="AF39" s="96"/>
      <c r="AG39" s="74"/>
      <c r="AH39" s="74"/>
      <c r="AI39" s="13"/>
      <c r="AJ39" s="13"/>
      <c r="AK39" s="13"/>
      <c r="AL39" s="13"/>
    </row>
    <row r="40" spans="1:38" s="14" customFormat="1" ht="12.75">
      <c r="A40" s="13"/>
      <c r="B40" s="61"/>
      <c r="C40" s="13"/>
      <c r="D40" s="91"/>
      <c r="E40" s="91"/>
      <c r="F40" s="91"/>
      <c r="G40" s="91"/>
      <c r="H40" s="91"/>
      <c r="I40" s="91"/>
      <c r="J40" s="91"/>
      <c r="K40" s="91"/>
      <c r="L40" s="91"/>
      <c r="M40" s="13"/>
      <c r="N40" s="91"/>
      <c r="O40" s="91"/>
      <c r="P40" s="91"/>
      <c r="Q40" s="13"/>
      <c r="R40" s="91"/>
      <c r="S40" s="91"/>
      <c r="T40" s="91"/>
      <c r="U40" s="13"/>
      <c r="V40" s="91"/>
      <c r="W40" s="91"/>
      <c r="X40" s="91"/>
      <c r="Y40" s="13"/>
      <c r="Z40" s="91"/>
      <c r="AA40" s="91"/>
      <c r="AB40" s="91"/>
      <c r="AC40" s="13"/>
      <c r="AD40" s="91"/>
      <c r="AE40" s="91"/>
      <c r="AF40" s="91"/>
      <c r="AG40" s="13"/>
      <c r="AH40" s="13"/>
      <c r="AI40" s="13"/>
      <c r="AJ40" s="13"/>
      <c r="AK40" s="13"/>
      <c r="AL40" s="13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24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64" t="s">
        <v>43</v>
      </c>
      <c r="C9" s="40" t="s">
        <v>44</v>
      </c>
      <c r="D9" s="80">
        <v>24767642787</v>
      </c>
      <c r="E9" s="81">
        <v>2980932710</v>
      </c>
      <c r="F9" s="82">
        <f>$D9+$E9</f>
        <v>27748575497</v>
      </c>
      <c r="G9" s="80">
        <v>24767642787</v>
      </c>
      <c r="H9" s="81">
        <v>2980932710</v>
      </c>
      <c r="I9" s="83">
        <f>$G9+$H9</f>
        <v>27748575497</v>
      </c>
      <c r="J9" s="80">
        <v>7202335263</v>
      </c>
      <c r="K9" s="81">
        <v>287522409</v>
      </c>
      <c r="L9" s="81">
        <f>$J9+$K9</f>
        <v>7489857672</v>
      </c>
      <c r="M9" s="41">
        <f>IF($F9=0,0,$L9/$F9)</f>
        <v>0.2699186368255104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7202335263</v>
      </c>
      <c r="AA9" s="81">
        <v>287522409</v>
      </c>
      <c r="AB9" s="81">
        <f>$Z9+$AA9</f>
        <v>7489857672</v>
      </c>
      <c r="AC9" s="41">
        <f>IF($F9=0,0,$AB9/$F9)</f>
        <v>0.2699186368255104</v>
      </c>
      <c r="AD9" s="80">
        <v>6526119819</v>
      </c>
      <c r="AE9" s="81">
        <v>147480415</v>
      </c>
      <c r="AF9" s="81">
        <f>$AD9+$AE9</f>
        <v>6673600234</v>
      </c>
      <c r="AG9" s="41">
        <f>IF($AI9=0,0,$AK9/$AI9)</f>
        <v>0.26674259742355566</v>
      </c>
      <c r="AH9" s="41">
        <f>IF($AF9=0,0,(($L9/$AF9)-1))</f>
        <v>0.12231140754302494</v>
      </c>
      <c r="AI9" s="13">
        <v>25018876994</v>
      </c>
      <c r="AJ9" s="13">
        <v>25144832732</v>
      </c>
      <c r="AK9" s="13">
        <v>6673600234</v>
      </c>
      <c r="AL9" s="13"/>
    </row>
    <row r="10" spans="1:38" s="14" customFormat="1" ht="12.75">
      <c r="A10" s="30" t="s">
        <v>94</v>
      </c>
      <c r="B10" s="64" t="s">
        <v>47</v>
      </c>
      <c r="C10" s="40" t="s">
        <v>48</v>
      </c>
      <c r="D10" s="80">
        <v>36770044000</v>
      </c>
      <c r="E10" s="81">
        <v>7595073000</v>
      </c>
      <c r="F10" s="83">
        <f aca="true" t="shared" si="0" ref="F10:F24">$D10+$E10</f>
        <v>44365117000</v>
      </c>
      <c r="G10" s="80">
        <v>36770044000</v>
      </c>
      <c r="H10" s="81">
        <v>7595073000</v>
      </c>
      <c r="I10" s="83">
        <f aca="true" t="shared" si="1" ref="I10:I24">$G10+$H10</f>
        <v>44365117000</v>
      </c>
      <c r="J10" s="80">
        <v>8784868010</v>
      </c>
      <c r="K10" s="81">
        <v>520895000</v>
      </c>
      <c r="L10" s="81">
        <f aca="true" t="shared" si="2" ref="L10:L24">$J10+$K10</f>
        <v>9305763010</v>
      </c>
      <c r="M10" s="41">
        <f aca="true" t="shared" si="3" ref="M10:M24">IF($F10=0,0,$L10/$F10)</f>
        <v>0.2097540509134688</v>
      </c>
      <c r="N10" s="108">
        <v>0</v>
      </c>
      <c r="O10" s="109">
        <v>0</v>
      </c>
      <c r="P10" s="110">
        <f aca="true" t="shared" si="4" ref="P10:P24">$N10+$O10</f>
        <v>0</v>
      </c>
      <c r="Q10" s="41">
        <f aca="true" t="shared" si="5" ref="Q10:Q24">IF($F10=0,0,$P10/$F10)</f>
        <v>0</v>
      </c>
      <c r="R10" s="108">
        <v>0</v>
      </c>
      <c r="S10" s="110">
        <v>0</v>
      </c>
      <c r="T10" s="110">
        <f aca="true" t="shared" si="6" ref="T10:T24">$R10+$S10</f>
        <v>0</v>
      </c>
      <c r="U10" s="41">
        <f aca="true" t="shared" si="7" ref="U10:U24">IF($I10=0,0,$T10/$I10)</f>
        <v>0</v>
      </c>
      <c r="V10" s="108">
        <v>0</v>
      </c>
      <c r="W10" s="110">
        <v>0</v>
      </c>
      <c r="X10" s="110">
        <f aca="true" t="shared" si="8" ref="X10:X24">$V10+$W10</f>
        <v>0</v>
      </c>
      <c r="Y10" s="41">
        <f aca="true" t="shared" si="9" ref="Y10:Y24">IF($I10=0,0,$X10/$I10)</f>
        <v>0</v>
      </c>
      <c r="Z10" s="80">
        <v>8784868010</v>
      </c>
      <c r="AA10" s="81">
        <v>520895000</v>
      </c>
      <c r="AB10" s="81">
        <f aca="true" t="shared" si="10" ref="AB10:AB24">$Z10+$AA10</f>
        <v>9305763010</v>
      </c>
      <c r="AC10" s="41">
        <f aca="true" t="shared" si="11" ref="AC10:AC24">IF($F10=0,0,$AB10/$F10)</f>
        <v>0.2097540509134688</v>
      </c>
      <c r="AD10" s="80">
        <v>8961848968</v>
      </c>
      <c r="AE10" s="81">
        <v>227416000</v>
      </c>
      <c r="AF10" s="81">
        <f aca="true" t="shared" si="12" ref="AF10:AF24">$AD10+$AE10</f>
        <v>9189264968</v>
      </c>
      <c r="AG10" s="41">
        <f aca="true" t="shared" si="13" ref="AG10:AG24">IF($AI10=0,0,$AK10/$AI10)</f>
        <v>0.24390264856996055</v>
      </c>
      <c r="AH10" s="41">
        <f aca="true" t="shared" si="14" ref="AH10:AH24">IF($AF10=0,0,(($L10/$AF10)-1))</f>
        <v>0.01267762355375357</v>
      </c>
      <c r="AI10" s="13">
        <v>37675954000</v>
      </c>
      <c r="AJ10" s="13">
        <v>38110977000</v>
      </c>
      <c r="AK10" s="13">
        <v>9189264968</v>
      </c>
      <c r="AL10" s="13"/>
    </row>
    <row r="11" spans="1:38" s="14" customFormat="1" ht="12.75">
      <c r="A11" s="30" t="s">
        <v>94</v>
      </c>
      <c r="B11" s="64" t="s">
        <v>53</v>
      </c>
      <c r="C11" s="40" t="s">
        <v>54</v>
      </c>
      <c r="D11" s="80">
        <v>22171995184</v>
      </c>
      <c r="E11" s="81">
        <v>4345256415</v>
      </c>
      <c r="F11" s="82">
        <f t="shared" si="0"/>
        <v>26517251599</v>
      </c>
      <c r="G11" s="80">
        <v>22171995184</v>
      </c>
      <c r="H11" s="81">
        <v>4345256415</v>
      </c>
      <c r="I11" s="83">
        <f t="shared" si="1"/>
        <v>26517251599</v>
      </c>
      <c r="J11" s="80">
        <v>5657404694</v>
      </c>
      <c r="K11" s="81">
        <v>513242271</v>
      </c>
      <c r="L11" s="81">
        <f t="shared" si="2"/>
        <v>6170646965</v>
      </c>
      <c r="M11" s="41">
        <f t="shared" si="3"/>
        <v>0.23270311185766715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5657404694</v>
      </c>
      <c r="AA11" s="81">
        <v>513242271</v>
      </c>
      <c r="AB11" s="81">
        <f t="shared" si="10"/>
        <v>6170646965</v>
      </c>
      <c r="AC11" s="41">
        <f t="shared" si="11"/>
        <v>0.23270311185766715</v>
      </c>
      <c r="AD11" s="80">
        <v>5224463788</v>
      </c>
      <c r="AE11" s="81">
        <v>500621521</v>
      </c>
      <c r="AF11" s="81">
        <f t="shared" si="12"/>
        <v>5725085309</v>
      </c>
      <c r="AG11" s="41">
        <f t="shared" si="13"/>
        <v>0.2276549533726208</v>
      </c>
      <c r="AH11" s="41">
        <f t="shared" si="14"/>
        <v>0.07782620379465155</v>
      </c>
      <c r="AI11" s="13">
        <v>25148081446</v>
      </c>
      <c r="AJ11" s="13">
        <v>25643019277</v>
      </c>
      <c r="AK11" s="13">
        <v>5725085309</v>
      </c>
      <c r="AL11" s="13"/>
    </row>
    <row r="12" spans="1:38" s="60" customFormat="1" ht="12.75">
      <c r="A12" s="65"/>
      <c r="B12" s="66" t="s">
        <v>95</v>
      </c>
      <c r="C12" s="33"/>
      <c r="D12" s="84">
        <f>SUM(D9:D11)</f>
        <v>83709681971</v>
      </c>
      <c r="E12" s="85">
        <f>SUM(E9:E11)</f>
        <v>14921262125</v>
      </c>
      <c r="F12" s="93">
        <f t="shared" si="0"/>
        <v>98630944096</v>
      </c>
      <c r="G12" s="84">
        <f>SUM(G9:G11)</f>
        <v>83709681971</v>
      </c>
      <c r="H12" s="85">
        <f>SUM(H9:H11)</f>
        <v>14921262125</v>
      </c>
      <c r="I12" s="86">
        <f t="shared" si="1"/>
        <v>98630944096</v>
      </c>
      <c r="J12" s="84">
        <f>SUM(J9:J11)</f>
        <v>21644607967</v>
      </c>
      <c r="K12" s="85">
        <f>SUM(K9:K11)</f>
        <v>1321659680</v>
      </c>
      <c r="L12" s="85">
        <f t="shared" si="2"/>
        <v>22966267647</v>
      </c>
      <c r="M12" s="45">
        <f t="shared" si="3"/>
        <v>0.23285053040399115</v>
      </c>
      <c r="N12" s="114">
        <f>SUM(N9:N11)</f>
        <v>0</v>
      </c>
      <c r="O12" s="115">
        <f>SUM(O9:O11)</f>
        <v>0</v>
      </c>
      <c r="P12" s="116">
        <f t="shared" si="4"/>
        <v>0</v>
      </c>
      <c r="Q12" s="45">
        <f t="shared" si="5"/>
        <v>0</v>
      </c>
      <c r="R12" s="114">
        <f>SUM(R9:R11)</f>
        <v>0</v>
      </c>
      <c r="S12" s="116">
        <f>SUM(S9:S11)</f>
        <v>0</v>
      </c>
      <c r="T12" s="116">
        <f t="shared" si="6"/>
        <v>0</v>
      </c>
      <c r="U12" s="45">
        <f t="shared" si="7"/>
        <v>0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5">
        <f t="shared" si="9"/>
        <v>0</v>
      </c>
      <c r="Z12" s="84">
        <v>21644607967</v>
      </c>
      <c r="AA12" s="85">
        <v>1321659680</v>
      </c>
      <c r="AB12" s="85">
        <f t="shared" si="10"/>
        <v>22966267647</v>
      </c>
      <c r="AC12" s="45">
        <f t="shared" si="11"/>
        <v>0.23285053040399115</v>
      </c>
      <c r="AD12" s="84">
        <f>SUM(AD9:AD11)</f>
        <v>20712432575</v>
      </c>
      <c r="AE12" s="85">
        <f>SUM(AE9:AE11)</f>
        <v>875517936</v>
      </c>
      <c r="AF12" s="85">
        <f t="shared" si="12"/>
        <v>21587950511</v>
      </c>
      <c r="AG12" s="45">
        <f t="shared" si="13"/>
        <v>0.24575631557919234</v>
      </c>
      <c r="AH12" s="45">
        <f t="shared" si="14"/>
        <v>0.06384659513174662</v>
      </c>
      <c r="AI12" s="67">
        <f>SUM(AI9:AI11)</f>
        <v>87842912440</v>
      </c>
      <c r="AJ12" s="67">
        <f>SUM(AJ9:AJ11)</f>
        <v>88898829009</v>
      </c>
      <c r="AK12" s="67">
        <f>SUM(AK9:AK11)</f>
        <v>21587950511</v>
      </c>
      <c r="AL12" s="67"/>
    </row>
    <row r="13" spans="1:38" s="14" customFormat="1" ht="12.75">
      <c r="A13" s="30" t="s">
        <v>96</v>
      </c>
      <c r="B13" s="64" t="s">
        <v>62</v>
      </c>
      <c r="C13" s="40" t="s">
        <v>63</v>
      </c>
      <c r="D13" s="80">
        <v>4341393875</v>
      </c>
      <c r="E13" s="81">
        <v>326103788</v>
      </c>
      <c r="F13" s="82">
        <f t="shared" si="0"/>
        <v>4667497663</v>
      </c>
      <c r="G13" s="80">
        <v>4341393876</v>
      </c>
      <c r="H13" s="81">
        <v>335203789</v>
      </c>
      <c r="I13" s="83">
        <f t="shared" si="1"/>
        <v>4676597665</v>
      </c>
      <c r="J13" s="80">
        <v>1279742030</v>
      </c>
      <c r="K13" s="81">
        <v>46945179</v>
      </c>
      <c r="L13" s="81">
        <f t="shared" si="2"/>
        <v>1326687209</v>
      </c>
      <c r="M13" s="41">
        <f t="shared" si="3"/>
        <v>0.2842395015035276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1279742030</v>
      </c>
      <c r="AA13" s="81">
        <v>46945179</v>
      </c>
      <c r="AB13" s="81">
        <f t="shared" si="10"/>
        <v>1326687209</v>
      </c>
      <c r="AC13" s="41">
        <f t="shared" si="11"/>
        <v>0.2842395015035276</v>
      </c>
      <c r="AD13" s="80">
        <v>1150321398</v>
      </c>
      <c r="AE13" s="81">
        <v>5326053</v>
      </c>
      <c r="AF13" s="81">
        <f t="shared" si="12"/>
        <v>1155647451</v>
      </c>
      <c r="AG13" s="41">
        <f t="shared" si="13"/>
        <v>0.28987133825651795</v>
      </c>
      <c r="AH13" s="41">
        <f t="shared" si="14"/>
        <v>0.14800340523573752</v>
      </c>
      <c r="AI13" s="13">
        <v>3986759981</v>
      </c>
      <c r="AJ13" s="13">
        <v>4401113646</v>
      </c>
      <c r="AK13" s="13">
        <v>1155647451</v>
      </c>
      <c r="AL13" s="13"/>
    </row>
    <row r="14" spans="1:38" s="14" customFormat="1" ht="12.75">
      <c r="A14" s="30" t="s">
        <v>96</v>
      </c>
      <c r="B14" s="64" t="s">
        <v>240</v>
      </c>
      <c r="C14" s="40" t="s">
        <v>241</v>
      </c>
      <c r="D14" s="80">
        <v>659674000</v>
      </c>
      <c r="E14" s="81">
        <v>152467500</v>
      </c>
      <c r="F14" s="82">
        <f t="shared" si="0"/>
        <v>812141500</v>
      </c>
      <c r="G14" s="80">
        <v>659674000</v>
      </c>
      <c r="H14" s="81">
        <v>152467500</v>
      </c>
      <c r="I14" s="83">
        <f t="shared" si="1"/>
        <v>812141500</v>
      </c>
      <c r="J14" s="80">
        <v>179897986</v>
      </c>
      <c r="K14" s="81">
        <v>9178692</v>
      </c>
      <c r="L14" s="81">
        <f t="shared" si="2"/>
        <v>189076678</v>
      </c>
      <c r="M14" s="41">
        <f t="shared" si="3"/>
        <v>0.23281248156879067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179897986</v>
      </c>
      <c r="AA14" s="81">
        <v>9178692</v>
      </c>
      <c r="AB14" s="81">
        <f t="shared" si="10"/>
        <v>189076678</v>
      </c>
      <c r="AC14" s="41">
        <f t="shared" si="11"/>
        <v>0.23281248156879067</v>
      </c>
      <c r="AD14" s="80">
        <v>173328267</v>
      </c>
      <c r="AE14" s="81">
        <v>1360202</v>
      </c>
      <c r="AF14" s="81">
        <f t="shared" si="12"/>
        <v>174688469</v>
      </c>
      <c r="AG14" s="41">
        <f t="shared" si="13"/>
        <v>0.21717486874651565</v>
      </c>
      <c r="AH14" s="41">
        <f t="shared" si="14"/>
        <v>0.08236496136445037</v>
      </c>
      <c r="AI14" s="13">
        <v>804367789</v>
      </c>
      <c r="AJ14" s="13">
        <v>763208451</v>
      </c>
      <c r="AK14" s="13">
        <v>174688469</v>
      </c>
      <c r="AL14" s="13"/>
    </row>
    <row r="15" spans="1:38" s="14" customFormat="1" ht="12.75">
      <c r="A15" s="30" t="s">
        <v>96</v>
      </c>
      <c r="B15" s="64" t="s">
        <v>242</v>
      </c>
      <c r="C15" s="40" t="s">
        <v>243</v>
      </c>
      <c r="D15" s="80">
        <v>507320714</v>
      </c>
      <c r="E15" s="81">
        <v>62493371</v>
      </c>
      <c r="F15" s="82">
        <f t="shared" si="0"/>
        <v>569814085</v>
      </c>
      <c r="G15" s="80">
        <v>507320714</v>
      </c>
      <c r="H15" s="81">
        <v>62493371</v>
      </c>
      <c r="I15" s="83">
        <f t="shared" si="1"/>
        <v>569814085</v>
      </c>
      <c r="J15" s="80">
        <v>119749391</v>
      </c>
      <c r="K15" s="81">
        <v>875945</v>
      </c>
      <c r="L15" s="81">
        <f t="shared" si="2"/>
        <v>120625336</v>
      </c>
      <c r="M15" s="41">
        <f t="shared" si="3"/>
        <v>0.21169244350988622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119749391</v>
      </c>
      <c r="AA15" s="81">
        <v>875945</v>
      </c>
      <c r="AB15" s="81">
        <f t="shared" si="10"/>
        <v>120625336</v>
      </c>
      <c r="AC15" s="41">
        <f t="shared" si="11"/>
        <v>0.21169244350988622</v>
      </c>
      <c r="AD15" s="80">
        <v>112526932</v>
      </c>
      <c r="AE15" s="81">
        <v>1524160</v>
      </c>
      <c r="AF15" s="81">
        <f t="shared" si="12"/>
        <v>114051092</v>
      </c>
      <c r="AG15" s="41">
        <f t="shared" si="13"/>
        <v>0.19715595550743165</v>
      </c>
      <c r="AH15" s="41">
        <f t="shared" si="14"/>
        <v>0.05764297285290354</v>
      </c>
      <c r="AI15" s="13">
        <v>578481597</v>
      </c>
      <c r="AJ15" s="13">
        <v>568860407</v>
      </c>
      <c r="AK15" s="13">
        <v>114051092</v>
      </c>
      <c r="AL15" s="13"/>
    </row>
    <row r="16" spans="1:38" s="14" customFormat="1" ht="12.75">
      <c r="A16" s="30" t="s">
        <v>115</v>
      </c>
      <c r="B16" s="64" t="s">
        <v>244</v>
      </c>
      <c r="C16" s="40" t="s">
        <v>245</v>
      </c>
      <c r="D16" s="80">
        <v>350567331</v>
      </c>
      <c r="E16" s="81">
        <v>17702113</v>
      </c>
      <c r="F16" s="82">
        <f t="shared" si="0"/>
        <v>368269444</v>
      </c>
      <c r="G16" s="80">
        <v>350567331</v>
      </c>
      <c r="H16" s="81">
        <v>17702113</v>
      </c>
      <c r="I16" s="83">
        <f t="shared" si="1"/>
        <v>368269444</v>
      </c>
      <c r="J16" s="80">
        <v>112634171</v>
      </c>
      <c r="K16" s="81">
        <v>7396923</v>
      </c>
      <c r="L16" s="81">
        <f t="shared" si="2"/>
        <v>120031094</v>
      </c>
      <c r="M16" s="41">
        <f t="shared" si="3"/>
        <v>0.3259328080447532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112634171</v>
      </c>
      <c r="AA16" s="81">
        <v>7396923</v>
      </c>
      <c r="AB16" s="81">
        <f t="shared" si="10"/>
        <v>120031094</v>
      </c>
      <c r="AC16" s="41">
        <f t="shared" si="11"/>
        <v>0.3259328080447532</v>
      </c>
      <c r="AD16" s="80">
        <v>128890077</v>
      </c>
      <c r="AE16" s="81">
        <v>4159646</v>
      </c>
      <c r="AF16" s="81">
        <f t="shared" si="12"/>
        <v>133049723</v>
      </c>
      <c r="AG16" s="41">
        <f t="shared" si="13"/>
        <v>0.3402844803616008</v>
      </c>
      <c r="AH16" s="41">
        <f t="shared" si="14"/>
        <v>-0.0978478474547444</v>
      </c>
      <c r="AI16" s="13">
        <v>390995566</v>
      </c>
      <c r="AJ16" s="13">
        <v>368062310</v>
      </c>
      <c r="AK16" s="13">
        <v>133049723</v>
      </c>
      <c r="AL16" s="13"/>
    </row>
    <row r="17" spans="1:38" s="60" customFormat="1" ht="12.75">
      <c r="A17" s="65"/>
      <c r="B17" s="66" t="s">
        <v>246</v>
      </c>
      <c r="C17" s="33"/>
      <c r="D17" s="84">
        <f>SUM(D13:D16)</f>
        <v>5858955920</v>
      </c>
      <c r="E17" s="85">
        <f>SUM(E13:E16)</f>
        <v>558766772</v>
      </c>
      <c r="F17" s="93">
        <f t="shared" si="0"/>
        <v>6417722692</v>
      </c>
      <c r="G17" s="84">
        <f>SUM(G13:G16)</f>
        <v>5858955921</v>
      </c>
      <c r="H17" s="85">
        <f>SUM(H13:H16)</f>
        <v>567866773</v>
      </c>
      <c r="I17" s="86">
        <f t="shared" si="1"/>
        <v>6426822694</v>
      </c>
      <c r="J17" s="84">
        <f>SUM(J13:J16)</f>
        <v>1692023578</v>
      </c>
      <c r="K17" s="85">
        <f>SUM(K13:K16)</f>
        <v>64396739</v>
      </c>
      <c r="L17" s="85">
        <f t="shared" si="2"/>
        <v>1756420317</v>
      </c>
      <c r="M17" s="45">
        <f t="shared" si="3"/>
        <v>0.27368280016047786</v>
      </c>
      <c r="N17" s="114">
        <f>SUM(N13:N16)</f>
        <v>0</v>
      </c>
      <c r="O17" s="115">
        <f>SUM(O13:O16)</f>
        <v>0</v>
      </c>
      <c r="P17" s="116">
        <f t="shared" si="4"/>
        <v>0</v>
      </c>
      <c r="Q17" s="45">
        <f t="shared" si="5"/>
        <v>0</v>
      </c>
      <c r="R17" s="114">
        <f>SUM(R13:R16)</f>
        <v>0</v>
      </c>
      <c r="S17" s="116">
        <f>SUM(S13:S16)</f>
        <v>0</v>
      </c>
      <c r="T17" s="116">
        <f t="shared" si="6"/>
        <v>0</v>
      </c>
      <c r="U17" s="45">
        <f t="shared" si="7"/>
        <v>0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5">
        <f t="shared" si="9"/>
        <v>0</v>
      </c>
      <c r="Z17" s="84">
        <v>1692023578</v>
      </c>
      <c r="AA17" s="85">
        <v>64396739</v>
      </c>
      <c r="AB17" s="85">
        <f t="shared" si="10"/>
        <v>1756420317</v>
      </c>
      <c r="AC17" s="45">
        <f t="shared" si="11"/>
        <v>0.27368280016047786</v>
      </c>
      <c r="AD17" s="84">
        <f>SUM(AD13:AD16)</f>
        <v>1565066674</v>
      </c>
      <c r="AE17" s="85">
        <f>SUM(AE13:AE16)</f>
        <v>12370061</v>
      </c>
      <c r="AF17" s="85">
        <f t="shared" si="12"/>
        <v>1577436735</v>
      </c>
      <c r="AG17" s="45">
        <f t="shared" si="13"/>
        <v>0.27383178561049226</v>
      </c>
      <c r="AH17" s="45">
        <f t="shared" si="14"/>
        <v>0.11346482431195559</v>
      </c>
      <c r="AI17" s="67">
        <f>SUM(AI13:AI16)</f>
        <v>5760604933</v>
      </c>
      <c r="AJ17" s="67">
        <f>SUM(AJ13:AJ16)</f>
        <v>6101244814</v>
      </c>
      <c r="AK17" s="67">
        <f>SUM(AK13:AK16)</f>
        <v>1577436735</v>
      </c>
      <c r="AL17" s="67"/>
    </row>
    <row r="18" spans="1:38" s="14" customFormat="1" ht="12.75">
      <c r="A18" s="30" t="s">
        <v>96</v>
      </c>
      <c r="B18" s="64" t="s">
        <v>74</v>
      </c>
      <c r="C18" s="40" t="s">
        <v>75</v>
      </c>
      <c r="D18" s="80">
        <v>1858063642</v>
      </c>
      <c r="E18" s="81">
        <v>220581836</v>
      </c>
      <c r="F18" s="82">
        <f t="shared" si="0"/>
        <v>2078645478</v>
      </c>
      <c r="G18" s="80">
        <v>1858063642</v>
      </c>
      <c r="H18" s="81">
        <v>220581836</v>
      </c>
      <c r="I18" s="83">
        <f t="shared" si="1"/>
        <v>2078645478</v>
      </c>
      <c r="J18" s="80">
        <v>493180711</v>
      </c>
      <c r="K18" s="81">
        <v>24306552</v>
      </c>
      <c r="L18" s="81">
        <f t="shared" si="2"/>
        <v>517487263</v>
      </c>
      <c r="M18" s="41">
        <f t="shared" si="3"/>
        <v>0.24895407537119227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493180711</v>
      </c>
      <c r="AA18" s="81">
        <v>24306552</v>
      </c>
      <c r="AB18" s="81">
        <f t="shared" si="10"/>
        <v>517487263</v>
      </c>
      <c r="AC18" s="41">
        <f t="shared" si="11"/>
        <v>0.24895407537119227</v>
      </c>
      <c r="AD18" s="80">
        <v>480115093</v>
      </c>
      <c r="AE18" s="81">
        <v>19004166</v>
      </c>
      <c r="AF18" s="81">
        <f t="shared" si="12"/>
        <v>499119259</v>
      </c>
      <c r="AG18" s="41">
        <f t="shared" si="13"/>
        <v>0.23262300551232656</v>
      </c>
      <c r="AH18" s="41">
        <f t="shared" si="14"/>
        <v>0.036800832003158535</v>
      </c>
      <c r="AI18" s="13">
        <v>2145614351</v>
      </c>
      <c r="AJ18" s="13">
        <v>2058772287</v>
      </c>
      <c r="AK18" s="13">
        <v>499119259</v>
      </c>
      <c r="AL18" s="13"/>
    </row>
    <row r="19" spans="1:38" s="14" customFormat="1" ht="12.75">
      <c r="A19" s="30" t="s">
        <v>96</v>
      </c>
      <c r="B19" s="64" t="s">
        <v>247</v>
      </c>
      <c r="C19" s="40" t="s">
        <v>248</v>
      </c>
      <c r="D19" s="80">
        <v>851104698</v>
      </c>
      <c r="E19" s="81">
        <v>114851847</v>
      </c>
      <c r="F19" s="82">
        <f t="shared" si="0"/>
        <v>965956545</v>
      </c>
      <c r="G19" s="80">
        <v>851104698</v>
      </c>
      <c r="H19" s="81">
        <v>114851847</v>
      </c>
      <c r="I19" s="83">
        <f t="shared" si="1"/>
        <v>965956545</v>
      </c>
      <c r="J19" s="80">
        <v>203217508</v>
      </c>
      <c r="K19" s="81">
        <v>9820268</v>
      </c>
      <c r="L19" s="81">
        <f t="shared" si="2"/>
        <v>213037776</v>
      </c>
      <c r="M19" s="41">
        <f t="shared" si="3"/>
        <v>0.22054592114182528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203217508</v>
      </c>
      <c r="AA19" s="81">
        <v>9820268</v>
      </c>
      <c r="AB19" s="81">
        <f t="shared" si="10"/>
        <v>213037776</v>
      </c>
      <c r="AC19" s="41">
        <f t="shared" si="11"/>
        <v>0.22054592114182528</v>
      </c>
      <c r="AD19" s="80">
        <v>197518735</v>
      </c>
      <c r="AE19" s="81">
        <v>2658165</v>
      </c>
      <c r="AF19" s="81">
        <f t="shared" si="12"/>
        <v>200176900</v>
      </c>
      <c r="AG19" s="41">
        <f t="shared" si="13"/>
        <v>0.22244035498652337</v>
      </c>
      <c r="AH19" s="41">
        <f t="shared" si="14"/>
        <v>0.06424755303933671</v>
      </c>
      <c r="AI19" s="13">
        <v>899912698</v>
      </c>
      <c r="AJ19" s="13">
        <v>888055014</v>
      </c>
      <c r="AK19" s="13">
        <v>200176900</v>
      </c>
      <c r="AL19" s="13"/>
    </row>
    <row r="20" spans="1:38" s="14" customFormat="1" ht="12.75">
      <c r="A20" s="30" t="s">
        <v>96</v>
      </c>
      <c r="B20" s="64" t="s">
        <v>249</v>
      </c>
      <c r="C20" s="40" t="s">
        <v>250</v>
      </c>
      <c r="D20" s="80">
        <v>458389001</v>
      </c>
      <c r="E20" s="81">
        <v>84901000</v>
      </c>
      <c r="F20" s="82">
        <f t="shared" si="0"/>
        <v>543290001</v>
      </c>
      <c r="G20" s="80">
        <v>418429774</v>
      </c>
      <c r="H20" s="81">
        <v>84901000</v>
      </c>
      <c r="I20" s="83">
        <f t="shared" si="1"/>
        <v>503330774</v>
      </c>
      <c r="J20" s="80">
        <v>116756476</v>
      </c>
      <c r="K20" s="81">
        <v>13339359</v>
      </c>
      <c r="L20" s="81">
        <f t="shared" si="2"/>
        <v>130095835</v>
      </c>
      <c r="M20" s="41">
        <f t="shared" si="3"/>
        <v>0.23945928465559962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116756476</v>
      </c>
      <c r="AA20" s="81">
        <v>13339359</v>
      </c>
      <c r="AB20" s="81">
        <f t="shared" si="10"/>
        <v>130095835</v>
      </c>
      <c r="AC20" s="41">
        <f t="shared" si="11"/>
        <v>0.23945928465559962</v>
      </c>
      <c r="AD20" s="80">
        <v>93338433</v>
      </c>
      <c r="AE20" s="81">
        <v>6752052</v>
      </c>
      <c r="AF20" s="81">
        <f t="shared" si="12"/>
        <v>100090485</v>
      </c>
      <c r="AG20" s="41">
        <f t="shared" si="13"/>
        <v>0.2019378291132856</v>
      </c>
      <c r="AH20" s="41">
        <f t="shared" si="14"/>
        <v>0.2997822420382916</v>
      </c>
      <c r="AI20" s="13">
        <v>495650000</v>
      </c>
      <c r="AJ20" s="13">
        <v>497649774</v>
      </c>
      <c r="AK20" s="13">
        <v>100090485</v>
      </c>
      <c r="AL20" s="13"/>
    </row>
    <row r="21" spans="1:38" s="14" customFormat="1" ht="12.75">
      <c r="A21" s="30" t="s">
        <v>96</v>
      </c>
      <c r="B21" s="64" t="s">
        <v>251</v>
      </c>
      <c r="C21" s="40" t="s">
        <v>252</v>
      </c>
      <c r="D21" s="80">
        <v>1245937196</v>
      </c>
      <c r="E21" s="81">
        <v>354952994</v>
      </c>
      <c r="F21" s="82">
        <f t="shared" si="0"/>
        <v>1600890190</v>
      </c>
      <c r="G21" s="80">
        <v>1245937196</v>
      </c>
      <c r="H21" s="81">
        <v>354952994</v>
      </c>
      <c r="I21" s="83">
        <f t="shared" si="1"/>
        <v>1600890190</v>
      </c>
      <c r="J21" s="80">
        <v>272754924</v>
      </c>
      <c r="K21" s="81">
        <v>26011109</v>
      </c>
      <c r="L21" s="81">
        <f t="shared" si="2"/>
        <v>298766033</v>
      </c>
      <c r="M21" s="41">
        <f t="shared" si="3"/>
        <v>0.1866249383413362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272754924</v>
      </c>
      <c r="AA21" s="81">
        <v>26011109</v>
      </c>
      <c r="AB21" s="81">
        <f t="shared" si="10"/>
        <v>298766033</v>
      </c>
      <c r="AC21" s="41">
        <f t="shared" si="11"/>
        <v>0.1866249383413362</v>
      </c>
      <c r="AD21" s="80">
        <v>261005734</v>
      </c>
      <c r="AE21" s="81">
        <v>20046986</v>
      </c>
      <c r="AF21" s="81">
        <f t="shared" si="12"/>
        <v>281052720</v>
      </c>
      <c r="AG21" s="41">
        <f t="shared" si="13"/>
        <v>0.19096886450867362</v>
      </c>
      <c r="AH21" s="41">
        <f t="shared" si="14"/>
        <v>0.06302487661389655</v>
      </c>
      <c r="AI21" s="13">
        <v>1471720119</v>
      </c>
      <c r="AJ21" s="13">
        <v>1471720119</v>
      </c>
      <c r="AK21" s="13">
        <v>281052720</v>
      </c>
      <c r="AL21" s="13"/>
    </row>
    <row r="22" spans="1:38" s="14" customFormat="1" ht="12.75">
      <c r="A22" s="30" t="s">
        <v>115</v>
      </c>
      <c r="B22" s="64" t="s">
        <v>253</v>
      </c>
      <c r="C22" s="40" t="s">
        <v>254</v>
      </c>
      <c r="D22" s="80">
        <v>258988574</v>
      </c>
      <c r="E22" s="81">
        <v>5360000</v>
      </c>
      <c r="F22" s="82">
        <f t="shared" si="0"/>
        <v>264348574</v>
      </c>
      <c r="G22" s="80">
        <v>258988574</v>
      </c>
      <c r="H22" s="81">
        <v>5360000</v>
      </c>
      <c r="I22" s="83">
        <f t="shared" si="1"/>
        <v>264348574</v>
      </c>
      <c r="J22" s="80">
        <v>98295670</v>
      </c>
      <c r="K22" s="81">
        <v>3279481</v>
      </c>
      <c r="L22" s="81">
        <f t="shared" si="2"/>
        <v>101575151</v>
      </c>
      <c r="M22" s="41">
        <f t="shared" si="3"/>
        <v>0.38424701697085756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98295670</v>
      </c>
      <c r="AA22" s="81">
        <v>3279481</v>
      </c>
      <c r="AB22" s="81">
        <f t="shared" si="10"/>
        <v>101575151</v>
      </c>
      <c r="AC22" s="41">
        <f t="shared" si="11"/>
        <v>0.38424701697085756</v>
      </c>
      <c r="AD22" s="80">
        <v>84895756</v>
      </c>
      <c r="AE22" s="81">
        <v>278853</v>
      </c>
      <c r="AF22" s="81">
        <f t="shared" si="12"/>
        <v>85174609</v>
      </c>
      <c r="AG22" s="41">
        <f t="shared" si="13"/>
        <v>0.32521880157037397</v>
      </c>
      <c r="AH22" s="41">
        <f t="shared" si="14"/>
        <v>0.19255200807555228</v>
      </c>
      <c r="AI22" s="13">
        <v>261899400</v>
      </c>
      <c r="AJ22" s="13">
        <v>276848400</v>
      </c>
      <c r="AK22" s="13">
        <v>85174609</v>
      </c>
      <c r="AL22" s="13"/>
    </row>
    <row r="23" spans="1:38" s="60" customFormat="1" ht="12.75">
      <c r="A23" s="65"/>
      <c r="B23" s="66" t="s">
        <v>255</v>
      </c>
      <c r="C23" s="33"/>
      <c r="D23" s="84">
        <f>SUM(D18:D22)</f>
        <v>4672483111</v>
      </c>
      <c r="E23" s="85">
        <f>SUM(E18:E22)</f>
        <v>780647677</v>
      </c>
      <c r="F23" s="93">
        <f t="shared" si="0"/>
        <v>5453130788</v>
      </c>
      <c r="G23" s="84">
        <f>SUM(G18:G22)</f>
        <v>4632523884</v>
      </c>
      <c r="H23" s="85">
        <f>SUM(H18:H22)</f>
        <v>780647677</v>
      </c>
      <c r="I23" s="86">
        <f t="shared" si="1"/>
        <v>5413171561</v>
      </c>
      <c r="J23" s="84">
        <f>SUM(J18:J22)</f>
        <v>1184205289</v>
      </c>
      <c r="K23" s="85">
        <f>SUM(K18:K22)</f>
        <v>76756769</v>
      </c>
      <c r="L23" s="85">
        <f t="shared" si="2"/>
        <v>1260962058</v>
      </c>
      <c r="M23" s="45">
        <f t="shared" si="3"/>
        <v>0.23123634972680945</v>
      </c>
      <c r="N23" s="114">
        <f>SUM(N18:N22)</f>
        <v>0</v>
      </c>
      <c r="O23" s="115">
        <f>SUM(O18:O22)</f>
        <v>0</v>
      </c>
      <c r="P23" s="116">
        <f t="shared" si="4"/>
        <v>0</v>
      </c>
      <c r="Q23" s="45">
        <f t="shared" si="5"/>
        <v>0</v>
      </c>
      <c r="R23" s="114">
        <f>SUM(R18:R22)</f>
        <v>0</v>
      </c>
      <c r="S23" s="116">
        <f>SUM(S18:S22)</f>
        <v>0</v>
      </c>
      <c r="T23" s="116">
        <f t="shared" si="6"/>
        <v>0</v>
      </c>
      <c r="U23" s="45">
        <f t="shared" si="7"/>
        <v>0</v>
      </c>
      <c r="V23" s="114">
        <f>SUM(V18:V22)</f>
        <v>0</v>
      </c>
      <c r="W23" s="116">
        <f>SUM(W18:W22)</f>
        <v>0</v>
      </c>
      <c r="X23" s="116">
        <f t="shared" si="8"/>
        <v>0</v>
      </c>
      <c r="Y23" s="45">
        <f t="shared" si="9"/>
        <v>0</v>
      </c>
      <c r="Z23" s="84">
        <v>1184205289</v>
      </c>
      <c r="AA23" s="85">
        <v>76756769</v>
      </c>
      <c r="AB23" s="85">
        <f t="shared" si="10"/>
        <v>1260962058</v>
      </c>
      <c r="AC23" s="45">
        <f t="shared" si="11"/>
        <v>0.23123634972680945</v>
      </c>
      <c r="AD23" s="84">
        <f>SUM(AD18:AD22)</f>
        <v>1116873751</v>
      </c>
      <c r="AE23" s="85">
        <f>SUM(AE18:AE22)</f>
        <v>48740222</v>
      </c>
      <c r="AF23" s="85">
        <f t="shared" si="12"/>
        <v>1165613973</v>
      </c>
      <c r="AG23" s="45">
        <f t="shared" si="13"/>
        <v>0.22097799563897796</v>
      </c>
      <c r="AH23" s="45">
        <f t="shared" si="14"/>
        <v>0.08180073953180034</v>
      </c>
      <c r="AI23" s="67">
        <f>SUM(AI18:AI22)</f>
        <v>5274796568</v>
      </c>
      <c r="AJ23" s="67">
        <f>SUM(AJ18:AJ22)</f>
        <v>5193045594</v>
      </c>
      <c r="AK23" s="67">
        <f>SUM(AK18:AK22)</f>
        <v>1165613973</v>
      </c>
      <c r="AL23" s="67"/>
    </row>
    <row r="24" spans="1:38" s="60" customFormat="1" ht="12.75">
      <c r="A24" s="65"/>
      <c r="B24" s="66" t="s">
        <v>256</v>
      </c>
      <c r="C24" s="33"/>
      <c r="D24" s="84">
        <f>SUM(D9:D11,D13:D16,D18:D22)</f>
        <v>94241121002</v>
      </c>
      <c r="E24" s="85">
        <f>SUM(E9:E11,E13:E16,E18:E22)</f>
        <v>16260676574</v>
      </c>
      <c r="F24" s="93">
        <f t="shared" si="0"/>
        <v>110501797576</v>
      </c>
      <c r="G24" s="84">
        <f>SUM(G9:G11,G13:G16,G18:G22)</f>
        <v>94201161776</v>
      </c>
      <c r="H24" s="85">
        <f>SUM(H9:H11,H13:H16,H18:H22)</f>
        <v>16269776575</v>
      </c>
      <c r="I24" s="86">
        <f t="shared" si="1"/>
        <v>110470938351</v>
      </c>
      <c r="J24" s="84">
        <f>SUM(J9:J11,J13:J16,J18:J22)</f>
        <v>24520836834</v>
      </c>
      <c r="K24" s="85">
        <f>SUM(K9:K11,K13:K16,K18:K22)</f>
        <v>1462813188</v>
      </c>
      <c r="L24" s="85">
        <f t="shared" si="2"/>
        <v>25983650022</v>
      </c>
      <c r="M24" s="45">
        <f t="shared" si="3"/>
        <v>0.23514232883070688</v>
      </c>
      <c r="N24" s="114">
        <f>SUM(N9:N11,N13:N16,N18:N22)</f>
        <v>0</v>
      </c>
      <c r="O24" s="115">
        <f>SUM(O9:O11,O13:O16,O18:O22)</f>
        <v>0</v>
      </c>
      <c r="P24" s="116">
        <f t="shared" si="4"/>
        <v>0</v>
      </c>
      <c r="Q24" s="45">
        <f t="shared" si="5"/>
        <v>0</v>
      </c>
      <c r="R24" s="114">
        <f>SUM(R9:R11,R13:R16,R18:R22)</f>
        <v>0</v>
      </c>
      <c r="S24" s="116">
        <f>SUM(S9:S11,S13:S16,S18:S22)</f>
        <v>0</v>
      </c>
      <c r="T24" s="116">
        <f t="shared" si="6"/>
        <v>0</v>
      </c>
      <c r="U24" s="45">
        <f t="shared" si="7"/>
        <v>0</v>
      </c>
      <c r="V24" s="114">
        <f>SUM(V9:V11,V13:V16,V18:V22)</f>
        <v>0</v>
      </c>
      <c r="W24" s="116">
        <f>SUM(W9:W11,W13:W16,W18:W22)</f>
        <v>0</v>
      </c>
      <c r="X24" s="116">
        <f t="shared" si="8"/>
        <v>0</v>
      </c>
      <c r="Y24" s="45">
        <f t="shared" si="9"/>
        <v>0</v>
      </c>
      <c r="Z24" s="84">
        <v>24520836834</v>
      </c>
      <c r="AA24" s="85">
        <v>1462813188</v>
      </c>
      <c r="AB24" s="85">
        <f t="shared" si="10"/>
        <v>25983650022</v>
      </c>
      <c r="AC24" s="45">
        <f t="shared" si="11"/>
        <v>0.23514232883070688</v>
      </c>
      <c r="AD24" s="84">
        <f>SUM(AD9:AD11,AD13:AD16,AD18:AD22)</f>
        <v>23394373000</v>
      </c>
      <c r="AE24" s="85">
        <f>SUM(AE9:AE11,AE13:AE16,AE18:AE22)</f>
        <v>936628219</v>
      </c>
      <c r="AF24" s="85">
        <f t="shared" si="12"/>
        <v>24331001219</v>
      </c>
      <c r="AG24" s="45">
        <f t="shared" si="13"/>
        <v>0.24607014672113178</v>
      </c>
      <c r="AH24" s="45">
        <f t="shared" si="14"/>
        <v>0.06792358391357323</v>
      </c>
      <c r="AI24" s="67">
        <f>SUM(AI9:AI11,AI13:AI16,AI18:AI22)</f>
        <v>98878313941</v>
      </c>
      <c r="AJ24" s="67">
        <f>SUM(AJ9:AJ11,AJ13:AJ16,AJ18:AJ22)</f>
        <v>100193119417</v>
      </c>
      <c r="AK24" s="67">
        <f>SUM(AK9:AK11,AK13:AK16,AK18:AK22)</f>
        <v>24331001219</v>
      </c>
      <c r="AL24" s="67"/>
    </row>
    <row r="25" spans="1:38" s="14" customFormat="1" ht="12.75">
      <c r="A25" s="68"/>
      <c r="B25" s="69"/>
      <c r="C25" s="70"/>
      <c r="D25" s="96"/>
      <c r="E25" s="96"/>
      <c r="F25" s="97"/>
      <c r="G25" s="98"/>
      <c r="H25" s="96"/>
      <c r="I25" s="99"/>
      <c r="J25" s="98"/>
      <c r="K25" s="100"/>
      <c r="L25" s="96"/>
      <c r="M25" s="74"/>
      <c r="N25" s="98"/>
      <c r="O25" s="100"/>
      <c r="P25" s="96"/>
      <c r="Q25" s="74"/>
      <c r="R25" s="98"/>
      <c r="S25" s="100"/>
      <c r="T25" s="96"/>
      <c r="U25" s="74"/>
      <c r="V25" s="98"/>
      <c r="W25" s="100"/>
      <c r="X25" s="96"/>
      <c r="Y25" s="74"/>
      <c r="Z25" s="98"/>
      <c r="AA25" s="100"/>
      <c r="AB25" s="96"/>
      <c r="AC25" s="74"/>
      <c r="AD25" s="98"/>
      <c r="AE25" s="96"/>
      <c r="AF25" s="96"/>
      <c r="AG25" s="74"/>
      <c r="AH25" s="74"/>
      <c r="AI25" s="13"/>
      <c r="AJ25" s="13"/>
      <c r="AK25" s="13"/>
      <c r="AL25" s="13"/>
    </row>
    <row r="26" spans="1:38" s="14" customFormat="1" ht="12.75">
      <c r="A26" s="13"/>
      <c r="B26" s="61"/>
      <c r="C26" s="13"/>
      <c r="D26" s="91"/>
      <c r="E26" s="91"/>
      <c r="F26" s="91"/>
      <c r="G26" s="91"/>
      <c r="H26" s="91"/>
      <c r="I26" s="91"/>
      <c r="J26" s="91"/>
      <c r="K26" s="91"/>
      <c r="L26" s="91"/>
      <c r="M26" s="13"/>
      <c r="N26" s="91"/>
      <c r="O26" s="91"/>
      <c r="P26" s="91"/>
      <c r="Q26" s="13"/>
      <c r="R26" s="91"/>
      <c r="S26" s="91"/>
      <c r="T26" s="91"/>
      <c r="U26" s="13"/>
      <c r="V26" s="91"/>
      <c r="W26" s="91"/>
      <c r="X26" s="91"/>
      <c r="Y26" s="13"/>
      <c r="Z26" s="91"/>
      <c r="AA26" s="91"/>
      <c r="AB26" s="91"/>
      <c r="AC26" s="13"/>
      <c r="AD26" s="91"/>
      <c r="AE26" s="91"/>
      <c r="AF26" s="91"/>
      <c r="AG26" s="13"/>
      <c r="AH26" s="13"/>
      <c r="AI26" s="13"/>
      <c r="AJ26" s="13"/>
      <c r="AK26" s="13"/>
      <c r="AL26" s="13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26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64" t="s">
        <v>45</v>
      </c>
      <c r="C9" s="40" t="s">
        <v>46</v>
      </c>
      <c r="D9" s="80">
        <v>25197750057</v>
      </c>
      <c r="E9" s="81">
        <v>5466767000</v>
      </c>
      <c r="F9" s="82">
        <f>$D9+$E9</f>
        <v>30664517057</v>
      </c>
      <c r="G9" s="80">
        <v>25197750057</v>
      </c>
      <c r="H9" s="81">
        <v>5466767000</v>
      </c>
      <c r="I9" s="83">
        <f>$G9+$H9</f>
        <v>30664517057</v>
      </c>
      <c r="J9" s="80">
        <v>6670239974</v>
      </c>
      <c r="K9" s="81">
        <v>814253000</v>
      </c>
      <c r="L9" s="81">
        <f>$J9+$K9</f>
        <v>7484492974</v>
      </c>
      <c r="M9" s="41">
        <f>IF($F9=0,0,$L9/$F9)</f>
        <v>0.24407666228976085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6670239974</v>
      </c>
      <c r="AA9" s="81">
        <v>814253000</v>
      </c>
      <c r="AB9" s="81">
        <f>$Z9+$AA9</f>
        <v>7484492974</v>
      </c>
      <c r="AC9" s="41">
        <f>IF($F9=0,0,$AB9/$F9)</f>
        <v>0.24407666228976085</v>
      </c>
      <c r="AD9" s="80">
        <v>6159313922</v>
      </c>
      <c r="AE9" s="81">
        <v>596821000</v>
      </c>
      <c r="AF9" s="81">
        <f>$AD9+$AE9</f>
        <v>6756134922</v>
      </c>
      <c r="AG9" s="41">
        <f>IF($AI9=0,0,$AK9/$AI9)</f>
        <v>0.2332039144706523</v>
      </c>
      <c r="AH9" s="41">
        <f>IF($AF9=0,0,(($L9/$AF9)-1))</f>
        <v>0.10780691333268777</v>
      </c>
      <c r="AI9" s="13">
        <v>28970932745</v>
      </c>
      <c r="AJ9" s="13">
        <v>28208660324</v>
      </c>
      <c r="AK9" s="13">
        <v>6756134922</v>
      </c>
      <c r="AL9" s="13"/>
    </row>
    <row r="10" spans="1:38" s="60" customFormat="1" ht="12.75">
      <c r="A10" s="65"/>
      <c r="B10" s="66" t="s">
        <v>95</v>
      </c>
      <c r="C10" s="33"/>
      <c r="D10" s="84">
        <f>D9</f>
        <v>25197750057</v>
      </c>
      <c r="E10" s="85">
        <f>E9</f>
        <v>5466767000</v>
      </c>
      <c r="F10" s="86">
        <f aca="true" t="shared" si="0" ref="F10:F41">$D10+$E10</f>
        <v>30664517057</v>
      </c>
      <c r="G10" s="84">
        <f>G9</f>
        <v>25197750057</v>
      </c>
      <c r="H10" s="85">
        <f>H9</f>
        <v>5466767000</v>
      </c>
      <c r="I10" s="86">
        <f aca="true" t="shared" si="1" ref="I10:I41">$G10+$H10</f>
        <v>30664517057</v>
      </c>
      <c r="J10" s="84">
        <f>J9</f>
        <v>6670239974</v>
      </c>
      <c r="K10" s="85">
        <f>K9</f>
        <v>814253000</v>
      </c>
      <c r="L10" s="85">
        <f aca="true" t="shared" si="2" ref="L10:L41">$J10+$K10</f>
        <v>7484492974</v>
      </c>
      <c r="M10" s="45">
        <f aca="true" t="shared" si="3" ref="M10:M41">IF($F10=0,0,$L10/$F10)</f>
        <v>0.24407666228976085</v>
      </c>
      <c r="N10" s="114">
        <f>N9</f>
        <v>0</v>
      </c>
      <c r="O10" s="115">
        <f>O9</f>
        <v>0</v>
      </c>
      <c r="P10" s="116">
        <f aca="true" t="shared" si="4" ref="P10:P41">$N10+$O10</f>
        <v>0</v>
      </c>
      <c r="Q10" s="45">
        <f aca="true" t="shared" si="5" ref="Q10:Q41">IF($F10=0,0,$P10/$F10)</f>
        <v>0</v>
      </c>
      <c r="R10" s="114">
        <f>R9</f>
        <v>0</v>
      </c>
      <c r="S10" s="116">
        <f>S9</f>
        <v>0</v>
      </c>
      <c r="T10" s="116">
        <f aca="true" t="shared" si="6" ref="T10:T41">$R10+$S10</f>
        <v>0</v>
      </c>
      <c r="U10" s="45">
        <f aca="true" t="shared" si="7" ref="U10:U41">IF($I10=0,0,$T10/$I10)</f>
        <v>0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5">
        <f aca="true" t="shared" si="9" ref="Y10:Y41">IF($I10=0,0,$X10/$I10)</f>
        <v>0</v>
      </c>
      <c r="Z10" s="84">
        <v>6670239974</v>
      </c>
      <c r="AA10" s="85">
        <v>814253000</v>
      </c>
      <c r="AB10" s="85">
        <f aca="true" t="shared" si="10" ref="AB10:AB41">$Z10+$AA10</f>
        <v>7484492974</v>
      </c>
      <c r="AC10" s="45">
        <f aca="true" t="shared" si="11" ref="AC10:AC41">IF($F10=0,0,$AB10/$F10)</f>
        <v>0.24407666228976085</v>
      </c>
      <c r="AD10" s="84">
        <f>AD9</f>
        <v>6159313922</v>
      </c>
      <c r="AE10" s="85">
        <f>AE9</f>
        <v>596821000</v>
      </c>
      <c r="AF10" s="85">
        <f aca="true" t="shared" si="12" ref="AF10:AF41">$AD10+$AE10</f>
        <v>6756134922</v>
      </c>
      <c r="AG10" s="45">
        <f aca="true" t="shared" si="13" ref="AG10:AG41">IF($AI10=0,0,$AK10/$AI10)</f>
        <v>0.2332039144706523</v>
      </c>
      <c r="AH10" s="45">
        <f aca="true" t="shared" si="14" ref="AH10:AH41">IF($AF10=0,0,(($L10/$AF10)-1))</f>
        <v>0.10780691333268777</v>
      </c>
      <c r="AI10" s="67">
        <f>AI9</f>
        <v>28970932745</v>
      </c>
      <c r="AJ10" s="67">
        <f>AJ9</f>
        <v>28208660324</v>
      </c>
      <c r="AK10" s="67">
        <f>AK9</f>
        <v>6756134922</v>
      </c>
      <c r="AL10" s="67"/>
    </row>
    <row r="11" spans="1:38" s="14" customFormat="1" ht="12.75">
      <c r="A11" s="30" t="s">
        <v>96</v>
      </c>
      <c r="B11" s="64" t="s">
        <v>257</v>
      </c>
      <c r="C11" s="40" t="s">
        <v>258</v>
      </c>
      <c r="D11" s="80">
        <v>45527921</v>
      </c>
      <c r="E11" s="81">
        <v>23613586</v>
      </c>
      <c r="F11" s="82">
        <f t="shared" si="0"/>
        <v>69141507</v>
      </c>
      <c r="G11" s="80">
        <v>45527921</v>
      </c>
      <c r="H11" s="81">
        <v>23613586</v>
      </c>
      <c r="I11" s="83">
        <f t="shared" si="1"/>
        <v>69141507</v>
      </c>
      <c r="J11" s="80">
        <v>18740866</v>
      </c>
      <c r="K11" s="81">
        <v>2568547</v>
      </c>
      <c r="L11" s="81">
        <f t="shared" si="2"/>
        <v>21309413</v>
      </c>
      <c r="M11" s="41">
        <f t="shared" si="3"/>
        <v>0.30820000784767393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18740866</v>
      </c>
      <c r="AA11" s="81">
        <v>2568547</v>
      </c>
      <c r="AB11" s="81">
        <f t="shared" si="10"/>
        <v>21309413</v>
      </c>
      <c r="AC11" s="41">
        <f t="shared" si="11"/>
        <v>0.30820000784767393</v>
      </c>
      <c r="AD11" s="80">
        <v>19821609</v>
      </c>
      <c r="AE11" s="81">
        <v>1147055</v>
      </c>
      <c r="AF11" s="81">
        <f t="shared" si="12"/>
        <v>20968664</v>
      </c>
      <c r="AG11" s="41">
        <f t="shared" si="13"/>
        <v>0.3407322716932077</v>
      </c>
      <c r="AH11" s="41">
        <f t="shared" si="14"/>
        <v>0.016250391536628106</v>
      </c>
      <c r="AI11" s="13">
        <v>61540000</v>
      </c>
      <c r="AJ11" s="13">
        <v>63978100</v>
      </c>
      <c r="AK11" s="13">
        <v>20968664</v>
      </c>
      <c r="AL11" s="13"/>
    </row>
    <row r="12" spans="1:38" s="14" customFormat="1" ht="12.75">
      <c r="A12" s="30" t="s">
        <v>96</v>
      </c>
      <c r="B12" s="64" t="s">
        <v>259</v>
      </c>
      <c r="C12" s="40" t="s">
        <v>260</v>
      </c>
      <c r="D12" s="80">
        <v>134732188</v>
      </c>
      <c r="E12" s="81">
        <v>29100650</v>
      </c>
      <c r="F12" s="82">
        <f t="shared" si="0"/>
        <v>163832838</v>
      </c>
      <c r="G12" s="80">
        <v>134732188</v>
      </c>
      <c r="H12" s="81">
        <v>29100650</v>
      </c>
      <c r="I12" s="83">
        <f t="shared" si="1"/>
        <v>163832838</v>
      </c>
      <c r="J12" s="80">
        <v>89877181</v>
      </c>
      <c r="K12" s="81">
        <v>1497459</v>
      </c>
      <c r="L12" s="81">
        <f t="shared" si="2"/>
        <v>91374640</v>
      </c>
      <c r="M12" s="41">
        <f t="shared" si="3"/>
        <v>0.5577309232719267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89877181</v>
      </c>
      <c r="AA12" s="81">
        <v>1497459</v>
      </c>
      <c r="AB12" s="81">
        <f t="shared" si="10"/>
        <v>91374640</v>
      </c>
      <c r="AC12" s="41">
        <f t="shared" si="11"/>
        <v>0.5577309232719267</v>
      </c>
      <c r="AD12" s="80">
        <v>78066527</v>
      </c>
      <c r="AE12" s="81">
        <v>2972484</v>
      </c>
      <c r="AF12" s="81">
        <f t="shared" si="12"/>
        <v>81039011</v>
      </c>
      <c r="AG12" s="41">
        <f t="shared" si="13"/>
        <v>0.5236819573971258</v>
      </c>
      <c r="AH12" s="41">
        <f t="shared" si="14"/>
        <v>0.12753893307014819</v>
      </c>
      <c r="AI12" s="13">
        <v>154748526</v>
      </c>
      <c r="AJ12" s="13">
        <v>167742037</v>
      </c>
      <c r="AK12" s="13">
        <v>81039011</v>
      </c>
      <c r="AL12" s="13"/>
    </row>
    <row r="13" spans="1:38" s="14" customFormat="1" ht="12.75">
      <c r="A13" s="30" t="s">
        <v>96</v>
      </c>
      <c r="B13" s="64" t="s">
        <v>261</v>
      </c>
      <c r="C13" s="40" t="s">
        <v>262</v>
      </c>
      <c r="D13" s="80">
        <v>108972557</v>
      </c>
      <c r="E13" s="81">
        <v>44269000</v>
      </c>
      <c r="F13" s="82">
        <f t="shared" si="0"/>
        <v>153241557</v>
      </c>
      <c r="G13" s="80">
        <v>108972557</v>
      </c>
      <c r="H13" s="81">
        <v>44269000</v>
      </c>
      <c r="I13" s="83">
        <f t="shared" si="1"/>
        <v>153241557</v>
      </c>
      <c r="J13" s="80">
        <v>21339347</v>
      </c>
      <c r="K13" s="81">
        <v>4426828</v>
      </c>
      <c r="L13" s="81">
        <f t="shared" si="2"/>
        <v>25766175</v>
      </c>
      <c r="M13" s="41">
        <f t="shared" si="3"/>
        <v>0.16814091101932618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21339347</v>
      </c>
      <c r="AA13" s="81">
        <v>4426828</v>
      </c>
      <c r="AB13" s="81">
        <f t="shared" si="10"/>
        <v>25766175</v>
      </c>
      <c r="AC13" s="41">
        <f t="shared" si="11"/>
        <v>0.16814091101932618</v>
      </c>
      <c r="AD13" s="80">
        <v>19225428</v>
      </c>
      <c r="AE13" s="81">
        <v>5252393</v>
      </c>
      <c r="AF13" s="81">
        <f t="shared" si="12"/>
        <v>24477821</v>
      </c>
      <c r="AG13" s="41">
        <f t="shared" si="13"/>
        <v>0.17205394700355262</v>
      </c>
      <c r="AH13" s="41">
        <f t="shared" si="14"/>
        <v>0.052633524855010494</v>
      </c>
      <c r="AI13" s="13">
        <v>142268291</v>
      </c>
      <c r="AJ13" s="13">
        <v>152993639</v>
      </c>
      <c r="AK13" s="13">
        <v>24477821</v>
      </c>
      <c r="AL13" s="13"/>
    </row>
    <row r="14" spans="1:38" s="14" customFormat="1" ht="12.75">
      <c r="A14" s="30" t="s">
        <v>96</v>
      </c>
      <c r="B14" s="64" t="s">
        <v>263</v>
      </c>
      <c r="C14" s="40" t="s">
        <v>264</v>
      </c>
      <c r="D14" s="80">
        <v>101224875</v>
      </c>
      <c r="E14" s="81">
        <v>39853603</v>
      </c>
      <c r="F14" s="82">
        <f t="shared" si="0"/>
        <v>141078478</v>
      </c>
      <c r="G14" s="80">
        <v>101224875</v>
      </c>
      <c r="H14" s="81">
        <v>39853603</v>
      </c>
      <c r="I14" s="83">
        <f t="shared" si="1"/>
        <v>141078478</v>
      </c>
      <c r="J14" s="80">
        <v>34216267</v>
      </c>
      <c r="K14" s="81">
        <v>6429059</v>
      </c>
      <c r="L14" s="81">
        <f t="shared" si="2"/>
        <v>40645326</v>
      </c>
      <c r="M14" s="41">
        <f t="shared" si="3"/>
        <v>0.2881043698245738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34216267</v>
      </c>
      <c r="AA14" s="81">
        <v>6429059</v>
      </c>
      <c r="AB14" s="81">
        <f t="shared" si="10"/>
        <v>40645326</v>
      </c>
      <c r="AC14" s="41">
        <f t="shared" si="11"/>
        <v>0.2881043698245738</v>
      </c>
      <c r="AD14" s="80">
        <v>9826768</v>
      </c>
      <c r="AE14" s="81">
        <v>3411867</v>
      </c>
      <c r="AF14" s="81">
        <f t="shared" si="12"/>
        <v>13238635</v>
      </c>
      <c r="AG14" s="41">
        <f t="shared" si="13"/>
        <v>0.1193708238445985</v>
      </c>
      <c r="AH14" s="41">
        <f t="shared" si="14"/>
        <v>2.070205198647746</v>
      </c>
      <c r="AI14" s="13">
        <v>110903440</v>
      </c>
      <c r="AJ14" s="13">
        <v>116914429</v>
      </c>
      <c r="AK14" s="13">
        <v>13238635</v>
      </c>
      <c r="AL14" s="13"/>
    </row>
    <row r="15" spans="1:38" s="14" customFormat="1" ht="12.75">
      <c r="A15" s="30" t="s">
        <v>96</v>
      </c>
      <c r="B15" s="64" t="s">
        <v>265</v>
      </c>
      <c r="C15" s="40" t="s">
        <v>266</v>
      </c>
      <c r="D15" s="80">
        <v>35872000</v>
      </c>
      <c r="E15" s="81">
        <v>17325000</v>
      </c>
      <c r="F15" s="82">
        <f t="shared" si="0"/>
        <v>53197000</v>
      </c>
      <c r="G15" s="80">
        <v>35872000</v>
      </c>
      <c r="H15" s="81">
        <v>17325000</v>
      </c>
      <c r="I15" s="83">
        <f t="shared" si="1"/>
        <v>53197000</v>
      </c>
      <c r="J15" s="80">
        <v>14284956</v>
      </c>
      <c r="K15" s="81">
        <v>2186825</v>
      </c>
      <c r="L15" s="81">
        <f t="shared" si="2"/>
        <v>16471781</v>
      </c>
      <c r="M15" s="41">
        <f t="shared" si="3"/>
        <v>0.3096374043649078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14284956</v>
      </c>
      <c r="AA15" s="81">
        <v>2186825</v>
      </c>
      <c r="AB15" s="81">
        <f t="shared" si="10"/>
        <v>16471781</v>
      </c>
      <c r="AC15" s="41">
        <f t="shared" si="11"/>
        <v>0.3096374043649078</v>
      </c>
      <c r="AD15" s="80">
        <v>13900958</v>
      </c>
      <c r="AE15" s="81">
        <v>2115295</v>
      </c>
      <c r="AF15" s="81">
        <f t="shared" si="12"/>
        <v>16016253</v>
      </c>
      <c r="AG15" s="41">
        <f t="shared" si="13"/>
        <v>0.3436079335793358</v>
      </c>
      <c r="AH15" s="41">
        <f t="shared" si="14"/>
        <v>0.028441608658404727</v>
      </c>
      <c r="AI15" s="13">
        <v>46612000</v>
      </c>
      <c r="AJ15" s="13">
        <v>45281000</v>
      </c>
      <c r="AK15" s="13">
        <v>16016253</v>
      </c>
      <c r="AL15" s="13"/>
    </row>
    <row r="16" spans="1:38" s="14" customFormat="1" ht="12.75">
      <c r="A16" s="30" t="s">
        <v>96</v>
      </c>
      <c r="B16" s="64" t="s">
        <v>267</v>
      </c>
      <c r="C16" s="40" t="s">
        <v>268</v>
      </c>
      <c r="D16" s="80">
        <v>593003847</v>
      </c>
      <c r="E16" s="81">
        <v>139521500</v>
      </c>
      <c r="F16" s="82">
        <f t="shared" si="0"/>
        <v>732525347</v>
      </c>
      <c r="G16" s="80">
        <v>593003847</v>
      </c>
      <c r="H16" s="81">
        <v>139521500</v>
      </c>
      <c r="I16" s="83">
        <f t="shared" si="1"/>
        <v>732525347</v>
      </c>
      <c r="J16" s="80">
        <v>188415875</v>
      </c>
      <c r="K16" s="81">
        <v>5989692</v>
      </c>
      <c r="L16" s="81">
        <f t="shared" si="2"/>
        <v>194405567</v>
      </c>
      <c r="M16" s="41">
        <f t="shared" si="3"/>
        <v>0.2653909080363877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188415875</v>
      </c>
      <c r="AA16" s="81">
        <v>5989692</v>
      </c>
      <c r="AB16" s="81">
        <f t="shared" si="10"/>
        <v>194405567</v>
      </c>
      <c r="AC16" s="41">
        <f t="shared" si="11"/>
        <v>0.2653909080363877</v>
      </c>
      <c r="AD16" s="80">
        <v>181687435</v>
      </c>
      <c r="AE16" s="81">
        <v>9985200</v>
      </c>
      <c r="AF16" s="81">
        <f t="shared" si="12"/>
        <v>191672635</v>
      </c>
      <c r="AG16" s="41">
        <f t="shared" si="13"/>
        <v>0.2672539683953263</v>
      </c>
      <c r="AH16" s="41">
        <f t="shared" si="14"/>
        <v>0.014258331660124579</v>
      </c>
      <c r="AI16" s="13">
        <v>717192849</v>
      </c>
      <c r="AJ16" s="13">
        <v>694970956</v>
      </c>
      <c r="AK16" s="13">
        <v>191672635</v>
      </c>
      <c r="AL16" s="13"/>
    </row>
    <row r="17" spans="1:38" s="14" customFormat="1" ht="12.75">
      <c r="A17" s="30" t="s">
        <v>115</v>
      </c>
      <c r="B17" s="64" t="s">
        <v>269</v>
      </c>
      <c r="C17" s="40" t="s">
        <v>270</v>
      </c>
      <c r="D17" s="80">
        <v>679762972</v>
      </c>
      <c r="E17" s="81">
        <v>375044912</v>
      </c>
      <c r="F17" s="82">
        <f t="shared" si="0"/>
        <v>1054807884</v>
      </c>
      <c r="G17" s="80">
        <v>679762972</v>
      </c>
      <c r="H17" s="81">
        <v>375044912</v>
      </c>
      <c r="I17" s="83">
        <f t="shared" si="1"/>
        <v>1054807884</v>
      </c>
      <c r="J17" s="80">
        <v>151056100</v>
      </c>
      <c r="K17" s="81">
        <v>49682206</v>
      </c>
      <c r="L17" s="81">
        <f t="shared" si="2"/>
        <v>200738306</v>
      </c>
      <c r="M17" s="41">
        <f t="shared" si="3"/>
        <v>0.1903079309938112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151056100</v>
      </c>
      <c r="AA17" s="81">
        <v>49682206</v>
      </c>
      <c r="AB17" s="81">
        <f t="shared" si="10"/>
        <v>200738306</v>
      </c>
      <c r="AC17" s="41">
        <f t="shared" si="11"/>
        <v>0.1903079309938112</v>
      </c>
      <c r="AD17" s="80">
        <v>216359610</v>
      </c>
      <c r="AE17" s="81">
        <v>29563840</v>
      </c>
      <c r="AF17" s="81">
        <f t="shared" si="12"/>
        <v>245923450</v>
      </c>
      <c r="AG17" s="41">
        <f t="shared" si="13"/>
        <v>0.24852780869532273</v>
      </c>
      <c r="AH17" s="41">
        <f t="shared" si="14"/>
        <v>-0.18373662210740782</v>
      </c>
      <c r="AI17" s="13">
        <v>989520856</v>
      </c>
      <c r="AJ17" s="13">
        <v>1003652772</v>
      </c>
      <c r="AK17" s="13">
        <v>245923450</v>
      </c>
      <c r="AL17" s="13"/>
    </row>
    <row r="18" spans="1:38" s="60" customFormat="1" ht="12.75">
      <c r="A18" s="65"/>
      <c r="B18" s="66" t="s">
        <v>271</v>
      </c>
      <c r="C18" s="33"/>
      <c r="D18" s="84">
        <f>SUM(D11:D17)</f>
        <v>1699096360</v>
      </c>
      <c r="E18" s="85">
        <f>SUM(E11:E17)</f>
        <v>668728251</v>
      </c>
      <c r="F18" s="93">
        <f t="shared" si="0"/>
        <v>2367824611</v>
      </c>
      <c r="G18" s="84">
        <f>SUM(G11:G17)</f>
        <v>1699096360</v>
      </c>
      <c r="H18" s="85">
        <f>SUM(H11:H17)</f>
        <v>668728251</v>
      </c>
      <c r="I18" s="86">
        <f t="shared" si="1"/>
        <v>2367824611</v>
      </c>
      <c r="J18" s="84">
        <f>SUM(J11:J17)</f>
        <v>517930592</v>
      </c>
      <c r="K18" s="85">
        <f>SUM(K11:K17)</f>
        <v>72780616</v>
      </c>
      <c r="L18" s="85">
        <f t="shared" si="2"/>
        <v>590711208</v>
      </c>
      <c r="M18" s="45">
        <f t="shared" si="3"/>
        <v>0.2494742242545261</v>
      </c>
      <c r="N18" s="114">
        <f>SUM(N11:N17)</f>
        <v>0</v>
      </c>
      <c r="O18" s="115">
        <f>SUM(O11:O17)</f>
        <v>0</v>
      </c>
      <c r="P18" s="116">
        <f t="shared" si="4"/>
        <v>0</v>
      </c>
      <c r="Q18" s="45">
        <f t="shared" si="5"/>
        <v>0</v>
      </c>
      <c r="R18" s="114">
        <f>SUM(R11:R17)</f>
        <v>0</v>
      </c>
      <c r="S18" s="116">
        <f>SUM(S11:S17)</f>
        <v>0</v>
      </c>
      <c r="T18" s="116">
        <f t="shared" si="6"/>
        <v>0</v>
      </c>
      <c r="U18" s="45">
        <f t="shared" si="7"/>
        <v>0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5">
        <f t="shared" si="9"/>
        <v>0</v>
      </c>
      <c r="Z18" s="84">
        <v>517930592</v>
      </c>
      <c r="AA18" s="85">
        <v>72780616</v>
      </c>
      <c r="AB18" s="85">
        <f t="shared" si="10"/>
        <v>590711208</v>
      </c>
      <c r="AC18" s="45">
        <f t="shared" si="11"/>
        <v>0.2494742242545261</v>
      </c>
      <c r="AD18" s="84">
        <f>SUM(AD11:AD17)</f>
        <v>538888335</v>
      </c>
      <c r="AE18" s="85">
        <f>SUM(AE11:AE17)</f>
        <v>54448134</v>
      </c>
      <c r="AF18" s="85">
        <f t="shared" si="12"/>
        <v>593336469</v>
      </c>
      <c r="AG18" s="45">
        <f t="shared" si="13"/>
        <v>0.2669336945362623</v>
      </c>
      <c r="AH18" s="45">
        <f t="shared" si="14"/>
        <v>-0.004424573807884413</v>
      </c>
      <c r="AI18" s="67">
        <f>SUM(AI11:AI17)</f>
        <v>2222785962</v>
      </c>
      <c r="AJ18" s="67">
        <f>SUM(AJ11:AJ17)</f>
        <v>2245532933</v>
      </c>
      <c r="AK18" s="67">
        <f>SUM(AK11:AK17)</f>
        <v>593336469</v>
      </c>
      <c r="AL18" s="67"/>
    </row>
    <row r="19" spans="1:38" s="14" customFormat="1" ht="12.75">
      <c r="A19" s="30" t="s">
        <v>96</v>
      </c>
      <c r="B19" s="64" t="s">
        <v>272</v>
      </c>
      <c r="C19" s="40" t="s">
        <v>273</v>
      </c>
      <c r="D19" s="80">
        <v>122973000</v>
      </c>
      <c r="E19" s="81">
        <v>33318000</v>
      </c>
      <c r="F19" s="82">
        <f t="shared" si="0"/>
        <v>156291000</v>
      </c>
      <c r="G19" s="80">
        <v>122973000</v>
      </c>
      <c r="H19" s="81">
        <v>33318000</v>
      </c>
      <c r="I19" s="83">
        <f t="shared" si="1"/>
        <v>156291000</v>
      </c>
      <c r="J19" s="80">
        <v>36546993</v>
      </c>
      <c r="K19" s="81">
        <v>6136652</v>
      </c>
      <c r="L19" s="81">
        <f t="shared" si="2"/>
        <v>42683645</v>
      </c>
      <c r="M19" s="41">
        <f t="shared" si="3"/>
        <v>0.273103665598147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36546993</v>
      </c>
      <c r="AA19" s="81">
        <v>6136652</v>
      </c>
      <c r="AB19" s="81">
        <f t="shared" si="10"/>
        <v>42683645</v>
      </c>
      <c r="AC19" s="41">
        <f t="shared" si="11"/>
        <v>0.273103665598147</v>
      </c>
      <c r="AD19" s="80">
        <v>43602516</v>
      </c>
      <c r="AE19" s="81">
        <v>4103559</v>
      </c>
      <c r="AF19" s="81">
        <f t="shared" si="12"/>
        <v>47706075</v>
      </c>
      <c r="AG19" s="41">
        <f t="shared" si="13"/>
        <v>0.415467668190725</v>
      </c>
      <c r="AH19" s="41">
        <f t="shared" si="14"/>
        <v>-0.10527862541615507</v>
      </c>
      <c r="AI19" s="13">
        <v>114825000</v>
      </c>
      <c r="AJ19" s="13">
        <v>122904500</v>
      </c>
      <c r="AK19" s="13">
        <v>47706075</v>
      </c>
      <c r="AL19" s="13"/>
    </row>
    <row r="20" spans="1:38" s="14" customFormat="1" ht="12.75">
      <c r="A20" s="30" t="s">
        <v>96</v>
      </c>
      <c r="B20" s="64" t="s">
        <v>274</v>
      </c>
      <c r="C20" s="40" t="s">
        <v>275</v>
      </c>
      <c r="D20" s="80">
        <v>269869615</v>
      </c>
      <c r="E20" s="81">
        <v>32262000</v>
      </c>
      <c r="F20" s="83">
        <f t="shared" si="0"/>
        <v>302131615</v>
      </c>
      <c r="G20" s="80">
        <v>269869615</v>
      </c>
      <c r="H20" s="81">
        <v>32262000</v>
      </c>
      <c r="I20" s="83">
        <f t="shared" si="1"/>
        <v>302131615</v>
      </c>
      <c r="J20" s="80">
        <v>70516118</v>
      </c>
      <c r="K20" s="81">
        <v>5272723</v>
      </c>
      <c r="L20" s="81">
        <f t="shared" si="2"/>
        <v>75788841</v>
      </c>
      <c r="M20" s="41">
        <f t="shared" si="3"/>
        <v>0.25084710515978276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70516118</v>
      </c>
      <c r="AA20" s="81">
        <v>5272723</v>
      </c>
      <c r="AB20" s="81">
        <f t="shared" si="10"/>
        <v>75788841</v>
      </c>
      <c r="AC20" s="41">
        <f t="shared" si="11"/>
        <v>0.25084710515978276</v>
      </c>
      <c r="AD20" s="80">
        <v>60812190</v>
      </c>
      <c r="AE20" s="81">
        <v>3904405</v>
      </c>
      <c r="AF20" s="81">
        <f t="shared" si="12"/>
        <v>64716595</v>
      </c>
      <c r="AG20" s="41">
        <f t="shared" si="13"/>
        <v>0.26985169830732414</v>
      </c>
      <c r="AH20" s="41">
        <f t="shared" si="14"/>
        <v>0.17108820388340895</v>
      </c>
      <c r="AI20" s="13">
        <v>239822819</v>
      </c>
      <c r="AJ20" s="13">
        <v>252187039</v>
      </c>
      <c r="AK20" s="13">
        <v>64716595</v>
      </c>
      <c r="AL20" s="13"/>
    </row>
    <row r="21" spans="1:38" s="14" customFormat="1" ht="12.75">
      <c r="A21" s="30" t="s">
        <v>96</v>
      </c>
      <c r="B21" s="64" t="s">
        <v>276</v>
      </c>
      <c r="C21" s="40" t="s">
        <v>277</v>
      </c>
      <c r="D21" s="80">
        <v>83618260</v>
      </c>
      <c r="E21" s="81">
        <v>14071000</v>
      </c>
      <c r="F21" s="82">
        <f t="shared" si="0"/>
        <v>97689260</v>
      </c>
      <c r="G21" s="80">
        <v>83618260</v>
      </c>
      <c r="H21" s="81">
        <v>14071000</v>
      </c>
      <c r="I21" s="83">
        <f t="shared" si="1"/>
        <v>97689260</v>
      </c>
      <c r="J21" s="80">
        <v>27848451</v>
      </c>
      <c r="K21" s="81">
        <v>16060</v>
      </c>
      <c r="L21" s="81">
        <f t="shared" si="2"/>
        <v>27864511</v>
      </c>
      <c r="M21" s="41">
        <f t="shared" si="3"/>
        <v>0.28523617642307864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27848451</v>
      </c>
      <c r="AA21" s="81">
        <v>16060</v>
      </c>
      <c r="AB21" s="81">
        <f t="shared" si="10"/>
        <v>27864511</v>
      </c>
      <c r="AC21" s="41">
        <f t="shared" si="11"/>
        <v>0.28523617642307864</v>
      </c>
      <c r="AD21" s="80">
        <v>25164174</v>
      </c>
      <c r="AE21" s="81">
        <v>1359574</v>
      </c>
      <c r="AF21" s="81">
        <f t="shared" si="12"/>
        <v>26523748</v>
      </c>
      <c r="AG21" s="41">
        <f t="shared" si="13"/>
        <v>0.23602999962322405</v>
      </c>
      <c r="AH21" s="41">
        <f t="shared" si="14"/>
        <v>0.050549530179520685</v>
      </c>
      <c r="AI21" s="13">
        <v>112374478</v>
      </c>
      <c r="AJ21" s="13">
        <v>112314000</v>
      </c>
      <c r="AK21" s="13">
        <v>26523748</v>
      </c>
      <c r="AL21" s="13"/>
    </row>
    <row r="22" spans="1:38" s="14" customFormat="1" ht="12.75">
      <c r="A22" s="30" t="s">
        <v>96</v>
      </c>
      <c r="B22" s="64" t="s">
        <v>278</v>
      </c>
      <c r="C22" s="40" t="s">
        <v>279</v>
      </c>
      <c r="D22" s="80">
        <v>62912000</v>
      </c>
      <c r="E22" s="81">
        <v>0</v>
      </c>
      <c r="F22" s="82">
        <f t="shared" si="0"/>
        <v>62912000</v>
      </c>
      <c r="G22" s="80">
        <v>62912000</v>
      </c>
      <c r="H22" s="81">
        <v>0</v>
      </c>
      <c r="I22" s="83">
        <f t="shared" si="1"/>
        <v>62912000</v>
      </c>
      <c r="J22" s="80">
        <v>7341391</v>
      </c>
      <c r="K22" s="81">
        <v>8280415</v>
      </c>
      <c r="L22" s="81">
        <f t="shared" si="2"/>
        <v>15621806</v>
      </c>
      <c r="M22" s="41">
        <f t="shared" si="3"/>
        <v>0.24831202314343845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7341391</v>
      </c>
      <c r="AA22" s="81">
        <v>8280415</v>
      </c>
      <c r="AB22" s="81">
        <f t="shared" si="10"/>
        <v>15621806</v>
      </c>
      <c r="AC22" s="41">
        <f t="shared" si="11"/>
        <v>0.24831202314343845</v>
      </c>
      <c r="AD22" s="80">
        <v>548160</v>
      </c>
      <c r="AE22" s="81">
        <v>3395784</v>
      </c>
      <c r="AF22" s="81">
        <f t="shared" si="12"/>
        <v>3943944</v>
      </c>
      <c r="AG22" s="41">
        <f t="shared" si="13"/>
        <v>0.0519496948577278</v>
      </c>
      <c r="AH22" s="41">
        <f t="shared" si="14"/>
        <v>2.960960399032035</v>
      </c>
      <c r="AI22" s="13">
        <v>75918521</v>
      </c>
      <c r="AJ22" s="13">
        <v>72390</v>
      </c>
      <c r="AK22" s="13">
        <v>3943944</v>
      </c>
      <c r="AL22" s="13"/>
    </row>
    <row r="23" spans="1:38" s="14" customFormat="1" ht="12.75">
      <c r="A23" s="30" t="s">
        <v>96</v>
      </c>
      <c r="B23" s="64" t="s">
        <v>76</v>
      </c>
      <c r="C23" s="40" t="s">
        <v>77</v>
      </c>
      <c r="D23" s="80">
        <v>3291483958</v>
      </c>
      <c r="E23" s="81">
        <v>443157508</v>
      </c>
      <c r="F23" s="82">
        <f t="shared" si="0"/>
        <v>3734641466</v>
      </c>
      <c r="G23" s="80">
        <v>3291483958</v>
      </c>
      <c r="H23" s="81">
        <v>443157508</v>
      </c>
      <c r="I23" s="83">
        <f t="shared" si="1"/>
        <v>3734641466</v>
      </c>
      <c r="J23" s="80">
        <v>921270204</v>
      </c>
      <c r="K23" s="81">
        <v>29279690</v>
      </c>
      <c r="L23" s="81">
        <f t="shared" si="2"/>
        <v>950549894</v>
      </c>
      <c r="M23" s="41">
        <f t="shared" si="3"/>
        <v>0.2545223959659211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921270204</v>
      </c>
      <c r="AA23" s="81">
        <v>29279690</v>
      </c>
      <c r="AB23" s="81">
        <f t="shared" si="10"/>
        <v>950549894</v>
      </c>
      <c r="AC23" s="41">
        <f t="shared" si="11"/>
        <v>0.2545223959659211</v>
      </c>
      <c r="AD23" s="80">
        <v>835727592</v>
      </c>
      <c r="AE23" s="81">
        <v>9775997</v>
      </c>
      <c r="AF23" s="81">
        <f t="shared" si="12"/>
        <v>845503589</v>
      </c>
      <c r="AG23" s="41">
        <f t="shared" si="13"/>
        <v>0.2627579458010482</v>
      </c>
      <c r="AH23" s="41">
        <f t="shared" si="14"/>
        <v>0.12424111070213328</v>
      </c>
      <c r="AI23" s="13">
        <v>3217804076</v>
      </c>
      <c r="AJ23" s="13">
        <v>3424564936</v>
      </c>
      <c r="AK23" s="13">
        <v>845503589</v>
      </c>
      <c r="AL23" s="13"/>
    </row>
    <row r="24" spans="1:38" s="14" customFormat="1" ht="12.75">
      <c r="A24" s="30" t="s">
        <v>96</v>
      </c>
      <c r="B24" s="64" t="s">
        <v>280</v>
      </c>
      <c r="C24" s="40" t="s">
        <v>281</v>
      </c>
      <c r="D24" s="80">
        <v>46476000</v>
      </c>
      <c r="E24" s="81">
        <v>17927000</v>
      </c>
      <c r="F24" s="82">
        <f t="shared" si="0"/>
        <v>64403000</v>
      </c>
      <c r="G24" s="80">
        <v>46476000</v>
      </c>
      <c r="H24" s="81">
        <v>17927000</v>
      </c>
      <c r="I24" s="83">
        <f t="shared" si="1"/>
        <v>64403000</v>
      </c>
      <c r="J24" s="80">
        <v>30591524</v>
      </c>
      <c r="K24" s="81">
        <v>2664092</v>
      </c>
      <c r="L24" s="81">
        <f t="shared" si="2"/>
        <v>33255616</v>
      </c>
      <c r="M24" s="41">
        <f t="shared" si="3"/>
        <v>0.5163674984084592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30591524</v>
      </c>
      <c r="AA24" s="81">
        <v>2664092</v>
      </c>
      <c r="AB24" s="81">
        <f t="shared" si="10"/>
        <v>33255616</v>
      </c>
      <c r="AC24" s="41">
        <f t="shared" si="11"/>
        <v>0.5163674984084592</v>
      </c>
      <c r="AD24" s="80">
        <v>4697508</v>
      </c>
      <c r="AE24" s="81">
        <v>0</v>
      </c>
      <c r="AF24" s="81">
        <f t="shared" si="12"/>
        <v>4697508</v>
      </c>
      <c r="AG24" s="41">
        <f t="shared" si="13"/>
        <v>0.07423955748715923</v>
      </c>
      <c r="AH24" s="41">
        <f t="shared" si="14"/>
        <v>6.079416575767407</v>
      </c>
      <c r="AI24" s="13">
        <v>63275000</v>
      </c>
      <c r="AJ24" s="13">
        <v>63275000</v>
      </c>
      <c r="AK24" s="13">
        <v>4697508</v>
      </c>
      <c r="AL24" s="13"/>
    </row>
    <row r="25" spans="1:38" s="14" customFormat="1" ht="12.75">
      <c r="A25" s="30" t="s">
        <v>96</v>
      </c>
      <c r="B25" s="64" t="s">
        <v>282</v>
      </c>
      <c r="C25" s="40" t="s">
        <v>283</v>
      </c>
      <c r="D25" s="80">
        <v>52338508</v>
      </c>
      <c r="E25" s="81">
        <v>19315250</v>
      </c>
      <c r="F25" s="82">
        <f t="shared" si="0"/>
        <v>71653758</v>
      </c>
      <c r="G25" s="80">
        <v>52338508</v>
      </c>
      <c r="H25" s="81">
        <v>19315250</v>
      </c>
      <c r="I25" s="83">
        <f t="shared" si="1"/>
        <v>71653758</v>
      </c>
      <c r="J25" s="80">
        <v>17678980</v>
      </c>
      <c r="K25" s="81">
        <v>3211818</v>
      </c>
      <c r="L25" s="81">
        <f t="shared" si="2"/>
        <v>20890798</v>
      </c>
      <c r="M25" s="41">
        <f t="shared" si="3"/>
        <v>0.29155202159808563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17678980</v>
      </c>
      <c r="AA25" s="81">
        <v>3211818</v>
      </c>
      <c r="AB25" s="81">
        <f t="shared" si="10"/>
        <v>20890798</v>
      </c>
      <c r="AC25" s="41">
        <f t="shared" si="11"/>
        <v>0.29155202159808563</v>
      </c>
      <c r="AD25" s="80">
        <v>15766197</v>
      </c>
      <c r="AE25" s="81">
        <v>2743535</v>
      </c>
      <c r="AF25" s="81">
        <f t="shared" si="12"/>
        <v>18509732</v>
      </c>
      <c r="AG25" s="41">
        <f t="shared" si="13"/>
        <v>0.2796273255537196</v>
      </c>
      <c r="AH25" s="41">
        <f t="shared" si="14"/>
        <v>0.12863859941354083</v>
      </c>
      <c r="AI25" s="13">
        <v>66194289</v>
      </c>
      <c r="AJ25" s="13">
        <v>83382444</v>
      </c>
      <c r="AK25" s="13">
        <v>18509732</v>
      </c>
      <c r="AL25" s="13"/>
    </row>
    <row r="26" spans="1:38" s="14" customFormat="1" ht="12.75">
      <c r="A26" s="30" t="s">
        <v>115</v>
      </c>
      <c r="B26" s="64" t="s">
        <v>284</v>
      </c>
      <c r="C26" s="40" t="s">
        <v>285</v>
      </c>
      <c r="D26" s="80">
        <v>515626088</v>
      </c>
      <c r="E26" s="81">
        <v>334505000</v>
      </c>
      <c r="F26" s="82">
        <f t="shared" si="0"/>
        <v>850131088</v>
      </c>
      <c r="G26" s="80">
        <v>515626088</v>
      </c>
      <c r="H26" s="81">
        <v>334505000</v>
      </c>
      <c r="I26" s="83">
        <f t="shared" si="1"/>
        <v>850131088</v>
      </c>
      <c r="J26" s="80">
        <v>321533937</v>
      </c>
      <c r="K26" s="81">
        <v>19555743</v>
      </c>
      <c r="L26" s="81">
        <f t="shared" si="2"/>
        <v>341089680</v>
      </c>
      <c r="M26" s="41">
        <f t="shared" si="3"/>
        <v>0.4012200998347681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321533937</v>
      </c>
      <c r="AA26" s="81">
        <v>19555743</v>
      </c>
      <c r="AB26" s="81">
        <f t="shared" si="10"/>
        <v>341089680</v>
      </c>
      <c r="AC26" s="41">
        <f t="shared" si="11"/>
        <v>0.4012200998347681</v>
      </c>
      <c r="AD26" s="80">
        <v>167181703</v>
      </c>
      <c r="AE26" s="81">
        <v>16550551</v>
      </c>
      <c r="AF26" s="81">
        <f t="shared" si="12"/>
        <v>183732254</v>
      </c>
      <c r="AG26" s="41">
        <f t="shared" si="13"/>
        <v>0.21382938681415853</v>
      </c>
      <c r="AH26" s="41">
        <f t="shared" si="14"/>
        <v>0.8564496574455567</v>
      </c>
      <c r="AI26" s="13">
        <v>859246976</v>
      </c>
      <c r="AJ26" s="13">
        <v>657233747</v>
      </c>
      <c r="AK26" s="13">
        <v>183732254</v>
      </c>
      <c r="AL26" s="13"/>
    </row>
    <row r="27" spans="1:38" s="60" customFormat="1" ht="12.75">
      <c r="A27" s="65"/>
      <c r="B27" s="66" t="s">
        <v>286</v>
      </c>
      <c r="C27" s="33"/>
      <c r="D27" s="84">
        <f>SUM(D19:D26)</f>
        <v>4445297429</v>
      </c>
      <c r="E27" s="85">
        <f>SUM(E19:E26)</f>
        <v>894555758</v>
      </c>
      <c r="F27" s="93">
        <f t="shared" si="0"/>
        <v>5339853187</v>
      </c>
      <c r="G27" s="84">
        <f>SUM(G19:G26)</f>
        <v>4445297429</v>
      </c>
      <c r="H27" s="85">
        <f>SUM(H19:H26)</f>
        <v>894555758</v>
      </c>
      <c r="I27" s="86">
        <f t="shared" si="1"/>
        <v>5339853187</v>
      </c>
      <c r="J27" s="84">
        <f>SUM(J19:J26)</f>
        <v>1433327598</v>
      </c>
      <c r="K27" s="85">
        <f>SUM(K19:K26)</f>
        <v>74417193</v>
      </c>
      <c r="L27" s="85">
        <f t="shared" si="2"/>
        <v>1507744791</v>
      </c>
      <c r="M27" s="45">
        <f t="shared" si="3"/>
        <v>0.2823569746581499</v>
      </c>
      <c r="N27" s="114">
        <f>SUM(N19:N26)</f>
        <v>0</v>
      </c>
      <c r="O27" s="115">
        <f>SUM(O19:O26)</f>
        <v>0</v>
      </c>
      <c r="P27" s="116">
        <f t="shared" si="4"/>
        <v>0</v>
      </c>
      <c r="Q27" s="45">
        <f t="shared" si="5"/>
        <v>0</v>
      </c>
      <c r="R27" s="114">
        <f>SUM(R19:R26)</f>
        <v>0</v>
      </c>
      <c r="S27" s="116">
        <f>SUM(S19:S26)</f>
        <v>0</v>
      </c>
      <c r="T27" s="116">
        <f t="shared" si="6"/>
        <v>0</v>
      </c>
      <c r="U27" s="45">
        <f t="shared" si="7"/>
        <v>0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5">
        <f t="shared" si="9"/>
        <v>0</v>
      </c>
      <c r="Z27" s="84">
        <v>1433327598</v>
      </c>
      <c r="AA27" s="85">
        <v>74417193</v>
      </c>
      <c r="AB27" s="85">
        <f t="shared" si="10"/>
        <v>1507744791</v>
      </c>
      <c r="AC27" s="45">
        <f t="shared" si="11"/>
        <v>0.2823569746581499</v>
      </c>
      <c r="AD27" s="84">
        <f>SUM(AD19:AD26)</f>
        <v>1153500040</v>
      </c>
      <c r="AE27" s="85">
        <f>SUM(AE19:AE26)</f>
        <v>41833405</v>
      </c>
      <c r="AF27" s="85">
        <f t="shared" si="12"/>
        <v>1195333445</v>
      </c>
      <c r="AG27" s="45">
        <f t="shared" si="13"/>
        <v>0.2516776966866864</v>
      </c>
      <c r="AH27" s="45">
        <f t="shared" si="14"/>
        <v>0.2613591607486563</v>
      </c>
      <c r="AI27" s="67">
        <f>SUM(AI19:AI26)</f>
        <v>4749461159</v>
      </c>
      <c r="AJ27" s="67">
        <f>SUM(AJ19:AJ26)</f>
        <v>4715934056</v>
      </c>
      <c r="AK27" s="67">
        <f>SUM(AK19:AK26)</f>
        <v>1195333445</v>
      </c>
      <c r="AL27" s="67"/>
    </row>
    <row r="28" spans="1:38" s="14" customFormat="1" ht="12.75">
      <c r="A28" s="30" t="s">
        <v>96</v>
      </c>
      <c r="B28" s="64" t="s">
        <v>287</v>
      </c>
      <c r="C28" s="40" t="s">
        <v>288</v>
      </c>
      <c r="D28" s="80">
        <v>545486900</v>
      </c>
      <c r="E28" s="81">
        <v>129412000</v>
      </c>
      <c r="F28" s="82">
        <f t="shared" si="0"/>
        <v>674898900</v>
      </c>
      <c r="G28" s="80">
        <v>545486900</v>
      </c>
      <c r="H28" s="81">
        <v>129412000</v>
      </c>
      <c r="I28" s="83">
        <f t="shared" si="1"/>
        <v>674898900</v>
      </c>
      <c r="J28" s="80">
        <v>245869694</v>
      </c>
      <c r="K28" s="81">
        <v>22325822</v>
      </c>
      <c r="L28" s="81">
        <f t="shared" si="2"/>
        <v>268195516</v>
      </c>
      <c r="M28" s="41">
        <f t="shared" si="3"/>
        <v>0.3973862099938228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245869694</v>
      </c>
      <c r="AA28" s="81">
        <v>22325822</v>
      </c>
      <c r="AB28" s="81">
        <f t="shared" si="10"/>
        <v>268195516</v>
      </c>
      <c r="AC28" s="41">
        <f t="shared" si="11"/>
        <v>0.3973862099938228</v>
      </c>
      <c r="AD28" s="80">
        <v>235586669</v>
      </c>
      <c r="AE28" s="81">
        <v>7734940</v>
      </c>
      <c r="AF28" s="81">
        <f t="shared" si="12"/>
        <v>243321609</v>
      </c>
      <c r="AG28" s="41">
        <f t="shared" si="13"/>
        <v>0.3718356672285456</v>
      </c>
      <c r="AH28" s="41">
        <f t="shared" si="14"/>
        <v>0.10222646111139277</v>
      </c>
      <c r="AI28" s="13">
        <v>654379422</v>
      </c>
      <c r="AJ28" s="13">
        <v>635732998</v>
      </c>
      <c r="AK28" s="13">
        <v>243321609</v>
      </c>
      <c r="AL28" s="13"/>
    </row>
    <row r="29" spans="1:38" s="14" customFormat="1" ht="12.75">
      <c r="A29" s="30" t="s">
        <v>96</v>
      </c>
      <c r="B29" s="64" t="s">
        <v>289</v>
      </c>
      <c r="C29" s="40" t="s">
        <v>290</v>
      </c>
      <c r="D29" s="80">
        <v>70742310</v>
      </c>
      <c r="E29" s="81">
        <v>51436027</v>
      </c>
      <c r="F29" s="82">
        <f t="shared" si="0"/>
        <v>122178337</v>
      </c>
      <c r="G29" s="80">
        <v>70742310</v>
      </c>
      <c r="H29" s="81">
        <v>51436027</v>
      </c>
      <c r="I29" s="83">
        <f t="shared" si="1"/>
        <v>122178337</v>
      </c>
      <c r="J29" s="80">
        <v>29635392</v>
      </c>
      <c r="K29" s="81">
        <v>4628919</v>
      </c>
      <c r="L29" s="81">
        <f t="shared" si="2"/>
        <v>34264311</v>
      </c>
      <c r="M29" s="41">
        <f t="shared" si="3"/>
        <v>0.2804450595853175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29635392</v>
      </c>
      <c r="AA29" s="81">
        <v>4628919</v>
      </c>
      <c r="AB29" s="81">
        <f t="shared" si="10"/>
        <v>34264311</v>
      </c>
      <c r="AC29" s="41">
        <f t="shared" si="11"/>
        <v>0.2804450595853175</v>
      </c>
      <c r="AD29" s="80">
        <v>32059208</v>
      </c>
      <c r="AE29" s="81">
        <v>5329683</v>
      </c>
      <c r="AF29" s="81">
        <f t="shared" si="12"/>
        <v>37388891</v>
      </c>
      <c r="AG29" s="41">
        <f t="shared" si="13"/>
        <v>0.33470982317603315</v>
      </c>
      <c r="AH29" s="41">
        <f t="shared" si="14"/>
        <v>-0.08356974268105466</v>
      </c>
      <c r="AI29" s="13">
        <v>111705389</v>
      </c>
      <c r="AJ29" s="13">
        <v>118041609</v>
      </c>
      <c r="AK29" s="13">
        <v>37388891</v>
      </c>
      <c r="AL29" s="13"/>
    </row>
    <row r="30" spans="1:38" s="14" customFormat="1" ht="12.75">
      <c r="A30" s="30" t="s">
        <v>96</v>
      </c>
      <c r="B30" s="64" t="s">
        <v>291</v>
      </c>
      <c r="C30" s="40" t="s">
        <v>292</v>
      </c>
      <c r="D30" s="80">
        <v>283513096</v>
      </c>
      <c r="E30" s="81">
        <v>39671000</v>
      </c>
      <c r="F30" s="83">
        <f t="shared" si="0"/>
        <v>323184096</v>
      </c>
      <c r="G30" s="80">
        <v>283513096</v>
      </c>
      <c r="H30" s="81">
        <v>39671000</v>
      </c>
      <c r="I30" s="83">
        <f t="shared" si="1"/>
        <v>323184096</v>
      </c>
      <c r="J30" s="80">
        <v>92639264</v>
      </c>
      <c r="K30" s="81">
        <v>2905829</v>
      </c>
      <c r="L30" s="81">
        <f t="shared" si="2"/>
        <v>95545093</v>
      </c>
      <c r="M30" s="41">
        <f t="shared" si="3"/>
        <v>0.29563674135747076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92639264</v>
      </c>
      <c r="AA30" s="81">
        <v>2905829</v>
      </c>
      <c r="AB30" s="81">
        <f t="shared" si="10"/>
        <v>95545093</v>
      </c>
      <c r="AC30" s="41">
        <f t="shared" si="11"/>
        <v>0.29563674135747076</v>
      </c>
      <c r="AD30" s="80">
        <v>78325546</v>
      </c>
      <c r="AE30" s="81">
        <v>5024226</v>
      </c>
      <c r="AF30" s="81">
        <f t="shared" si="12"/>
        <v>83349772</v>
      </c>
      <c r="AG30" s="41">
        <f t="shared" si="13"/>
        <v>0.2822096449261377</v>
      </c>
      <c r="AH30" s="41">
        <f t="shared" si="14"/>
        <v>0.1463149893199467</v>
      </c>
      <c r="AI30" s="13">
        <v>295347000</v>
      </c>
      <c r="AJ30" s="13">
        <v>303633906</v>
      </c>
      <c r="AK30" s="13">
        <v>83349772</v>
      </c>
      <c r="AL30" s="13"/>
    </row>
    <row r="31" spans="1:38" s="14" customFormat="1" ht="12.75">
      <c r="A31" s="30" t="s">
        <v>96</v>
      </c>
      <c r="B31" s="64" t="s">
        <v>293</v>
      </c>
      <c r="C31" s="40" t="s">
        <v>294</v>
      </c>
      <c r="D31" s="80">
        <v>102825207</v>
      </c>
      <c r="E31" s="81">
        <v>52090000</v>
      </c>
      <c r="F31" s="82">
        <f t="shared" si="0"/>
        <v>154915207</v>
      </c>
      <c r="G31" s="80">
        <v>102825207</v>
      </c>
      <c r="H31" s="81">
        <v>52090000</v>
      </c>
      <c r="I31" s="83">
        <f t="shared" si="1"/>
        <v>154915207</v>
      </c>
      <c r="J31" s="80">
        <v>33465108</v>
      </c>
      <c r="K31" s="81">
        <v>22039271</v>
      </c>
      <c r="L31" s="81">
        <f t="shared" si="2"/>
        <v>55504379</v>
      </c>
      <c r="M31" s="41">
        <f t="shared" si="3"/>
        <v>0.35828877019155386</v>
      </c>
      <c r="N31" s="108">
        <v>0</v>
      </c>
      <c r="O31" s="109">
        <v>0</v>
      </c>
      <c r="P31" s="110">
        <f t="shared" si="4"/>
        <v>0</v>
      </c>
      <c r="Q31" s="41">
        <f t="shared" si="5"/>
        <v>0</v>
      </c>
      <c r="R31" s="108">
        <v>0</v>
      </c>
      <c r="S31" s="110">
        <v>0</v>
      </c>
      <c r="T31" s="110">
        <f t="shared" si="6"/>
        <v>0</v>
      </c>
      <c r="U31" s="41">
        <f t="shared" si="7"/>
        <v>0</v>
      </c>
      <c r="V31" s="108">
        <v>0</v>
      </c>
      <c r="W31" s="110">
        <v>0</v>
      </c>
      <c r="X31" s="110">
        <f t="shared" si="8"/>
        <v>0</v>
      </c>
      <c r="Y31" s="41">
        <f t="shared" si="9"/>
        <v>0</v>
      </c>
      <c r="Z31" s="80">
        <v>33465108</v>
      </c>
      <c r="AA31" s="81">
        <v>22039271</v>
      </c>
      <c r="AB31" s="81">
        <f t="shared" si="10"/>
        <v>55504379</v>
      </c>
      <c r="AC31" s="41">
        <f t="shared" si="11"/>
        <v>0.35828877019155386</v>
      </c>
      <c r="AD31" s="80">
        <v>36021299</v>
      </c>
      <c r="AE31" s="81">
        <v>4215650</v>
      </c>
      <c r="AF31" s="81">
        <f t="shared" si="12"/>
        <v>40236949</v>
      </c>
      <c r="AG31" s="41">
        <f t="shared" si="13"/>
        <v>0.2753097865086457</v>
      </c>
      <c r="AH31" s="41">
        <f t="shared" si="14"/>
        <v>0.37943806325872265</v>
      </c>
      <c r="AI31" s="13">
        <v>146151539</v>
      </c>
      <c r="AJ31" s="13">
        <v>169264512</v>
      </c>
      <c r="AK31" s="13">
        <v>40236949</v>
      </c>
      <c r="AL31" s="13"/>
    </row>
    <row r="32" spans="1:38" s="14" customFormat="1" ht="12.75">
      <c r="A32" s="30" t="s">
        <v>96</v>
      </c>
      <c r="B32" s="64" t="s">
        <v>295</v>
      </c>
      <c r="C32" s="40" t="s">
        <v>296</v>
      </c>
      <c r="D32" s="80">
        <v>86421544</v>
      </c>
      <c r="E32" s="81">
        <v>39443361</v>
      </c>
      <c r="F32" s="82">
        <f t="shared" si="0"/>
        <v>125864905</v>
      </c>
      <c r="G32" s="80">
        <v>86421544</v>
      </c>
      <c r="H32" s="81">
        <v>39443361</v>
      </c>
      <c r="I32" s="83">
        <f t="shared" si="1"/>
        <v>125864905</v>
      </c>
      <c r="J32" s="80">
        <v>34645465</v>
      </c>
      <c r="K32" s="81">
        <v>16594000</v>
      </c>
      <c r="L32" s="81">
        <f t="shared" si="2"/>
        <v>51239465</v>
      </c>
      <c r="M32" s="41">
        <f t="shared" si="3"/>
        <v>0.4070989049727563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34645465</v>
      </c>
      <c r="AA32" s="81">
        <v>16594000</v>
      </c>
      <c r="AB32" s="81">
        <f t="shared" si="10"/>
        <v>51239465</v>
      </c>
      <c r="AC32" s="41">
        <f t="shared" si="11"/>
        <v>0.4070989049727563</v>
      </c>
      <c r="AD32" s="80">
        <v>34128213</v>
      </c>
      <c r="AE32" s="81">
        <v>0</v>
      </c>
      <c r="AF32" s="81">
        <f t="shared" si="12"/>
        <v>34128213</v>
      </c>
      <c r="AG32" s="41">
        <f t="shared" si="13"/>
        <v>0.2881866260217523</v>
      </c>
      <c r="AH32" s="41">
        <f t="shared" si="14"/>
        <v>0.50138142304726</v>
      </c>
      <c r="AI32" s="13">
        <v>118424000</v>
      </c>
      <c r="AJ32" s="13">
        <v>131804321</v>
      </c>
      <c r="AK32" s="13">
        <v>34128213</v>
      </c>
      <c r="AL32" s="13"/>
    </row>
    <row r="33" spans="1:38" s="14" customFormat="1" ht="12.75">
      <c r="A33" s="30" t="s">
        <v>115</v>
      </c>
      <c r="B33" s="64" t="s">
        <v>297</v>
      </c>
      <c r="C33" s="40" t="s">
        <v>298</v>
      </c>
      <c r="D33" s="80">
        <v>443806595</v>
      </c>
      <c r="E33" s="81">
        <v>196037000</v>
      </c>
      <c r="F33" s="82">
        <f t="shared" si="0"/>
        <v>639843595</v>
      </c>
      <c r="G33" s="80">
        <v>443806595</v>
      </c>
      <c r="H33" s="81">
        <v>196037000</v>
      </c>
      <c r="I33" s="83">
        <f t="shared" si="1"/>
        <v>639843595</v>
      </c>
      <c r="J33" s="80">
        <v>28080517</v>
      </c>
      <c r="K33" s="81">
        <v>79238369</v>
      </c>
      <c r="L33" s="81">
        <f t="shared" si="2"/>
        <v>107318886</v>
      </c>
      <c r="M33" s="41">
        <f t="shared" si="3"/>
        <v>0.16772674890963002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28080517</v>
      </c>
      <c r="AA33" s="81">
        <v>79238369</v>
      </c>
      <c r="AB33" s="81">
        <f t="shared" si="10"/>
        <v>107318886</v>
      </c>
      <c r="AC33" s="41">
        <f t="shared" si="11"/>
        <v>0.16772674890963002</v>
      </c>
      <c r="AD33" s="80">
        <v>70487281</v>
      </c>
      <c r="AE33" s="81">
        <v>21878073</v>
      </c>
      <c r="AF33" s="81">
        <f t="shared" si="12"/>
        <v>92365354</v>
      </c>
      <c r="AG33" s="41">
        <f t="shared" si="13"/>
        <v>0.14592670049589515</v>
      </c>
      <c r="AH33" s="41">
        <f t="shared" si="14"/>
        <v>0.16189546569593616</v>
      </c>
      <c r="AI33" s="13">
        <v>632957188</v>
      </c>
      <c r="AJ33" s="13">
        <v>648594000</v>
      </c>
      <c r="AK33" s="13">
        <v>92365354</v>
      </c>
      <c r="AL33" s="13"/>
    </row>
    <row r="34" spans="1:38" s="60" customFormat="1" ht="12.75">
      <c r="A34" s="65"/>
      <c r="B34" s="66" t="s">
        <v>299</v>
      </c>
      <c r="C34" s="33"/>
      <c r="D34" s="84">
        <f>SUM(D28:D33)</f>
        <v>1532795652</v>
      </c>
      <c r="E34" s="85">
        <f>SUM(E28:E33)</f>
        <v>508089388</v>
      </c>
      <c r="F34" s="93">
        <f t="shared" si="0"/>
        <v>2040885040</v>
      </c>
      <c r="G34" s="84">
        <f>SUM(G28:G33)</f>
        <v>1532795652</v>
      </c>
      <c r="H34" s="85">
        <f>SUM(H28:H33)</f>
        <v>508089388</v>
      </c>
      <c r="I34" s="86">
        <f t="shared" si="1"/>
        <v>2040885040</v>
      </c>
      <c r="J34" s="84">
        <f>SUM(J28:J33)</f>
        <v>464335440</v>
      </c>
      <c r="K34" s="85">
        <f>SUM(K28:K33)</f>
        <v>147732210</v>
      </c>
      <c r="L34" s="85">
        <f t="shared" si="2"/>
        <v>612067650</v>
      </c>
      <c r="M34" s="45">
        <f t="shared" si="3"/>
        <v>0.29990305088423796</v>
      </c>
      <c r="N34" s="114">
        <f>SUM(N28:N33)</f>
        <v>0</v>
      </c>
      <c r="O34" s="115">
        <f>SUM(O28:O33)</f>
        <v>0</v>
      </c>
      <c r="P34" s="116">
        <f t="shared" si="4"/>
        <v>0</v>
      </c>
      <c r="Q34" s="45">
        <f t="shared" si="5"/>
        <v>0</v>
      </c>
      <c r="R34" s="114">
        <f>SUM(R28:R33)</f>
        <v>0</v>
      </c>
      <c r="S34" s="116">
        <f>SUM(S28:S33)</f>
        <v>0</v>
      </c>
      <c r="T34" s="116">
        <f t="shared" si="6"/>
        <v>0</v>
      </c>
      <c r="U34" s="45">
        <f t="shared" si="7"/>
        <v>0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5">
        <f t="shared" si="9"/>
        <v>0</v>
      </c>
      <c r="Z34" s="84">
        <v>464335440</v>
      </c>
      <c r="AA34" s="85">
        <v>147732210</v>
      </c>
      <c r="AB34" s="85">
        <f t="shared" si="10"/>
        <v>612067650</v>
      </c>
      <c r="AC34" s="45">
        <f t="shared" si="11"/>
        <v>0.29990305088423796</v>
      </c>
      <c r="AD34" s="84">
        <f>SUM(AD28:AD33)</f>
        <v>486608216</v>
      </c>
      <c r="AE34" s="85">
        <f>SUM(AE28:AE33)</f>
        <v>44182572</v>
      </c>
      <c r="AF34" s="85">
        <f t="shared" si="12"/>
        <v>530790788</v>
      </c>
      <c r="AG34" s="45">
        <f t="shared" si="13"/>
        <v>0.27095477110673455</v>
      </c>
      <c r="AH34" s="45">
        <f t="shared" si="14"/>
        <v>0.1531241005637045</v>
      </c>
      <c r="AI34" s="67">
        <f>SUM(AI28:AI33)</f>
        <v>1958964538</v>
      </c>
      <c r="AJ34" s="67">
        <f>SUM(AJ28:AJ33)</f>
        <v>2007071346</v>
      </c>
      <c r="AK34" s="67">
        <f>SUM(AK28:AK33)</f>
        <v>530790788</v>
      </c>
      <c r="AL34" s="67"/>
    </row>
    <row r="35" spans="1:38" s="14" customFormat="1" ht="12.75">
      <c r="A35" s="30" t="s">
        <v>96</v>
      </c>
      <c r="B35" s="64" t="s">
        <v>300</v>
      </c>
      <c r="C35" s="40" t="s">
        <v>301</v>
      </c>
      <c r="D35" s="80">
        <v>216982613</v>
      </c>
      <c r="E35" s="81">
        <v>35308713</v>
      </c>
      <c r="F35" s="82">
        <f t="shared" si="0"/>
        <v>252291326</v>
      </c>
      <c r="G35" s="80">
        <v>216982613</v>
      </c>
      <c r="H35" s="81">
        <v>35308713</v>
      </c>
      <c r="I35" s="83">
        <f t="shared" si="1"/>
        <v>252291326</v>
      </c>
      <c r="J35" s="80">
        <v>61491708</v>
      </c>
      <c r="K35" s="81">
        <v>2170137</v>
      </c>
      <c r="L35" s="81">
        <f t="shared" si="2"/>
        <v>63661845</v>
      </c>
      <c r="M35" s="41">
        <f t="shared" si="3"/>
        <v>0.2523346561664986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61491708</v>
      </c>
      <c r="AA35" s="81">
        <v>2170137</v>
      </c>
      <c r="AB35" s="81">
        <f t="shared" si="10"/>
        <v>63661845</v>
      </c>
      <c r="AC35" s="41">
        <f t="shared" si="11"/>
        <v>0.2523346561664986</v>
      </c>
      <c r="AD35" s="80">
        <v>60119167</v>
      </c>
      <c r="AE35" s="81">
        <v>307374</v>
      </c>
      <c r="AF35" s="81">
        <f t="shared" si="12"/>
        <v>60426541</v>
      </c>
      <c r="AG35" s="41">
        <f t="shared" si="13"/>
        <v>0.26724291570918307</v>
      </c>
      <c r="AH35" s="41">
        <f t="shared" si="14"/>
        <v>0.05354110869923856</v>
      </c>
      <c r="AI35" s="13">
        <v>226110918</v>
      </c>
      <c r="AJ35" s="13">
        <v>227664711</v>
      </c>
      <c r="AK35" s="13">
        <v>60426541</v>
      </c>
      <c r="AL35" s="13"/>
    </row>
    <row r="36" spans="1:38" s="14" customFormat="1" ht="12.75">
      <c r="A36" s="30" t="s">
        <v>96</v>
      </c>
      <c r="B36" s="64" t="s">
        <v>302</v>
      </c>
      <c r="C36" s="40" t="s">
        <v>303</v>
      </c>
      <c r="D36" s="80">
        <v>124501442</v>
      </c>
      <c r="E36" s="81">
        <v>73269379</v>
      </c>
      <c r="F36" s="82">
        <f t="shared" si="0"/>
        <v>197770821</v>
      </c>
      <c r="G36" s="80">
        <v>124501442</v>
      </c>
      <c r="H36" s="81">
        <v>73269379</v>
      </c>
      <c r="I36" s="83">
        <f t="shared" si="1"/>
        <v>197770821</v>
      </c>
      <c r="J36" s="80">
        <v>50194809</v>
      </c>
      <c r="K36" s="81">
        <v>7798509</v>
      </c>
      <c r="L36" s="81">
        <f t="shared" si="2"/>
        <v>57993318</v>
      </c>
      <c r="M36" s="41">
        <f t="shared" si="3"/>
        <v>0.2932349560302427</v>
      </c>
      <c r="N36" s="108">
        <v>0</v>
      </c>
      <c r="O36" s="109">
        <v>0</v>
      </c>
      <c r="P36" s="110">
        <f t="shared" si="4"/>
        <v>0</v>
      </c>
      <c r="Q36" s="41">
        <f t="shared" si="5"/>
        <v>0</v>
      </c>
      <c r="R36" s="108">
        <v>0</v>
      </c>
      <c r="S36" s="110">
        <v>0</v>
      </c>
      <c r="T36" s="110">
        <f t="shared" si="6"/>
        <v>0</v>
      </c>
      <c r="U36" s="41">
        <f t="shared" si="7"/>
        <v>0</v>
      </c>
      <c r="V36" s="108">
        <v>0</v>
      </c>
      <c r="W36" s="110">
        <v>0</v>
      </c>
      <c r="X36" s="110">
        <f t="shared" si="8"/>
        <v>0</v>
      </c>
      <c r="Y36" s="41">
        <f t="shared" si="9"/>
        <v>0</v>
      </c>
      <c r="Z36" s="80">
        <v>50194809</v>
      </c>
      <c r="AA36" s="81">
        <v>7798509</v>
      </c>
      <c r="AB36" s="81">
        <f t="shared" si="10"/>
        <v>57993318</v>
      </c>
      <c r="AC36" s="41">
        <f t="shared" si="11"/>
        <v>0.2932349560302427</v>
      </c>
      <c r="AD36" s="80">
        <v>35341243</v>
      </c>
      <c r="AE36" s="81">
        <v>9047756</v>
      </c>
      <c r="AF36" s="81">
        <f t="shared" si="12"/>
        <v>44388999</v>
      </c>
      <c r="AG36" s="41">
        <f t="shared" si="13"/>
        <v>0.26825530772378714</v>
      </c>
      <c r="AH36" s="41">
        <f t="shared" si="14"/>
        <v>0.3064795175939876</v>
      </c>
      <c r="AI36" s="13">
        <v>165472957</v>
      </c>
      <c r="AJ36" s="13">
        <v>158130061</v>
      </c>
      <c r="AK36" s="13">
        <v>44388999</v>
      </c>
      <c r="AL36" s="13"/>
    </row>
    <row r="37" spans="1:38" s="14" customFormat="1" ht="12.75">
      <c r="A37" s="30" t="s">
        <v>96</v>
      </c>
      <c r="B37" s="64" t="s">
        <v>304</v>
      </c>
      <c r="C37" s="40" t="s">
        <v>305</v>
      </c>
      <c r="D37" s="80">
        <v>101526000</v>
      </c>
      <c r="E37" s="81">
        <v>37994000</v>
      </c>
      <c r="F37" s="82">
        <f t="shared" si="0"/>
        <v>139520000</v>
      </c>
      <c r="G37" s="80">
        <v>101526000</v>
      </c>
      <c r="H37" s="81">
        <v>37994000</v>
      </c>
      <c r="I37" s="83">
        <f t="shared" si="1"/>
        <v>139520000</v>
      </c>
      <c r="J37" s="80">
        <v>34827780</v>
      </c>
      <c r="K37" s="81">
        <v>10361499</v>
      </c>
      <c r="L37" s="81">
        <f t="shared" si="2"/>
        <v>45189279</v>
      </c>
      <c r="M37" s="41">
        <f t="shared" si="3"/>
        <v>0.32389104787844036</v>
      </c>
      <c r="N37" s="108">
        <v>0</v>
      </c>
      <c r="O37" s="109">
        <v>0</v>
      </c>
      <c r="P37" s="110">
        <f t="shared" si="4"/>
        <v>0</v>
      </c>
      <c r="Q37" s="41">
        <f t="shared" si="5"/>
        <v>0</v>
      </c>
      <c r="R37" s="108">
        <v>0</v>
      </c>
      <c r="S37" s="110">
        <v>0</v>
      </c>
      <c r="T37" s="110">
        <f t="shared" si="6"/>
        <v>0</v>
      </c>
      <c r="U37" s="41">
        <f t="shared" si="7"/>
        <v>0</v>
      </c>
      <c r="V37" s="108">
        <v>0</v>
      </c>
      <c r="W37" s="110">
        <v>0</v>
      </c>
      <c r="X37" s="110">
        <f t="shared" si="8"/>
        <v>0</v>
      </c>
      <c r="Y37" s="41">
        <f t="shared" si="9"/>
        <v>0</v>
      </c>
      <c r="Z37" s="80">
        <v>34827780</v>
      </c>
      <c r="AA37" s="81">
        <v>10361499</v>
      </c>
      <c r="AB37" s="81">
        <f t="shared" si="10"/>
        <v>45189279</v>
      </c>
      <c r="AC37" s="41">
        <f t="shared" si="11"/>
        <v>0.32389104787844036</v>
      </c>
      <c r="AD37" s="80">
        <v>194957</v>
      </c>
      <c r="AE37" s="81">
        <v>4517116</v>
      </c>
      <c r="AF37" s="81">
        <f t="shared" si="12"/>
        <v>4712073</v>
      </c>
      <c r="AG37" s="41">
        <f t="shared" si="13"/>
        <v>0.043549456795486156</v>
      </c>
      <c r="AH37" s="41">
        <f t="shared" si="14"/>
        <v>8.59010588333415</v>
      </c>
      <c r="AI37" s="13">
        <v>108200500</v>
      </c>
      <c r="AJ37" s="13">
        <v>123562000</v>
      </c>
      <c r="AK37" s="13">
        <v>4712073</v>
      </c>
      <c r="AL37" s="13"/>
    </row>
    <row r="38" spans="1:38" s="14" customFormat="1" ht="12.75">
      <c r="A38" s="30" t="s">
        <v>96</v>
      </c>
      <c r="B38" s="64" t="s">
        <v>306</v>
      </c>
      <c r="C38" s="40" t="s">
        <v>307</v>
      </c>
      <c r="D38" s="80">
        <v>157852650</v>
      </c>
      <c r="E38" s="81">
        <v>31585000</v>
      </c>
      <c r="F38" s="82">
        <f t="shared" si="0"/>
        <v>189437650</v>
      </c>
      <c r="G38" s="80">
        <v>157852650</v>
      </c>
      <c r="H38" s="81">
        <v>31585000</v>
      </c>
      <c r="I38" s="83">
        <f t="shared" si="1"/>
        <v>189437650</v>
      </c>
      <c r="J38" s="80">
        <v>50666755</v>
      </c>
      <c r="K38" s="81">
        <v>8264350</v>
      </c>
      <c r="L38" s="81">
        <f t="shared" si="2"/>
        <v>58931105</v>
      </c>
      <c r="M38" s="41">
        <f t="shared" si="3"/>
        <v>0.3110844386002466</v>
      </c>
      <c r="N38" s="108">
        <v>0</v>
      </c>
      <c r="O38" s="109">
        <v>0</v>
      </c>
      <c r="P38" s="110">
        <f t="shared" si="4"/>
        <v>0</v>
      </c>
      <c r="Q38" s="41">
        <f t="shared" si="5"/>
        <v>0</v>
      </c>
      <c r="R38" s="108">
        <v>0</v>
      </c>
      <c r="S38" s="110">
        <v>0</v>
      </c>
      <c r="T38" s="110">
        <f t="shared" si="6"/>
        <v>0</v>
      </c>
      <c r="U38" s="41">
        <f t="shared" si="7"/>
        <v>0</v>
      </c>
      <c r="V38" s="108">
        <v>0</v>
      </c>
      <c r="W38" s="110">
        <v>0</v>
      </c>
      <c r="X38" s="110">
        <f t="shared" si="8"/>
        <v>0</v>
      </c>
      <c r="Y38" s="41">
        <f t="shared" si="9"/>
        <v>0</v>
      </c>
      <c r="Z38" s="80">
        <v>50666755</v>
      </c>
      <c r="AA38" s="81">
        <v>8264350</v>
      </c>
      <c r="AB38" s="81">
        <f t="shared" si="10"/>
        <v>58931105</v>
      </c>
      <c r="AC38" s="41">
        <f t="shared" si="11"/>
        <v>0.3110844386002466</v>
      </c>
      <c r="AD38" s="80">
        <v>46058296</v>
      </c>
      <c r="AE38" s="81">
        <v>239091</v>
      </c>
      <c r="AF38" s="81">
        <f t="shared" si="12"/>
        <v>46297387</v>
      </c>
      <c r="AG38" s="41">
        <f t="shared" si="13"/>
        <v>0.2659218462703476</v>
      </c>
      <c r="AH38" s="41">
        <f t="shared" si="14"/>
        <v>0.2728818799212145</v>
      </c>
      <c r="AI38" s="13">
        <v>174101480</v>
      </c>
      <c r="AJ38" s="13">
        <v>204628354</v>
      </c>
      <c r="AK38" s="13">
        <v>46297387</v>
      </c>
      <c r="AL38" s="13"/>
    </row>
    <row r="39" spans="1:38" s="14" customFormat="1" ht="12.75">
      <c r="A39" s="30" t="s">
        <v>115</v>
      </c>
      <c r="B39" s="64" t="s">
        <v>308</v>
      </c>
      <c r="C39" s="40" t="s">
        <v>309</v>
      </c>
      <c r="D39" s="80">
        <v>251361000</v>
      </c>
      <c r="E39" s="81">
        <v>250424000</v>
      </c>
      <c r="F39" s="82">
        <f t="shared" si="0"/>
        <v>501785000</v>
      </c>
      <c r="G39" s="80">
        <v>251361000</v>
      </c>
      <c r="H39" s="81">
        <v>250424000</v>
      </c>
      <c r="I39" s="83">
        <f t="shared" si="1"/>
        <v>501785000</v>
      </c>
      <c r="J39" s="80">
        <v>100746749</v>
      </c>
      <c r="K39" s="81">
        <v>23693784</v>
      </c>
      <c r="L39" s="81">
        <f t="shared" si="2"/>
        <v>124440533</v>
      </c>
      <c r="M39" s="41">
        <f t="shared" si="3"/>
        <v>0.24799572127504807</v>
      </c>
      <c r="N39" s="108">
        <v>0</v>
      </c>
      <c r="O39" s="109">
        <v>0</v>
      </c>
      <c r="P39" s="110">
        <f t="shared" si="4"/>
        <v>0</v>
      </c>
      <c r="Q39" s="41">
        <f t="shared" si="5"/>
        <v>0</v>
      </c>
      <c r="R39" s="108">
        <v>0</v>
      </c>
      <c r="S39" s="110">
        <v>0</v>
      </c>
      <c r="T39" s="110">
        <f t="shared" si="6"/>
        <v>0</v>
      </c>
      <c r="U39" s="41">
        <f t="shared" si="7"/>
        <v>0</v>
      </c>
      <c r="V39" s="108">
        <v>0</v>
      </c>
      <c r="W39" s="110">
        <v>0</v>
      </c>
      <c r="X39" s="110">
        <f t="shared" si="8"/>
        <v>0</v>
      </c>
      <c r="Y39" s="41">
        <f t="shared" si="9"/>
        <v>0</v>
      </c>
      <c r="Z39" s="80">
        <v>100746749</v>
      </c>
      <c r="AA39" s="81">
        <v>23693784</v>
      </c>
      <c r="AB39" s="81">
        <f t="shared" si="10"/>
        <v>124440533</v>
      </c>
      <c r="AC39" s="41">
        <f t="shared" si="11"/>
        <v>0.24799572127504807</v>
      </c>
      <c r="AD39" s="80">
        <v>108227618</v>
      </c>
      <c r="AE39" s="81">
        <v>76106686</v>
      </c>
      <c r="AF39" s="81">
        <f t="shared" si="12"/>
        <v>184334304</v>
      </c>
      <c r="AG39" s="41">
        <f t="shared" si="13"/>
        <v>0.40396701290241344</v>
      </c>
      <c r="AH39" s="41">
        <f t="shared" si="14"/>
        <v>-0.3249192890326046</v>
      </c>
      <c r="AI39" s="13">
        <v>456310288</v>
      </c>
      <c r="AJ39" s="13">
        <v>507401204</v>
      </c>
      <c r="AK39" s="13">
        <v>184334304</v>
      </c>
      <c r="AL39" s="13"/>
    </row>
    <row r="40" spans="1:38" s="60" customFormat="1" ht="12.75">
      <c r="A40" s="65"/>
      <c r="B40" s="66" t="s">
        <v>310</v>
      </c>
      <c r="C40" s="33"/>
      <c r="D40" s="84">
        <f>SUM(D35:D39)</f>
        <v>852223705</v>
      </c>
      <c r="E40" s="85">
        <f>SUM(E35:E39)</f>
        <v>428581092</v>
      </c>
      <c r="F40" s="86">
        <f t="shared" si="0"/>
        <v>1280804797</v>
      </c>
      <c r="G40" s="84">
        <f>SUM(G35:G39)</f>
        <v>852223705</v>
      </c>
      <c r="H40" s="85">
        <f>SUM(H35:H39)</f>
        <v>428581092</v>
      </c>
      <c r="I40" s="86">
        <f t="shared" si="1"/>
        <v>1280804797</v>
      </c>
      <c r="J40" s="84">
        <f>SUM(J35:J39)</f>
        <v>297927801</v>
      </c>
      <c r="K40" s="85">
        <f>SUM(K35:K39)</f>
        <v>52288279</v>
      </c>
      <c r="L40" s="85">
        <f t="shared" si="2"/>
        <v>350216080</v>
      </c>
      <c r="M40" s="45">
        <f t="shared" si="3"/>
        <v>0.27343439126735253</v>
      </c>
      <c r="N40" s="114">
        <f>SUM(N35:N39)</f>
        <v>0</v>
      </c>
      <c r="O40" s="115">
        <f>SUM(O35:O39)</f>
        <v>0</v>
      </c>
      <c r="P40" s="116">
        <f t="shared" si="4"/>
        <v>0</v>
      </c>
      <c r="Q40" s="45">
        <f t="shared" si="5"/>
        <v>0</v>
      </c>
      <c r="R40" s="114">
        <f>SUM(R35:R39)</f>
        <v>0</v>
      </c>
      <c r="S40" s="116">
        <f>SUM(S35:S39)</f>
        <v>0</v>
      </c>
      <c r="T40" s="116">
        <f t="shared" si="6"/>
        <v>0</v>
      </c>
      <c r="U40" s="45">
        <f t="shared" si="7"/>
        <v>0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5">
        <f t="shared" si="9"/>
        <v>0</v>
      </c>
      <c r="Z40" s="84">
        <v>297927801</v>
      </c>
      <c r="AA40" s="85">
        <v>52288279</v>
      </c>
      <c r="AB40" s="85">
        <f t="shared" si="10"/>
        <v>350216080</v>
      </c>
      <c r="AC40" s="45">
        <f t="shared" si="11"/>
        <v>0.27343439126735253</v>
      </c>
      <c r="AD40" s="84">
        <f>SUM(AD35:AD39)</f>
        <v>249941281</v>
      </c>
      <c r="AE40" s="85">
        <f>SUM(AE35:AE39)</f>
        <v>90218023</v>
      </c>
      <c r="AF40" s="85">
        <f t="shared" si="12"/>
        <v>340159304</v>
      </c>
      <c r="AG40" s="45">
        <f t="shared" si="13"/>
        <v>0.3009736903694247</v>
      </c>
      <c r="AH40" s="45">
        <f t="shared" si="14"/>
        <v>0.02956490056788219</v>
      </c>
      <c r="AI40" s="67">
        <f>SUM(AI35:AI39)</f>
        <v>1130196143</v>
      </c>
      <c r="AJ40" s="67">
        <f>SUM(AJ35:AJ39)</f>
        <v>1221386330</v>
      </c>
      <c r="AK40" s="67">
        <f>SUM(AK35:AK39)</f>
        <v>340159304</v>
      </c>
      <c r="AL40" s="67"/>
    </row>
    <row r="41" spans="1:38" s="14" customFormat="1" ht="12.75">
      <c r="A41" s="30" t="s">
        <v>96</v>
      </c>
      <c r="B41" s="64" t="s">
        <v>78</v>
      </c>
      <c r="C41" s="40" t="s">
        <v>79</v>
      </c>
      <c r="D41" s="80">
        <v>1414350000</v>
      </c>
      <c r="E41" s="81">
        <v>409228521</v>
      </c>
      <c r="F41" s="82">
        <f t="shared" si="0"/>
        <v>1823578521</v>
      </c>
      <c r="G41" s="80">
        <v>1414350000</v>
      </c>
      <c r="H41" s="81">
        <v>409228521</v>
      </c>
      <c r="I41" s="83">
        <f t="shared" si="1"/>
        <v>1823578521</v>
      </c>
      <c r="J41" s="80">
        <v>368327716</v>
      </c>
      <c r="K41" s="81">
        <v>50222382</v>
      </c>
      <c r="L41" s="81">
        <f t="shared" si="2"/>
        <v>418550098</v>
      </c>
      <c r="M41" s="41">
        <f t="shared" si="3"/>
        <v>0.229521291888478</v>
      </c>
      <c r="N41" s="108">
        <v>0</v>
      </c>
      <c r="O41" s="109">
        <v>0</v>
      </c>
      <c r="P41" s="110">
        <f t="shared" si="4"/>
        <v>0</v>
      </c>
      <c r="Q41" s="41">
        <f t="shared" si="5"/>
        <v>0</v>
      </c>
      <c r="R41" s="108">
        <v>0</v>
      </c>
      <c r="S41" s="110">
        <v>0</v>
      </c>
      <c r="T41" s="110">
        <f t="shared" si="6"/>
        <v>0</v>
      </c>
      <c r="U41" s="41">
        <f t="shared" si="7"/>
        <v>0</v>
      </c>
      <c r="V41" s="108">
        <v>0</v>
      </c>
      <c r="W41" s="110">
        <v>0</v>
      </c>
      <c r="X41" s="110">
        <f t="shared" si="8"/>
        <v>0</v>
      </c>
      <c r="Y41" s="41">
        <f t="shared" si="9"/>
        <v>0</v>
      </c>
      <c r="Z41" s="80">
        <v>368327716</v>
      </c>
      <c r="AA41" s="81">
        <v>50222382</v>
      </c>
      <c r="AB41" s="81">
        <f t="shared" si="10"/>
        <v>418550098</v>
      </c>
      <c r="AC41" s="41">
        <f t="shared" si="11"/>
        <v>0.229521291888478</v>
      </c>
      <c r="AD41" s="80">
        <v>381265424</v>
      </c>
      <c r="AE41" s="81">
        <v>23662893</v>
      </c>
      <c r="AF41" s="81">
        <f t="shared" si="12"/>
        <v>404928317</v>
      </c>
      <c r="AG41" s="41">
        <f t="shared" si="13"/>
        <v>0.24809407884206738</v>
      </c>
      <c r="AH41" s="41">
        <f t="shared" si="14"/>
        <v>0.0336399812710555</v>
      </c>
      <c r="AI41" s="13">
        <v>1632156313</v>
      </c>
      <c r="AJ41" s="13">
        <v>1750699497</v>
      </c>
      <c r="AK41" s="13">
        <v>404928317</v>
      </c>
      <c r="AL41" s="13"/>
    </row>
    <row r="42" spans="1:38" s="14" customFormat="1" ht="12.75">
      <c r="A42" s="30" t="s">
        <v>96</v>
      </c>
      <c r="B42" s="64" t="s">
        <v>311</v>
      </c>
      <c r="C42" s="40" t="s">
        <v>312</v>
      </c>
      <c r="D42" s="80">
        <v>50017080</v>
      </c>
      <c r="E42" s="81">
        <v>10332000</v>
      </c>
      <c r="F42" s="82">
        <f aca="true" t="shared" si="15" ref="F42:F73">$D42+$E42</f>
        <v>60349080</v>
      </c>
      <c r="G42" s="80">
        <v>50017080</v>
      </c>
      <c r="H42" s="81">
        <v>10332000</v>
      </c>
      <c r="I42" s="83">
        <f aca="true" t="shared" si="16" ref="I42:I73">$G42+$H42</f>
        <v>60349080</v>
      </c>
      <c r="J42" s="80">
        <v>18503310</v>
      </c>
      <c r="K42" s="81">
        <v>2487042</v>
      </c>
      <c r="L42" s="81">
        <f aca="true" t="shared" si="17" ref="L42:L73">$J42+$K42</f>
        <v>20990352</v>
      </c>
      <c r="M42" s="41">
        <f aca="true" t="shared" si="18" ref="M42:M73">IF($F42=0,0,$L42/$F42)</f>
        <v>0.347815608788071</v>
      </c>
      <c r="N42" s="108">
        <v>0</v>
      </c>
      <c r="O42" s="109">
        <v>0</v>
      </c>
      <c r="P42" s="110">
        <f aca="true" t="shared" si="19" ref="P42:P73">$N42+$O42</f>
        <v>0</v>
      </c>
      <c r="Q42" s="41">
        <f aca="true" t="shared" si="20" ref="Q42:Q73">IF($F42=0,0,$P42/$F42)</f>
        <v>0</v>
      </c>
      <c r="R42" s="108">
        <v>0</v>
      </c>
      <c r="S42" s="110">
        <v>0</v>
      </c>
      <c r="T42" s="110">
        <f aca="true" t="shared" si="21" ref="T42:T73">$R42+$S42</f>
        <v>0</v>
      </c>
      <c r="U42" s="41">
        <f aca="true" t="shared" si="22" ref="U42:U73">IF($I42=0,0,$T42/$I42)</f>
        <v>0</v>
      </c>
      <c r="V42" s="108">
        <v>0</v>
      </c>
      <c r="W42" s="110">
        <v>0</v>
      </c>
      <c r="X42" s="110">
        <f aca="true" t="shared" si="23" ref="X42:X73">$V42+$W42</f>
        <v>0</v>
      </c>
      <c r="Y42" s="41">
        <f aca="true" t="shared" si="24" ref="Y42:Y73">IF($I42=0,0,$X42/$I42)</f>
        <v>0</v>
      </c>
      <c r="Z42" s="80">
        <v>18503310</v>
      </c>
      <c r="AA42" s="81">
        <v>2487042</v>
      </c>
      <c r="AB42" s="81">
        <f aca="true" t="shared" si="25" ref="AB42:AB73">$Z42+$AA42</f>
        <v>20990352</v>
      </c>
      <c r="AC42" s="41">
        <f aca="true" t="shared" si="26" ref="AC42:AC73">IF($F42=0,0,$AB42/$F42)</f>
        <v>0.347815608788071</v>
      </c>
      <c r="AD42" s="80">
        <v>12740242</v>
      </c>
      <c r="AE42" s="81">
        <v>54330</v>
      </c>
      <c r="AF42" s="81">
        <f aca="true" t="shared" si="27" ref="AF42:AF73">$AD42+$AE42</f>
        <v>12794572</v>
      </c>
      <c r="AG42" s="41">
        <f aca="true" t="shared" si="28" ref="AG42:AG73">IF($AI42=0,0,$AK42/$AI42)</f>
        <v>0.23090177241762153</v>
      </c>
      <c r="AH42" s="41">
        <f aca="true" t="shared" si="29" ref="AH42:AH73">IF($AF42=0,0,(($L42/$AF42)-1))</f>
        <v>0.6405669529234741</v>
      </c>
      <c r="AI42" s="13">
        <v>55411320</v>
      </c>
      <c r="AJ42" s="13">
        <v>69412405</v>
      </c>
      <c r="AK42" s="13">
        <v>12794572</v>
      </c>
      <c r="AL42" s="13"/>
    </row>
    <row r="43" spans="1:38" s="14" customFormat="1" ht="12.75">
      <c r="A43" s="30" t="s">
        <v>96</v>
      </c>
      <c r="B43" s="64" t="s">
        <v>313</v>
      </c>
      <c r="C43" s="40" t="s">
        <v>314</v>
      </c>
      <c r="D43" s="80">
        <v>73731000</v>
      </c>
      <c r="E43" s="81">
        <v>70390200</v>
      </c>
      <c r="F43" s="82">
        <f t="shared" si="15"/>
        <v>144121200</v>
      </c>
      <c r="G43" s="80">
        <v>73731000</v>
      </c>
      <c r="H43" s="81">
        <v>37138970</v>
      </c>
      <c r="I43" s="83">
        <f t="shared" si="16"/>
        <v>110869970</v>
      </c>
      <c r="J43" s="80">
        <v>32269608</v>
      </c>
      <c r="K43" s="81">
        <v>4611188</v>
      </c>
      <c r="L43" s="81">
        <f t="shared" si="17"/>
        <v>36880796</v>
      </c>
      <c r="M43" s="41">
        <f t="shared" si="18"/>
        <v>0.2559012553323175</v>
      </c>
      <c r="N43" s="108">
        <v>0</v>
      </c>
      <c r="O43" s="109">
        <v>0</v>
      </c>
      <c r="P43" s="110">
        <f t="shared" si="19"/>
        <v>0</v>
      </c>
      <c r="Q43" s="41">
        <f t="shared" si="20"/>
        <v>0</v>
      </c>
      <c r="R43" s="108">
        <v>0</v>
      </c>
      <c r="S43" s="110">
        <v>0</v>
      </c>
      <c r="T43" s="110">
        <f t="shared" si="21"/>
        <v>0</v>
      </c>
      <c r="U43" s="41">
        <f t="shared" si="22"/>
        <v>0</v>
      </c>
      <c r="V43" s="108">
        <v>0</v>
      </c>
      <c r="W43" s="110">
        <v>0</v>
      </c>
      <c r="X43" s="110">
        <f t="shared" si="23"/>
        <v>0</v>
      </c>
      <c r="Y43" s="41">
        <f t="shared" si="24"/>
        <v>0</v>
      </c>
      <c r="Z43" s="80">
        <v>32269608</v>
      </c>
      <c r="AA43" s="81">
        <v>4611188</v>
      </c>
      <c r="AB43" s="81">
        <f t="shared" si="25"/>
        <v>36880796</v>
      </c>
      <c r="AC43" s="41">
        <f t="shared" si="26"/>
        <v>0.2559012553323175</v>
      </c>
      <c r="AD43" s="80">
        <v>27423568</v>
      </c>
      <c r="AE43" s="81">
        <v>0</v>
      </c>
      <c r="AF43" s="81">
        <f t="shared" si="27"/>
        <v>27423568</v>
      </c>
      <c r="AG43" s="41">
        <f t="shared" si="28"/>
        <v>0.2738716908293033</v>
      </c>
      <c r="AH43" s="41">
        <f t="shared" si="29"/>
        <v>0.3448576786215418</v>
      </c>
      <c r="AI43" s="13">
        <v>100132905</v>
      </c>
      <c r="AJ43" s="13">
        <v>102906230</v>
      </c>
      <c r="AK43" s="13">
        <v>27423568</v>
      </c>
      <c r="AL43" s="13"/>
    </row>
    <row r="44" spans="1:38" s="14" customFormat="1" ht="12.75">
      <c r="A44" s="30" t="s">
        <v>115</v>
      </c>
      <c r="B44" s="64" t="s">
        <v>315</v>
      </c>
      <c r="C44" s="40" t="s">
        <v>316</v>
      </c>
      <c r="D44" s="80">
        <v>126526150</v>
      </c>
      <c r="E44" s="81">
        <v>60499000</v>
      </c>
      <c r="F44" s="82">
        <f t="shared" si="15"/>
        <v>187025150</v>
      </c>
      <c r="G44" s="80">
        <v>126526150</v>
      </c>
      <c r="H44" s="81">
        <v>60499000</v>
      </c>
      <c r="I44" s="83">
        <f t="shared" si="16"/>
        <v>187025150</v>
      </c>
      <c r="J44" s="80">
        <v>47948120</v>
      </c>
      <c r="K44" s="81">
        <v>8998388</v>
      </c>
      <c r="L44" s="81">
        <f t="shared" si="17"/>
        <v>56946508</v>
      </c>
      <c r="M44" s="41">
        <f t="shared" si="18"/>
        <v>0.3044858298469484</v>
      </c>
      <c r="N44" s="108">
        <v>0</v>
      </c>
      <c r="O44" s="109">
        <v>0</v>
      </c>
      <c r="P44" s="110">
        <f t="shared" si="19"/>
        <v>0</v>
      </c>
      <c r="Q44" s="41">
        <f t="shared" si="20"/>
        <v>0</v>
      </c>
      <c r="R44" s="108">
        <v>0</v>
      </c>
      <c r="S44" s="110">
        <v>0</v>
      </c>
      <c r="T44" s="110">
        <f t="shared" si="21"/>
        <v>0</v>
      </c>
      <c r="U44" s="41">
        <f t="shared" si="22"/>
        <v>0</v>
      </c>
      <c r="V44" s="108">
        <v>0</v>
      </c>
      <c r="W44" s="110">
        <v>0</v>
      </c>
      <c r="X44" s="110">
        <f t="shared" si="23"/>
        <v>0</v>
      </c>
      <c r="Y44" s="41">
        <f t="shared" si="24"/>
        <v>0</v>
      </c>
      <c r="Z44" s="80">
        <v>47948120</v>
      </c>
      <c r="AA44" s="81">
        <v>8998388</v>
      </c>
      <c r="AB44" s="81">
        <f t="shared" si="25"/>
        <v>56946508</v>
      </c>
      <c r="AC44" s="41">
        <f t="shared" si="26"/>
        <v>0.3044858298469484</v>
      </c>
      <c r="AD44" s="80">
        <v>53311833</v>
      </c>
      <c r="AE44" s="81">
        <v>3268318</v>
      </c>
      <c r="AF44" s="81">
        <f t="shared" si="27"/>
        <v>56580151</v>
      </c>
      <c r="AG44" s="41">
        <f t="shared" si="28"/>
        <v>0.2746649271591334</v>
      </c>
      <c r="AH44" s="41">
        <f t="shared" si="29"/>
        <v>0.006475009230710649</v>
      </c>
      <c r="AI44" s="13">
        <v>205997000</v>
      </c>
      <c r="AJ44" s="13">
        <v>233797615</v>
      </c>
      <c r="AK44" s="13">
        <v>56580151</v>
      </c>
      <c r="AL44" s="13"/>
    </row>
    <row r="45" spans="1:38" s="60" customFormat="1" ht="12.75">
      <c r="A45" s="65"/>
      <c r="B45" s="66" t="s">
        <v>317</v>
      </c>
      <c r="C45" s="33"/>
      <c r="D45" s="84">
        <f>SUM(D41:D44)</f>
        <v>1664624230</v>
      </c>
      <c r="E45" s="85">
        <f>SUM(E41:E44)</f>
        <v>550449721</v>
      </c>
      <c r="F45" s="93">
        <f t="shared" si="15"/>
        <v>2215073951</v>
      </c>
      <c r="G45" s="84">
        <f>SUM(G41:G44)</f>
        <v>1664624230</v>
      </c>
      <c r="H45" s="85">
        <f>SUM(H41:H44)</f>
        <v>517198491</v>
      </c>
      <c r="I45" s="86">
        <f t="shared" si="16"/>
        <v>2181822721</v>
      </c>
      <c r="J45" s="84">
        <f>SUM(J41:J44)</f>
        <v>467048754</v>
      </c>
      <c r="K45" s="85">
        <f>SUM(K41:K44)</f>
        <v>66319000</v>
      </c>
      <c r="L45" s="85">
        <f t="shared" si="17"/>
        <v>533367754</v>
      </c>
      <c r="M45" s="45">
        <f t="shared" si="18"/>
        <v>0.2407900439437744</v>
      </c>
      <c r="N45" s="114">
        <f>SUM(N41:N44)</f>
        <v>0</v>
      </c>
      <c r="O45" s="115">
        <f>SUM(O41:O44)</f>
        <v>0</v>
      </c>
      <c r="P45" s="116">
        <f t="shared" si="19"/>
        <v>0</v>
      </c>
      <c r="Q45" s="45">
        <f t="shared" si="20"/>
        <v>0</v>
      </c>
      <c r="R45" s="114">
        <f>SUM(R41:R44)</f>
        <v>0</v>
      </c>
      <c r="S45" s="116">
        <f>SUM(S41:S44)</f>
        <v>0</v>
      </c>
      <c r="T45" s="116">
        <f t="shared" si="21"/>
        <v>0</v>
      </c>
      <c r="U45" s="45">
        <f t="shared" si="22"/>
        <v>0</v>
      </c>
      <c r="V45" s="114">
        <f>SUM(V41:V44)</f>
        <v>0</v>
      </c>
      <c r="W45" s="116">
        <f>SUM(W41:W44)</f>
        <v>0</v>
      </c>
      <c r="X45" s="116">
        <f t="shared" si="23"/>
        <v>0</v>
      </c>
      <c r="Y45" s="45">
        <f t="shared" si="24"/>
        <v>0</v>
      </c>
      <c r="Z45" s="84">
        <v>467048754</v>
      </c>
      <c r="AA45" s="85">
        <v>66319000</v>
      </c>
      <c r="AB45" s="85">
        <f t="shared" si="25"/>
        <v>533367754</v>
      </c>
      <c r="AC45" s="45">
        <f t="shared" si="26"/>
        <v>0.2407900439437744</v>
      </c>
      <c r="AD45" s="84">
        <f>SUM(AD41:AD44)</f>
        <v>474741067</v>
      </c>
      <c r="AE45" s="85">
        <f>SUM(AE41:AE44)</f>
        <v>26985541</v>
      </c>
      <c r="AF45" s="85">
        <f t="shared" si="27"/>
        <v>501726608</v>
      </c>
      <c r="AG45" s="45">
        <f t="shared" si="28"/>
        <v>0.25165633123232556</v>
      </c>
      <c r="AH45" s="45">
        <f t="shared" si="29"/>
        <v>0.063064516602237</v>
      </c>
      <c r="AI45" s="67">
        <f>SUM(AI41:AI44)</f>
        <v>1993697538</v>
      </c>
      <c r="AJ45" s="67">
        <f>SUM(AJ41:AJ44)</f>
        <v>2156815747</v>
      </c>
      <c r="AK45" s="67">
        <f>SUM(AK41:AK44)</f>
        <v>501726608</v>
      </c>
      <c r="AL45" s="67"/>
    </row>
    <row r="46" spans="1:38" s="14" customFormat="1" ht="12.75">
      <c r="A46" s="30" t="s">
        <v>96</v>
      </c>
      <c r="B46" s="64" t="s">
        <v>318</v>
      </c>
      <c r="C46" s="40" t="s">
        <v>319</v>
      </c>
      <c r="D46" s="80">
        <v>79727958</v>
      </c>
      <c r="E46" s="81">
        <v>21051000</v>
      </c>
      <c r="F46" s="83">
        <f t="shared" si="15"/>
        <v>100778958</v>
      </c>
      <c r="G46" s="80">
        <v>79727958</v>
      </c>
      <c r="H46" s="81">
        <v>21051000</v>
      </c>
      <c r="I46" s="83">
        <f t="shared" si="16"/>
        <v>100778958</v>
      </c>
      <c r="J46" s="80">
        <v>23899493</v>
      </c>
      <c r="K46" s="81">
        <v>1044744</v>
      </c>
      <c r="L46" s="81">
        <f t="shared" si="17"/>
        <v>24944237</v>
      </c>
      <c r="M46" s="41">
        <f t="shared" si="18"/>
        <v>0.24751433726869848</v>
      </c>
      <c r="N46" s="108">
        <v>0</v>
      </c>
      <c r="O46" s="109">
        <v>0</v>
      </c>
      <c r="P46" s="110">
        <f t="shared" si="19"/>
        <v>0</v>
      </c>
      <c r="Q46" s="41">
        <f t="shared" si="20"/>
        <v>0</v>
      </c>
      <c r="R46" s="108">
        <v>0</v>
      </c>
      <c r="S46" s="110">
        <v>0</v>
      </c>
      <c r="T46" s="110">
        <f t="shared" si="21"/>
        <v>0</v>
      </c>
      <c r="U46" s="41">
        <f t="shared" si="22"/>
        <v>0</v>
      </c>
      <c r="V46" s="108">
        <v>0</v>
      </c>
      <c r="W46" s="110">
        <v>0</v>
      </c>
      <c r="X46" s="110">
        <f t="shared" si="23"/>
        <v>0</v>
      </c>
      <c r="Y46" s="41">
        <f t="shared" si="24"/>
        <v>0</v>
      </c>
      <c r="Z46" s="80">
        <v>23899493</v>
      </c>
      <c r="AA46" s="81">
        <v>1044744</v>
      </c>
      <c r="AB46" s="81">
        <f t="shared" si="25"/>
        <v>24944237</v>
      </c>
      <c r="AC46" s="41">
        <f t="shared" si="26"/>
        <v>0.24751433726869848</v>
      </c>
      <c r="AD46" s="80">
        <v>32557600</v>
      </c>
      <c r="AE46" s="81">
        <v>0</v>
      </c>
      <c r="AF46" s="81">
        <f t="shared" si="27"/>
        <v>32557600</v>
      </c>
      <c r="AG46" s="41">
        <f t="shared" si="28"/>
        <v>0.3564958825139468</v>
      </c>
      <c r="AH46" s="41">
        <f t="shared" si="29"/>
        <v>-0.23384288153917976</v>
      </c>
      <c r="AI46" s="13">
        <v>91326721</v>
      </c>
      <c r="AJ46" s="13">
        <v>87894125</v>
      </c>
      <c r="AK46" s="13">
        <v>32557600</v>
      </c>
      <c r="AL46" s="13"/>
    </row>
    <row r="47" spans="1:38" s="14" customFormat="1" ht="12.75">
      <c r="A47" s="30" t="s">
        <v>96</v>
      </c>
      <c r="B47" s="64" t="s">
        <v>320</v>
      </c>
      <c r="C47" s="40" t="s">
        <v>321</v>
      </c>
      <c r="D47" s="80">
        <v>125970262</v>
      </c>
      <c r="E47" s="81">
        <v>57627250</v>
      </c>
      <c r="F47" s="82">
        <f t="shared" si="15"/>
        <v>183597512</v>
      </c>
      <c r="G47" s="80">
        <v>125970262</v>
      </c>
      <c r="H47" s="81">
        <v>57627250</v>
      </c>
      <c r="I47" s="83">
        <f t="shared" si="16"/>
        <v>183597512</v>
      </c>
      <c r="J47" s="80">
        <v>46398378</v>
      </c>
      <c r="K47" s="81">
        <v>1819129</v>
      </c>
      <c r="L47" s="81">
        <f t="shared" si="17"/>
        <v>48217507</v>
      </c>
      <c r="M47" s="41">
        <f t="shared" si="18"/>
        <v>0.26262614604494205</v>
      </c>
      <c r="N47" s="108">
        <v>0</v>
      </c>
      <c r="O47" s="109">
        <v>0</v>
      </c>
      <c r="P47" s="110">
        <f t="shared" si="19"/>
        <v>0</v>
      </c>
      <c r="Q47" s="41">
        <f t="shared" si="20"/>
        <v>0</v>
      </c>
      <c r="R47" s="108">
        <v>0</v>
      </c>
      <c r="S47" s="110">
        <v>0</v>
      </c>
      <c r="T47" s="110">
        <f t="shared" si="21"/>
        <v>0</v>
      </c>
      <c r="U47" s="41">
        <f t="shared" si="22"/>
        <v>0</v>
      </c>
      <c r="V47" s="108">
        <v>0</v>
      </c>
      <c r="W47" s="110">
        <v>0</v>
      </c>
      <c r="X47" s="110">
        <f t="shared" si="23"/>
        <v>0</v>
      </c>
      <c r="Y47" s="41">
        <f t="shared" si="24"/>
        <v>0</v>
      </c>
      <c r="Z47" s="80">
        <v>46398378</v>
      </c>
      <c r="AA47" s="81">
        <v>1819129</v>
      </c>
      <c r="AB47" s="81">
        <f t="shared" si="25"/>
        <v>48217507</v>
      </c>
      <c r="AC47" s="41">
        <f t="shared" si="26"/>
        <v>0.26262614604494205</v>
      </c>
      <c r="AD47" s="80">
        <v>36217766</v>
      </c>
      <c r="AE47" s="81">
        <v>1646416</v>
      </c>
      <c r="AF47" s="81">
        <f t="shared" si="27"/>
        <v>37864182</v>
      </c>
      <c r="AG47" s="41">
        <f t="shared" si="28"/>
        <v>0.26518560592000345</v>
      </c>
      <c r="AH47" s="41">
        <f t="shared" si="29"/>
        <v>0.2734332145350453</v>
      </c>
      <c r="AI47" s="13">
        <v>142783700</v>
      </c>
      <c r="AJ47" s="13">
        <v>153039906</v>
      </c>
      <c r="AK47" s="13">
        <v>37864182</v>
      </c>
      <c r="AL47" s="13"/>
    </row>
    <row r="48" spans="1:38" s="14" customFormat="1" ht="12.75">
      <c r="A48" s="30" t="s">
        <v>96</v>
      </c>
      <c r="B48" s="64" t="s">
        <v>322</v>
      </c>
      <c r="C48" s="40" t="s">
        <v>323</v>
      </c>
      <c r="D48" s="80">
        <v>371414940</v>
      </c>
      <c r="E48" s="81">
        <v>5792982</v>
      </c>
      <c r="F48" s="82">
        <f t="shared" si="15"/>
        <v>377207922</v>
      </c>
      <c r="G48" s="80">
        <v>371414940</v>
      </c>
      <c r="H48" s="81">
        <v>5792982</v>
      </c>
      <c r="I48" s="83">
        <f t="shared" si="16"/>
        <v>377207922</v>
      </c>
      <c r="J48" s="80">
        <v>104678990</v>
      </c>
      <c r="K48" s="81">
        <v>73987</v>
      </c>
      <c r="L48" s="81">
        <f t="shared" si="17"/>
        <v>104752977</v>
      </c>
      <c r="M48" s="41">
        <f t="shared" si="18"/>
        <v>0.27770619568270893</v>
      </c>
      <c r="N48" s="108">
        <v>0</v>
      </c>
      <c r="O48" s="109">
        <v>0</v>
      </c>
      <c r="P48" s="110">
        <f t="shared" si="19"/>
        <v>0</v>
      </c>
      <c r="Q48" s="41">
        <f t="shared" si="20"/>
        <v>0</v>
      </c>
      <c r="R48" s="108">
        <v>0</v>
      </c>
      <c r="S48" s="110">
        <v>0</v>
      </c>
      <c r="T48" s="110">
        <f t="shared" si="21"/>
        <v>0</v>
      </c>
      <c r="U48" s="41">
        <f t="shared" si="22"/>
        <v>0</v>
      </c>
      <c r="V48" s="108">
        <v>0</v>
      </c>
      <c r="W48" s="110">
        <v>0</v>
      </c>
      <c r="X48" s="110">
        <f t="shared" si="23"/>
        <v>0</v>
      </c>
      <c r="Y48" s="41">
        <f t="shared" si="24"/>
        <v>0</v>
      </c>
      <c r="Z48" s="80">
        <v>104678990</v>
      </c>
      <c r="AA48" s="81">
        <v>73987</v>
      </c>
      <c r="AB48" s="81">
        <f t="shared" si="25"/>
        <v>104752977</v>
      </c>
      <c r="AC48" s="41">
        <f t="shared" si="26"/>
        <v>0.27770619568270893</v>
      </c>
      <c r="AD48" s="80">
        <v>94814198</v>
      </c>
      <c r="AE48" s="81">
        <v>5230924</v>
      </c>
      <c r="AF48" s="81">
        <f t="shared" si="27"/>
        <v>100045122</v>
      </c>
      <c r="AG48" s="41">
        <f t="shared" si="28"/>
        <v>0.24677496568125248</v>
      </c>
      <c r="AH48" s="41">
        <f t="shared" si="29"/>
        <v>0.04705731679751457</v>
      </c>
      <c r="AI48" s="13">
        <v>405410337</v>
      </c>
      <c r="AJ48" s="13">
        <v>411640150</v>
      </c>
      <c r="AK48" s="13">
        <v>100045122</v>
      </c>
      <c r="AL48" s="13"/>
    </row>
    <row r="49" spans="1:38" s="14" customFormat="1" ht="12.75">
      <c r="A49" s="30" t="s">
        <v>96</v>
      </c>
      <c r="B49" s="64" t="s">
        <v>324</v>
      </c>
      <c r="C49" s="40" t="s">
        <v>325</v>
      </c>
      <c r="D49" s="80">
        <v>99959284</v>
      </c>
      <c r="E49" s="81">
        <v>95675000</v>
      </c>
      <c r="F49" s="82">
        <f t="shared" si="15"/>
        <v>195634284</v>
      </c>
      <c r="G49" s="80">
        <v>99959284</v>
      </c>
      <c r="H49" s="81">
        <v>95675000</v>
      </c>
      <c r="I49" s="83">
        <f t="shared" si="16"/>
        <v>195634284</v>
      </c>
      <c r="J49" s="80">
        <v>52877291</v>
      </c>
      <c r="K49" s="81">
        <v>18512992</v>
      </c>
      <c r="L49" s="81">
        <f t="shared" si="17"/>
        <v>71390283</v>
      </c>
      <c r="M49" s="41">
        <f t="shared" si="18"/>
        <v>0.36491703570729966</v>
      </c>
      <c r="N49" s="108">
        <v>0</v>
      </c>
      <c r="O49" s="109">
        <v>0</v>
      </c>
      <c r="P49" s="110">
        <f t="shared" si="19"/>
        <v>0</v>
      </c>
      <c r="Q49" s="41">
        <f t="shared" si="20"/>
        <v>0</v>
      </c>
      <c r="R49" s="108">
        <v>0</v>
      </c>
      <c r="S49" s="110">
        <v>0</v>
      </c>
      <c r="T49" s="110">
        <f t="shared" si="21"/>
        <v>0</v>
      </c>
      <c r="U49" s="41">
        <f t="shared" si="22"/>
        <v>0</v>
      </c>
      <c r="V49" s="108">
        <v>0</v>
      </c>
      <c r="W49" s="110">
        <v>0</v>
      </c>
      <c r="X49" s="110">
        <f t="shared" si="23"/>
        <v>0</v>
      </c>
      <c r="Y49" s="41">
        <f t="shared" si="24"/>
        <v>0</v>
      </c>
      <c r="Z49" s="80">
        <v>52877291</v>
      </c>
      <c r="AA49" s="81">
        <v>18512992</v>
      </c>
      <c r="AB49" s="81">
        <f t="shared" si="25"/>
        <v>71390283</v>
      </c>
      <c r="AC49" s="41">
        <f t="shared" si="26"/>
        <v>0.36491703570729966</v>
      </c>
      <c r="AD49" s="80">
        <v>34551814</v>
      </c>
      <c r="AE49" s="81">
        <v>8107178</v>
      </c>
      <c r="AF49" s="81">
        <f t="shared" si="27"/>
        <v>42658992</v>
      </c>
      <c r="AG49" s="41">
        <f t="shared" si="28"/>
        <v>0.2062973348051621</v>
      </c>
      <c r="AH49" s="41">
        <f t="shared" si="29"/>
        <v>0.673510780564154</v>
      </c>
      <c r="AI49" s="13">
        <v>206784019</v>
      </c>
      <c r="AJ49" s="13">
        <v>171965652</v>
      </c>
      <c r="AK49" s="13">
        <v>42658992</v>
      </c>
      <c r="AL49" s="13"/>
    </row>
    <row r="50" spans="1:38" s="14" customFormat="1" ht="12.75">
      <c r="A50" s="30" t="s">
        <v>96</v>
      </c>
      <c r="B50" s="64" t="s">
        <v>326</v>
      </c>
      <c r="C50" s="40" t="s">
        <v>327</v>
      </c>
      <c r="D50" s="80">
        <v>187975276</v>
      </c>
      <c r="E50" s="81">
        <v>35381000</v>
      </c>
      <c r="F50" s="82">
        <f t="shared" si="15"/>
        <v>223356276</v>
      </c>
      <c r="G50" s="80">
        <v>187975276</v>
      </c>
      <c r="H50" s="81">
        <v>35381000</v>
      </c>
      <c r="I50" s="83">
        <f t="shared" si="16"/>
        <v>223356276</v>
      </c>
      <c r="J50" s="80">
        <v>60262496</v>
      </c>
      <c r="K50" s="81">
        <v>9440707</v>
      </c>
      <c r="L50" s="81">
        <f t="shared" si="17"/>
        <v>69703203</v>
      </c>
      <c r="M50" s="41">
        <f t="shared" si="18"/>
        <v>0.31207183540255656</v>
      </c>
      <c r="N50" s="108">
        <v>0</v>
      </c>
      <c r="O50" s="109">
        <v>0</v>
      </c>
      <c r="P50" s="110">
        <f t="shared" si="19"/>
        <v>0</v>
      </c>
      <c r="Q50" s="41">
        <f t="shared" si="20"/>
        <v>0</v>
      </c>
      <c r="R50" s="108">
        <v>0</v>
      </c>
      <c r="S50" s="110">
        <v>0</v>
      </c>
      <c r="T50" s="110">
        <f t="shared" si="21"/>
        <v>0</v>
      </c>
      <c r="U50" s="41">
        <f t="shared" si="22"/>
        <v>0</v>
      </c>
      <c r="V50" s="108">
        <v>0</v>
      </c>
      <c r="W50" s="110">
        <v>0</v>
      </c>
      <c r="X50" s="110">
        <f t="shared" si="23"/>
        <v>0</v>
      </c>
      <c r="Y50" s="41">
        <f t="shared" si="24"/>
        <v>0</v>
      </c>
      <c r="Z50" s="80">
        <v>60262496</v>
      </c>
      <c r="AA50" s="81">
        <v>9440707</v>
      </c>
      <c r="AB50" s="81">
        <f t="shared" si="25"/>
        <v>69703203</v>
      </c>
      <c r="AC50" s="41">
        <f t="shared" si="26"/>
        <v>0.31207183540255656</v>
      </c>
      <c r="AD50" s="80">
        <v>27951693</v>
      </c>
      <c r="AE50" s="81">
        <v>5671659</v>
      </c>
      <c r="AF50" s="81">
        <f t="shared" si="27"/>
        <v>33623352</v>
      </c>
      <c r="AG50" s="41">
        <f t="shared" si="28"/>
        <v>0.16170087358820404</v>
      </c>
      <c r="AH50" s="41">
        <f t="shared" si="29"/>
        <v>1.0730593130631356</v>
      </c>
      <c r="AI50" s="13">
        <v>207935500</v>
      </c>
      <c r="AJ50" s="13">
        <v>213657000</v>
      </c>
      <c r="AK50" s="13">
        <v>33623352</v>
      </c>
      <c r="AL50" s="13"/>
    </row>
    <row r="51" spans="1:38" s="14" customFormat="1" ht="12.75">
      <c r="A51" s="30" t="s">
        <v>115</v>
      </c>
      <c r="B51" s="64" t="s">
        <v>328</v>
      </c>
      <c r="C51" s="40" t="s">
        <v>329</v>
      </c>
      <c r="D51" s="80">
        <v>480824420</v>
      </c>
      <c r="E51" s="81">
        <v>403253401</v>
      </c>
      <c r="F51" s="82">
        <f t="shared" si="15"/>
        <v>884077821</v>
      </c>
      <c r="G51" s="80">
        <v>480824420</v>
      </c>
      <c r="H51" s="81">
        <v>403253401</v>
      </c>
      <c r="I51" s="83">
        <f t="shared" si="16"/>
        <v>884077821</v>
      </c>
      <c r="J51" s="80">
        <v>134847370</v>
      </c>
      <c r="K51" s="81">
        <v>79018426</v>
      </c>
      <c r="L51" s="81">
        <f t="shared" si="17"/>
        <v>213865796</v>
      </c>
      <c r="M51" s="41">
        <f t="shared" si="18"/>
        <v>0.2419083376145458</v>
      </c>
      <c r="N51" s="108">
        <v>0</v>
      </c>
      <c r="O51" s="109">
        <v>0</v>
      </c>
      <c r="P51" s="110">
        <f t="shared" si="19"/>
        <v>0</v>
      </c>
      <c r="Q51" s="41">
        <f t="shared" si="20"/>
        <v>0</v>
      </c>
      <c r="R51" s="108">
        <v>0</v>
      </c>
      <c r="S51" s="110">
        <v>0</v>
      </c>
      <c r="T51" s="110">
        <f t="shared" si="21"/>
        <v>0</v>
      </c>
      <c r="U51" s="41">
        <f t="shared" si="22"/>
        <v>0</v>
      </c>
      <c r="V51" s="108">
        <v>0</v>
      </c>
      <c r="W51" s="110">
        <v>0</v>
      </c>
      <c r="X51" s="110">
        <f t="shared" si="23"/>
        <v>0</v>
      </c>
      <c r="Y51" s="41">
        <f t="shared" si="24"/>
        <v>0</v>
      </c>
      <c r="Z51" s="80">
        <v>134847370</v>
      </c>
      <c r="AA51" s="81">
        <v>79018426</v>
      </c>
      <c r="AB51" s="81">
        <f t="shared" si="25"/>
        <v>213865796</v>
      </c>
      <c r="AC51" s="41">
        <f t="shared" si="26"/>
        <v>0.2419083376145458</v>
      </c>
      <c r="AD51" s="80">
        <v>137937573</v>
      </c>
      <c r="AE51" s="81">
        <v>44165720</v>
      </c>
      <c r="AF51" s="81">
        <f t="shared" si="27"/>
        <v>182103293</v>
      </c>
      <c r="AG51" s="41">
        <f t="shared" si="28"/>
        <v>0.22088551837241452</v>
      </c>
      <c r="AH51" s="41">
        <f t="shared" si="29"/>
        <v>0.17442025609059142</v>
      </c>
      <c r="AI51" s="13">
        <v>824423866</v>
      </c>
      <c r="AJ51" s="13">
        <v>855166932</v>
      </c>
      <c r="AK51" s="13">
        <v>182103293</v>
      </c>
      <c r="AL51" s="13"/>
    </row>
    <row r="52" spans="1:38" s="60" customFormat="1" ht="12.75">
      <c r="A52" s="65"/>
      <c r="B52" s="66" t="s">
        <v>330</v>
      </c>
      <c r="C52" s="33"/>
      <c r="D52" s="84">
        <f>SUM(D46:D51)</f>
        <v>1345872140</v>
      </c>
      <c r="E52" s="85">
        <f>SUM(E46:E51)</f>
        <v>618780633</v>
      </c>
      <c r="F52" s="93">
        <f t="shared" si="15"/>
        <v>1964652773</v>
      </c>
      <c r="G52" s="84">
        <f>SUM(G46:G51)</f>
        <v>1345872140</v>
      </c>
      <c r="H52" s="85">
        <f>SUM(H46:H51)</f>
        <v>618780633</v>
      </c>
      <c r="I52" s="86">
        <f t="shared" si="16"/>
        <v>1964652773</v>
      </c>
      <c r="J52" s="84">
        <f>SUM(J46:J51)</f>
        <v>422964018</v>
      </c>
      <c r="K52" s="85">
        <f>SUM(K46:K51)</f>
        <v>109909985</v>
      </c>
      <c r="L52" s="85">
        <f t="shared" si="17"/>
        <v>532874003</v>
      </c>
      <c r="M52" s="45">
        <f t="shared" si="18"/>
        <v>0.2712306267668399</v>
      </c>
      <c r="N52" s="114">
        <f>SUM(N46:N51)</f>
        <v>0</v>
      </c>
      <c r="O52" s="115">
        <f>SUM(O46:O51)</f>
        <v>0</v>
      </c>
      <c r="P52" s="116">
        <f t="shared" si="19"/>
        <v>0</v>
      </c>
      <c r="Q52" s="45">
        <f t="shared" si="20"/>
        <v>0</v>
      </c>
      <c r="R52" s="114">
        <f>SUM(R46:R51)</f>
        <v>0</v>
      </c>
      <c r="S52" s="116">
        <f>SUM(S46:S51)</f>
        <v>0</v>
      </c>
      <c r="T52" s="116">
        <f t="shared" si="21"/>
        <v>0</v>
      </c>
      <c r="U52" s="45">
        <f t="shared" si="22"/>
        <v>0</v>
      </c>
      <c r="V52" s="114">
        <f>SUM(V46:V51)</f>
        <v>0</v>
      </c>
      <c r="W52" s="116">
        <f>SUM(W46:W51)</f>
        <v>0</v>
      </c>
      <c r="X52" s="116">
        <f t="shared" si="23"/>
        <v>0</v>
      </c>
      <c r="Y52" s="45">
        <f t="shared" si="24"/>
        <v>0</v>
      </c>
      <c r="Z52" s="84">
        <v>422964018</v>
      </c>
      <c r="AA52" s="85">
        <v>109909985</v>
      </c>
      <c r="AB52" s="85">
        <f t="shared" si="25"/>
        <v>532874003</v>
      </c>
      <c r="AC52" s="45">
        <f t="shared" si="26"/>
        <v>0.2712306267668399</v>
      </c>
      <c r="AD52" s="84">
        <f>SUM(AD46:AD51)</f>
        <v>364030644</v>
      </c>
      <c r="AE52" s="85">
        <f>SUM(AE46:AE51)</f>
        <v>64821897</v>
      </c>
      <c r="AF52" s="85">
        <f t="shared" si="27"/>
        <v>428852541</v>
      </c>
      <c r="AG52" s="45">
        <f t="shared" si="28"/>
        <v>0.22827525750035035</v>
      </c>
      <c r="AH52" s="45">
        <f t="shared" si="29"/>
        <v>0.24255764407374691</v>
      </c>
      <c r="AI52" s="67">
        <f>SUM(AI46:AI51)</f>
        <v>1878664143</v>
      </c>
      <c r="AJ52" s="67">
        <f>SUM(AJ46:AJ51)</f>
        <v>1893363765</v>
      </c>
      <c r="AK52" s="67">
        <f>SUM(AK46:AK51)</f>
        <v>428852541</v>
      </c>
      <c r="AL52" s="67"/>
    </row>
    <row r="53" spans="1:38" s="14" customFormat="1" ht="12.75">
      <c r="A53" s="30" t="s">
        <v>96</v>
      </c>
      <c r="B53" s="64" t="s">
        <v>331</v>
      </c>
      <c r="C53" s="40" t="s">
        <v>332</v>
      </c>
      <c r="D53" s="80">
        <v>91624885</v>
      </c>
      <c r="E53" s="81">
        <v>49174094</v>
      </c>
      <c r="F53" s="82">
        <f t="shared" si="15"/>
        <v>140798979</v>
      </c>
      <c r="G53" s="80">
        <v>91624885</v>
      </c>
      <c r="H53" s="81">
        <v>49174094</v>
      </c>
      <c r="I53" s="83">
        <f t="shared" si="16"/>
        <v>140798979</v>
      </c>
      <c r="J53" s="80">
        <v>55717067</v>
      </c>
      <c r="K53" s="81">
        <v>4331141</v>
      </c>
      <c r="L53" s="81">
        <f t="shared" si="17"/>
        <v>60048208</v>
      </c>
      <c r="M53" s="41">
        <f t="shared" si="18"/>
        <v>0.4264818425991569</v>
      </c>
      <c r="N53" s="108">
        <v>0</v>
      </c>
      <c r="O53" s="109">
        <v>0</v>
      </c>
      <c r="P53" s="110">
        <f t="shared" si="19"/>
        <v>0</v>
      </c>
      <c r="Q53" s="41">
        <f t="shared" si="20"/>
        <v>0</v>
      </c>
      <c r="R53" s="108">
        <v>0</v>
      </c>
      <c r="S53" s="110">
        <v>0</v>
      </c>
      <c r="T53" s="110">
        <f t="shared" si="21"/>
        <v>0</v>
      </c>
      <c r="U53" s="41">
        <f t="shared" si="22"/>
        <v>0</v>
      </c>
      <c r="V53" s="108">
        <v>0</v>
      </c>
      <c r="W53" s="110">
        <v>0</v>
      </c>
      <c r="X53" s="110">
        <f t="shared" si="23"/>
        <v>0</v>
      </c>
      <c r="Y53" s="41">
        <f t="shared" si="24"/>
        <v>0</v>
      </c>
      <c r="Z53" s="80">
        <v>55717067</v>
      </c>
      <c r="AA53" s="81">
        <v>4331141</v>
      </c>
      <c r="AB53" s="81">
        <f t="shared" si="25"/>
        <v>60048208</v>
      </c>
      <c r="AC53" s="41">
        <f t="shared" si="26"/>
        <v>0.4264818425991569</v>
      </c>
      <c r="AD53" s="80">
        <v>30336363</v>
      </c>
      <c r="AE53" s="81">
        <v>5957325</v>
      </c>
      <c r="AF53" s="81">
        <f t="shared" si="27"/>
        <v>36293688</v>
      </c>
      <c r="AG53" s="41">
        <f t="shared" si="28"/>
        <v>0.26321648156344307</v>
      </c>
      <c r="AH53" s="41">
        <f t="shared" si="29"/>
        <v>0.6545082990739326</v>
      </c>
      <c r="AI53" s="13">
        <v>137885317</v>
      </c>
      <c r="AJ53" s="13">
        <v>134514550</v>
      </c>
      <c r="AK53" s="13">
        <v>36293688</v>
      </c>
      <c r="AL53" s="13"/>
    </row>
    <row r="54" spans="1:38" s="14" customFormat="1" ht="12.75">
      <c r="A54" s="30" t="s">
        <v>96</v>
      </c>
      <c r="B54" s="64" t="s">
        <v>333</v>
      </c>
      <c r="C54" s="40" t="s">
        <v>334</v>
      </c>
      <c r="D54" s="80">
        <v>124083473</v>
      </c>
      <c r="E54" s="81">
        <v>55571000</v>
      </c>
      <c r="F54" s="82">
        <f t="shared" si="15"/>
        <v>179654473</v>
      </c>
      <c r="G54" s="80">
        <v>124083473</v>
      </c>
      <c r="H54" s="81">
        <v>55571000</v>
      </c>
      <c r="I54" s="83">
        <f t="shared" si="16"/>
        <v>179654473</v>
      </c>
      <c r="J54" s="80">
        <v>39554507</v>
      </c>
      <c r="K54" s="81">
        <v>11219287</v>
      </c>
      <c r="L54" s="81">
        <f t="shared" si="17"/>
        <v>50773794</v>
      </c>
      <c r="M54" s="41">
        <f t="shared" si="18"/>
        <v>0.28261914747872713</v>
      </c>
      <c r="N54" s="108">
        <v>0</v>
      </c>
      <c r="O54" s="109">
        <v>0</v>
      </c>
      <c r="P54" s="110">
        <f t="shared" si="19"/>
        <v>0</v>
      </c>
      <c r="Q54" s="41">
        <f t="shared" si="20"/>
        <v>0</v>
      </c>
      <c r="R54" s="108">
        <v>0</v>
      </c>
      <c r="S54" s="110">
        <v>0</v>
      </c>
      <c r="T54" s="110">
        <f t="shared" si="21"/>
        <v>0</v>
      </c>
      <c r="U54" s="41">
        <f t="shared" si="22"/>
        <v>0</v>
      </c>
      <c r="V54" s="108">
        <v>0</v>
      </c>
      <c r="W54" s="110">
        <v>0</v>
      </c>
      <c r="X54" s="110">
        <f t="shared" si="23"/>
        <v>0</v>
      </c>
      <c r="Y54" s="41">
        <f t="shared" si="24"/>
        <v>0</v>
      </c>
      <c r="Z54" s="80">
        <v>39554507</v>
      </c>
      <c r="AA54" s="81">
        <v>11219287</v>
      </c>
      <c r="AB54" s="81">
        <f t="shared" si="25"/>
        <v>50773794</v>
      </c>
      <c r="AC54" s="41">
        <f t="shared" si="26"/>
        <v>0.28261914747872713</v>
      </c>
      <c r="AD54" s="80">
        <v>39298479</v>
      </c>
      <c r="AE54" s="81">
        <v>5554756</v>
      </c>
      <c r="AF54" s="81">
        <f t="shared" si="27"/>
        <v>44853235</v>
      </c>
      <c r="AG54" s="41">
        <f t="shared" si="28"/>
        <v>0.3388491861663771</v>
      </c>
      <c r="AH54" s="41">
        <f t="shared" si="29"/>
        <v>0.13199848349845889</v>
      </c>
      <c r="AI54" s="13">
        <v>132369316</v>
      </c>
      <c r="AJ54" s="13">
        <v>162123283</v>
      </c>
      <c r="AK54" s="13">
        <v>44853235</v>
      </c>
      <c r="AL54" s="13"/>
    </row>
    <row r="55" spans="1:38" s="14" customFormat="1" ht="12.75">
      <c r="A55" s="30" t="s">
        <v>96</v>
      </c>
      <c r="B55" s="64" t="s">
        <v>335</v>
      </c>
      <c r="C55" s="40" t="s">
        <v>336</v>
      </c>
      <c r="D55" s="80">
        <v>42777000</v>
      </c>
      <c r="E55" s="81">
        <v>10995000</v>
      </c>
      <c r="F55" s="83">
        <f t="shared" si="15"/>
        <v>53772000</v>
      </c>
      <c r="G55" s="80">
        <v>42777000</v>
      </c>
      <c r="H55" s="81">
        <v>10995000</v>
      </c>
      <c r="I55" s="83">
        <f t="shared" si="16"/>
        <v>53772000</v>
      </c>
      <c r="J55" s="80">
        <v>13231739</v>
      </c>
      <c r="K55" s="81">
        <v>3278025</v>
      </c>
      <c r="L55" s="81">
        <f t="shared" si="17"/>
        <v>16509764</v>
      </c>
      <c r="M55" s="41">
        <f t="shared" si="18"/>
        <v>0.30703273078925836</v>
      </c>
      <c r="N55" s="108">
        <v>0</v>
      </c>
      <c r="O55" s="109">
        <v>0</v>
      </c>
      <c r="P55" s="110">
        <f t="shared" si="19"/>
        <v>0</v>
      </c>
      <c r="Q55" s="41">
        <f t="shared" si="20"/>
        <v>0</v>
      </c>
      <c r="R55" s="108">
        <v>0</v>
      </c>
      <c r="S55" s="110">
        <v>0</v>
      </c>
      <c r="T55" s="110">
        <f t="shared" si="21"/>
        <v>0</v>
      </c>
      <c r="U55" s="41">
        <f t="shared" si="22"/>
        <v>0</v>
      </c>
      <c r="V55" s="108">
        <v>0</v>
      </c>
      <c r="W55" s="110">
        <v>0</v>
      </c>
      <c r="X55" s="110">
        <f t="shared" si="23"/>
        <v>0</v>
      </c>
      <c r="Y55" s="41">
        <f t="shared" si="24"/>
        <v>0</v>
      </c>
      <c r="Z55" s="80">
        <v>13231739</v>
      </c>
      <c r="AA55" s="81">
        <v>3278025</v>
      </c>
      <c r="AB55" s="81">
        <f t="shared" si="25"/>
        <v>16509764</v>
      </c>
      <c r="AC55" s="41">
        <f t="shared" si="26"/>
        <v>0.30703273078925836</v>
      </c>
      <c r="AD55" s="80">
        <v>9171062</v>
      </c>
      <c r="AE55" s="81">
        <v>2113100</v>
      </c>
      <c r="AF55" s="81">
        <f t="shared" si="27"/>
        <v>11284162</v>
      </c>
      <c r="AG55" s="41">
        <f t="shared" si="28"/>
        <v>0.3056961504077154</v>
      </c>
      <c r="AH55" s="41">
        <f t="shared" si="29"/>
        <v>0.46309172094480733</v>
      </c>
      <c r="AI55" s="13">
        <v>36913000</v>
      </c>
      <c r="AJ55" s="13">
        <v>35673000</v>
      </c>
      <c r="AK55" s="13">
        <v>11284162</v>
      </c>
      <c r="AL55" s="13"/>
    </row>
    <row r="56" spans="1:38" s="14" customFormat="1" ht="12.75">
      <c r="A56" s="30" t="s">
        <v>96</v>
      </c>
      <c r="B56" s="64" t="s">
        <v>337</v>
      </c>
      <c r="C56" s="40" t="s">
        <v>338</v>
      </c>
      <c r="D56" s="80">
        <v>52607235</v>
      </c>
      <c r="E56" s="81">
        <v>13537124</v>
      </c>
      <c r="F56" s="82">
        <f t="shared" si="15"/>
        <v>66144359</v>
      </c>
      <c r="G56" s="80">
        <v>52607235</v>
      </c>
      <c r="H56" s="81">
        <v>13537124</v>
      </c>
      <c r="I56" s="82">
        <f t="shared" si="16"/>
        <v>66144359</v>
      </c>
      <c r="J56" s="80">
        <v>13356535</v>
      </c>
      <c r="K56" s="94">
        <v>1405459</v>
      </c>
      <c r="L56" s="81">
        <f t="shared" si="17"/>
        <v>14761994</v>
      </c>
      <c r="M56" s="41">
        <f t="shared" si="18"/>
        <v>0.22317842705226004</v>
      </c>
      <c r="N56" s="108">
        <v>0</v>
      </c>
      <c r="O56" s="109">
        <v>0</v>
      </c>
      <c r="P56" s="110">
        <f t="shared" si="19"/>
        <v>0</v>
      </c>
      <c r="Q56" s="41">
        <f t="shared" si="20"/>
        <v>0</v>
      </c>
      <c r="R56" s="108">
        <v>0</v>
      </c>
      <c r="S56" s="110">
        <v>0</v>
      </c>
      <c r="T56" s="110">
        <f t="shared" si="21"/>
        <v>0</v>
      </c>
      <c r="U56" s="41">
        <f t="shared" si="22"/>
        <v>0</v>
      </c>
      <c r="V56" s="108">
        <v>0</v>
      </c>
      <c r="W56" s="110">
        <v>0</v>
      </c>
      <c r="X56" s="110">
        <f t="shared" si="23"/>
        <v>0</v>
      </c>
      <c r="Y56" s="41">
        <f t="shared" si="24"/>
        <v>0</v>
      </c>
      <c r="Z56" s="80">
        <v>13356535</v>
      </c>
      <c r="AA56" s="81">
        <v>1405459</v>
      </c>
      <c r="AB56" s="81">
        <f t="shared" si="25"/>
        <v>14761994</v>
      </c>
      <c r="AC56" s="41">
        <f t="shared" si="26"/>
        <v>0.22317842705226004</v>
      </c>
      <c r="AD56" s="80">
        <v>11454131</v>
      </c>
      <c r="AE56" s="81">
        <v>202795</v>
      </c>
      <c r="AF56" s="81">
        <f t="shared" si="27"/>
        <v>11656926</v>
      </c>
      <c r="AG56" s="41">
        <f t="shared" si="28"/>
        <v>0.32301643456646384</v>
      </c>
      <c r="AH56" s="41">
        <f t="shared" si="29"/>
        <v>0.26637108273656374</v>
      </c>
      <c r="AI56" s="13">
        <v>36087718</v>
      </c>
      <c r="AJ56" s="13">
        <v>46590563</v>
      </c>
      <c r="AK56" s="13">
        <v>11656926</v>
      </c>
      <c r="AL56" s="13"/>
    </row>
    <row r="57" spans="1:38" s="14" customFormat="1" ht="12.75">
      <c r="A57" s="30" t="s">
        <v>96</v>
      </c>
      <c r="B57" s="64" t="s">
        <v>339</v>
      </c>
      <c r="C57" s="40" t="s">
        <v>340</v>
      </c>
      <c r="D57" s="80">
        <v>117786000</v>
      </c>
      <c r="E57" s="81">
        <v>30449000</v>
      </c>
      <c r="F57" s="82">
        <f t="shared" si="15"/>
        <v>148235000</v>
      </c>
      <c r="G57" s="80">
        <v>117786000</v>
      </c>
      <c r="H57" s="81">
        <v>30449000</v>
      </c>
      <c r="I57" s="82">
        <f t="shared" si="16"/>
        <v>148235000</v>
      </c>
      <c r="J57" s="80">
        <v>42093556</v>
      </c>
      <c r="K57" s="94">
        <v>7377045</v>
      </c>
      <c r="L57" s="81">
        <f t="shared" si="17"/>
        <v>49470601</v>
      </c>
      <c r="M57" s="41">
        <f t="shared" si="18"/>
        <v>0.33373090700576785</v>
      </c>
      <c r="N57" s="108">
        <v>0</v>
      </c>
      <c r="O57" s="109">
        <v>0</v>
      </c>
      <c r="P57" s="110">
        <f t="shared" si="19"/>
        <v>0</v>
      </c>
      <c r="Q57" s="41">
        <f t="shared" si="20"/>
        <v>0</v>
      </c>
      <c r="R57" s="108">
        <v>0</v>
      </c>
      <c r="S57" s="110">
        <v>0</v>
      </c>
      <c r="T57" s="110">
        <f t="shared" si="21"/>
        <v>0</v>
      </c>
      <c r="U57" s="41">
        <f t="shared" si="22"/>
        <v>0</v>
      </c>
      <c r="V57" s="108">
        <v>0</v>
      </c>
      <c r="W57" s="110">
        <v>0</v>
      </c>
      <c r="X57" s="110">
        <f t="shared" si="23"/>
        <v>0</v>
      </c>
      <c r="Y57" s="41">
        <f t="shared" si="24"/>
        <v>0</v>
      </c>
      <c r="Z57" s="80">
        <v>42093556</v>
      </c>
      <c r="AA57" s="81">
        <v>7377045</v>
      </c>
      <c r="AB57" s="81">
        <f t="shared" si="25"/>
        <v>49470601</v>
      </c>
      <c r="AC57" s="41">
        <f t="shared" si="26"/>
        <v>0.33373090700576785</v>
      </c>
      <c r="AD57" s="80">
        <v>39394313</v>
      </c>
      <c r="AE57" s="81">
        <v>5132327</v>
      </c>
      <c r="AF57" s="81">
        <f t="shared" si="27"/>
        <v>44526640</v>
      </c>
      <c r="AG57" s="41">
        <f t="shared" si="28"/>
        <v>0.3905297502104968</v>
      </c>
      <c r="AH57" s="41">
        <f t="shared" si="29"/>
        <v>0.11103377663349412</v>
      </c>
      <c r="AI57" s="13">
        <v>114016000</v>
      </c>
      <c r="AJ57" s="13">
        <v>119212000</v>
      </c>
      <c r="AK57" s="13">
        <v>44526640</v>
      </c>
      <c r="AL57" s="13"/>
    </row>
    <row r="58" spans="1:38" s="14" customFormat="1" ht="12.75">
      <c r="A58" s="30" t="s">
        <v>115</v>
      </c>
      <c r="B58" s="64" t="s">
        <v>341</v>
      </c>
      <c r="C58" s="40" t="s">
        <v>342</v>
      </c>
      <c r="D58" s="80">
        <v>310268387</v>
      </c>
      <c r="E58" s="81">
        <v>241505000</v>
      </c>
      <c r="F58" s="82">
        <f t="shared" si="15"/>
        <v>551773387</v>
      </c>
      <c r="G58" s="80">
        <v>310268387</v>
      </c>
      <c r="H58" s="81">
        <v>241505000</v>
      </c>
      <c r="I58" s="82">
        <f t="shared" si="16"/>
        <v>551773387</v>
      </c>
      <c r="J58" s="80">
        <v>102531646</v>
      </c>
      <c r="K58" s="94">
        <v>70742912</v>
      </c>
      <c r="L58" s="81">
        <f t="shared" si="17"/>
        <v>173274558</v>
      </c>
      <c r="M58" s="41">
        <f t="shared" si="18"/>
        <v>0.31403210463283904</v>
      </c>
      <c r="N58" s="108">
        <v>0</v>
      </c>
      <c r="O58" s="109">
        <v>0</v>
      </c>
      <c r="P58" s="110">
        <f t="shared" si="19"/>
        <v>0</v>
      </c>
      <c r="Q58" s="41">
        <f t="shared" si="20"/>
        <v>0</v>
      </c>
      <c r="R58" s="108">
        <v>0</v>
      </c>
      <c r="S58" s="110">
        <v>0</v>
      </c>
      <c r="T58" s="110">
        <f t="shared" si="21"/>
        <v>0</v>
      </c>
      <c r="U58" s="41">
        <f t="shared" si="22"/>
        <v>0</v>
      </c>
      <c r="V58" s="108">
        <v>0</v>
      </c>
      <c r="W58" s="110">
        <v>0</v>
      </c>
      <c r="X58" s="110">
        <f t="shared" si="23"/>
        <v>0</v>
      </c>
      <c r="Y58" s="41">
        <f t="shared" si="24"/>
        <v>0</v>
      </c>
      <c r="Z58" s="80">
        <v>102531646</v>
      </c>
      <c r="AA58" s="81">
        <v>70742912</v>
      </c>
      <c r="AB58" s="81">
        <f t="shared" si="25"/>
        <v>173274558</v>
      </c>
      <c r="AC58" s="41">
        <f t="shared" si="26"/>
        <v>0.31403210463283904</v>
      </c>
      <c r="AD58" s="80">
        <v>81517887</v>
      </c>
      <c r="AE58" s="81">
        <v>21955441</v>
      </c>
      <c r="AF58" s="81">
        <f t="shared" si="27"/>
        <v>103473328</v>
      </c>
      <c r="AG58" s="41">
        <f t="shared" si="28"/>
        <v>0.2216643604596019</v>
      </c>
      <c r="AH58" s="41">
        <f t="shared" si="29"/>
        <v>0.6745818593947224</v>
      </c>
      <c r="AI58" s="13">
        <v>466801825</v>
      </c>
      <c r="AJ58" s="13">
        <v>592018000</v>
      </c>
      <c r="AK58" s="13">
        <v>103473328</v>
      </c>
      <c r="AL58" s="13"/>
    </row>
    <row r="59" spans="1:38" s="60" customFormat="1" ht="12.75">
      <c r="A59" s="65"/>
      <c r="B59" s="66" t="s">
        <v>343</v>
      </c>
      <c r="C59" s="33"/>
      <c r="D59" s="84">
        <f>SUM(D53:D58)</f>
        <v>739146980</v>
      </c>
      <c r="E59" s="85">
        <f>SUM(E53:E58)</f>
        <v>401231218</v>
      </c>
      <c r="F59" s="86">
        <f t="shared" si="15"/>
        <v>1140378198</v>
      </c>
      <c r="G59" s="84">
        <f>SUM(G53:G58)</f>
        <v>739146980</v>
      </c>
      <c r="H59" s="85">
        <f>SUM(H53:H58)</f>
        <v>401231218</v>
      </c>
      <c r="I59" s="93">
        <f t="shared" si="16"/>
        <v>1140378198</v>
      </c>
      <c r="J59" s="84">
        <f>SUM(J53:J58)</f>
        <v>266485050</v>
      </c>
      <c r="K59" s="95">
        <f>SUM(K53:K58)</f>
        <v>98353869</v>
      </c>
      <c r="L59" s="85">
        <f t="shared" si="17"/>
        <v>364838919</v>
      </c>
      <c r="M59" s="45">
        <f t="shared" si="18"/>
        <v>0.31992800251693343</v>
      </c>
      <c r="N59" s="114">
        <f>SUM(N53:N58)</f>
        <v>0</v>
      </c>
      <c r="O59" s="115">
        <f>SUM(O53:O58)</f>
        <v>0</v>
      </c>
      <c r="P59" s="116">
        <f t="shared" si="19"/>
        <v>0</v>
      </c>
      <c r="Q59" s="45">
        <f t="shared" si="20"/>
        <v>0</v>
      </c>
      <c r="R59" s="114">
        <f>SUM(R53:R58)</f>
        <v>0</v>
      </c>
      <c r="S59" s="116">
        <f>SUM(S53:S58)</f>
        <v>0</v>
      </c>
      <c r="T59" s="116">
        <f t="shared" si="21"/>
        <v>0</v>
      </c>
      <c r="U59" s="45">
        <f t="shared" si="22"/>
        <v>0</v>
      </c>
      <c r="V59" s="114">
        <f>SUM(V53:V58)</f>
        <v>0</v>
      </c>
      <c r="W59" s="116">
        <f>SUM(W53:W58)</f>
        <v>0</v>
      </c>
      <c r="X59" s="116">
        <f t="shared" si="23"/>
        <v>0</v>
      </c>
      <c r="Y59" s="45">
        <f t="shared" si="24"/>
        <v>0</v>
      </c>
      <c r="Z59" s="84">
        <v>266485050</v>
      </c>
      <c r="AA59" s="85">
        <v>98353869</v>
      </c>
      <c r="AB59" s="85">
        <f t="shared" si="25"/>
        <v>364838919</v>
      </c>
      <c r="AC59" s="45">
        <f t="shared" si="26"/>
        <v>0.31992800251693343</v>
      </c>
      <c r="AD59" s="84">
        <f>SUM(AD53:AD58)</f>
        <v>211172235</v>
      </c>
      <c r="AE59" s="85">
        <f>SUM(AE53:AE58)</f>
        <v>40915744</v>
      </c>
      <c r="AF59" s="85">
        <f t="shared" si="27"/>
        <v>252087979</v>
      </c>
      <c r="AG59" s="45">
        <f t="shared" si="28"/>
        <v>0.2728008836823979</v>
      </c>
      <c r="AH59" s="45">
        <f t="shared" si="29"/>
        <v>0.4472682134517807</v>
      </c>
      <c r="AI59" s="67">
        <f>SUM(AI53:AI58)</f>
        <v>924073176</v>
      </c>
      <c r="AJ59" s="67">
        <f>SUM(AJ53:AJ58)</f>
        <v>1090131396</v>
      </c>
      <c r="AK59" s="67">
        <f>SUM(AK53:AK58)</f>
        <v>252087979</v>
      </c>
      <c r="AL59" s="67"/>
    </row>
    <row r="60" spans="1:38" s="14" customFormat="1" ht="12.75">
      <c r="A60" s="30" t="s">
        <v>96</v>
      </c>
      <c r="B60" s="64" t="s">
        <v>344</v>
      </c>
      <c r="C60" s="40" t="s">
        <v>345</v>
      </c>
      <c r="D60" s="80">
        <v>67490000</v>
      </c>
      <c r="E60" s="81">
        <v>25340000</v>
      </c>
      <c r="F60" s="82">
        <f t="shared" si="15"/>
        <v>92830000</v>
      </c>
      <c r="G60" s="80">
        <v>67490000</v>
      </c>
      <c r="H60" s="81">
        <v>25340000</v>
      </c>
      <c r="I60" s="82">
        <f t="shared" si="16"/>
        <v>92830000</v>
      </c>
      <c r="J60" s="80">
        <v>30956549</v>
      </c>
      <c r="K60" s="94">
        <v>9598243</v>
      </c>
      <c r="L60" s="81">
        <f t="shared" si="17"/>
        <v>40554792</v>
      </c>
      <c r="M60" s="41">
        <f t="shared" si="18"/>
        <v>0.4368716147797048</v>
      </c>
      <c r="N60" s="108">
        <v>0</v>
      </c>
      <c r="O60" s="109">
        <v>0</v>
      </c>
      <c r="P60" s="110">
        <f t="shared" si="19"/>
        <v>0</v>
      </c>
      <c r="Q60" s="41">
        <f t="shared" si="20"/>
        <v>0</v>
      </c>
      <c r="R60" s="108">
        <v>0</v>
      </c>
      <c r="S60" s="110">
        <v>0</v>
      </c>
      <c r="T60" s="110">
        <f t="shared" si="21"/>
        <v>0</v>
      </c>
      <c r="U60" s="41">
        <f t="shared" si="22"/>
        <v>0</v>
      </c>
      <c r="V60" s="108">
        <v>0</v>
      </c>
      <c r="W60" s="110">
        <v>0</v>
      </c>
      <c r="X60" s="110">
        <f t="shared" si="23"/>
        <v>0</v>
      </c>
      <c r="Y60" s="41">
        <f t="shared" si="24"/>
        <v>0</v>
      </c>
      <c r="Z60" s="80">
        <v>30956549</v>
      </c>
      <c r="AA60" s="81">
        <v>9598243</v>
      </c>
      <c r="AB60" s="81">
        <f t="shared" si="25"/>
        <v>40554792</v>
      </c>
      <c r="AC60" s="41">
        <f t="shared" si="26"/>
        <v>0.4368716147797048</v>
      </c>
      <c r="AD60" s="80">
        <v>22783830</v>
      </c>
      <c r="AE60" s="81">
        <v>822522</v>
      </c>
      <c r="AF60" s="81">
        <f t="shared" si="27"/>
        <v>23606352</v>
      </c>
      <c r="AG60" s="41">
        <f t="shared" si="28"/>
        <v>0.3073049552907638</v>
      </c>
      <c r="AH60" s="41">
        <f t="shared" si="29"/>
        <v>0.7179609962606675</v>
      </c>
      <c r="AI60" s="13">
        <v>76817349</v>
      </c>
      <c r="AJ60" s="13">
        <v>76817349</v>
      </c>
      <c r="AK60" s="13">
        <v>23606352</v>
      </c>
      <c r="AL60" s="13"/>
    </row>
    <row r="61" spans="1:38" s="14" customFormat="1" ht="12.75">
      <c r="A61" s="30" t="s">
        <v>96</v>
      </c>
      <c r="B61" s="64" t="s">
        <v>92</v>
      </c>
      <c r="C61" s="40" t="s">
        <v>93</v>
      </c>
      <c r="D61" s="80">
        <v>1997756300</v>
      </c>
      <c r="E61" s="81">
        <v>338713600</v>
      </c>
      <c r="F61" s="82">
        <f t="shared" si="15"/>
        <v>2336469900</v>
      </c>
      <c r="G61" s="80">
        <v>1997756300</v>
      </c>
      <c r="H61" s="81">
        <v>338713600</v>
      </c>
      <c r="I61" s="82">
        <f t="shared" si="16"/>
        <v>2336469900</v>
      </c>
      <c r="J61" s="80">
        <v>595515522</v>
      </c>
      <c r="K61" s="94">
        <v>23581115</v>
      </c>
      <c r="L61" s="81">
        <f t="shared" si="17"/>
        <v>619096637</v>
      </c>
      <c r="M61" s="41">
        <f t="shared" si="18"/>
        <v>0.2649709448429017</v>
      </c>
      <c r="N61" s="108">
        <v>0</v>
      </c>
      <c r="O61" s="109">
        <v>0</v>
      </c>
      <c r="P61" s="110">
        <f t="shared" si="19"/>
        <v>0</v>
      </c>
      <c r="Q61" s="41">
        <f t="shared" si="20"/>
        <v>0</v>
      </c>
      <c r="R61" s="108">
        <v>0</v>
      </c>
      <c r="S61" s="110">
        <v>0</v>
      </c>
      <c r="T61" s="110">
        <f t="shared" si="21"/>
        <v>0</v>
      </c>
      <c r="U61" s="41">
        <f t="shared" si="22"/>
        <v>0</v>
      </c>
      <c r="V61" s="108">
        <v>0</v>
      </c>
      <c r="W61" s="110">
        <v>0</v>
      </c>
      <c r="X61" s="110">
        <f t="shared" si="23"/>
        <v>0</v>
      </c>
      <c r="Y61" s="41">
        <f t="shared" si="24"/>
        <v>0</v>
      </c>
      <c r="Z61" s="80">
        <v>595515522</v>
      </c>
      <c r="AA61" s="81">
        <v>23581115</v>
      </c>
      <c r="AB61" s="81">
        <f t="shared" si="25"/>
        <v>619096637</v>
      </c>
      <c r="AC61" s="41">
        <f t="shared" si="26"/>
        <v>0.2649709448429017</v>
      </c>
      <c r="AD61" s="80">
        <v>571924472</v>
      </c>
      <c r="AE61" s="81">
        <v>15938259</v>
      </c>
      <c r="AF61" s="81">
        <f t="shared" si="27"/>
        <v>587862731</v>
      </c>
      <c r="AG61" s="41">
        <f t="shared" si="28"/>
        <v>0.28752660963604376</v>
      </c>
      <c r="AH61" s="41">
        <f t="shared" si="29"/>
        <v>0.053131291291197646</v>
      </c>
      <c r="AI61" s="13">
        <v>2044550700</v>
      </c>
      <c r="AJ61" s="13">
        <v>2110073100</v>
      </c>
      <c r="AK61" s="13">
        <v>587862731</v>
      </c>
      <c r="AL61" s="13"/>
    </row>
    <row r="62" spans="1:38" s="14" customFormat="1" ht="12.75">
      <c r="A62" s="30" t="s">
        <v>96</v>
      </c>
      <c r="B62" s="64" t="s">
        <v>346</v>
      </c>
      <c r="C62" s="40" t="s">
        <v>347</v>
      </c>
      <c r="D62" s="80">
        <v>50669000</v>
      </c>
      <c r="E62" s="81">
        <v>13676000</v>
      </c>
      <c r="F62" s="82">
        <f t="shared" si="15"/>
        <v>64345000</v>
      </c>
      <c r="G62" s="80">
        <v>50669000</v>
      </c>
      <c r="H62" s="81">
        <v>13676000</v>
      </c>
      <c r="I62" s="82">
        <f t="shared" si="16"/>
        <v>64345000</v>
      </c>
      <c r="J62" s="80">
        <v>15288503</v>
      </c>
      <c r="K62" s="94">
        <v>2039521</v>
      </c>
      <c r="L62" s="81">
        <f t="shared" si="17"/>
        <v>17328024</v>
      </c>
      <c r="M62" s="41">
        <f t="shared" si="18"/>
        <v>0.26929868676664853</v>
      </c>
      <c r="N62" s="108">
        <v>0</v>
      </c>
      <c r="O62" s="109">
        <v>0</v>
      </c>
      <c r="P62" s="110">
        <f t="shared" si="19"/>
        <v>0</v>
      </c>
      <c r="Q62" s="41">
        <f t="shared" si="20"/>
        <v>0</v>
      </c>
      <c r="R62" s="108">
        <v>0</v>
      </c>
      <c r="S62" s="110">
        <v>0</v>
      </c>
      <c r="T62" s="110">
        <f t="shared" si="21"/>
        <v>0</v>
      </c>
      <c r="U62" s="41">
        <f t="shared" si="22"/>
        <v>0</v>
      </c>
      <c r="V62" s="108">
        <v>0</v>
      </c>
      <c r="W62" s="110">
        <v>0</v>
      </c>
      <c r="X62" s="110">
        <f t="shared" si="23"/>
        <v>0</v>
      </c>
      <c r="Y62" s="41">
        <f t="shared" si="24"/>
        <v>0</v>
      </c>
      <c r="Z62" s="80">
        <v>15288503</v>
      </c>
      <c r="AA62" s="81">
        <v>2039521</v>
      </c>
      <c r="AB62" s="81">
        <f t="shared" si="25"/>
        <v>17328024</v>
      </c>
      <c r="AC62" s="41">
        <f t="shared" si="26"/>
        <v>0.26929868676664853</v>
      </c>
      <c r="AD62" s="80">
        <v>16712552</v>
      </c>
      <c r="AE62" s="81">
        <v>1336150</v>
      </c>
      <c r="AF62" s="81">
        <f t="shared" si="27"/>
        <v>18048702</v>
      </c>
      <c r="AG62" s="41">
        <f t="shared" si="28"/>
        <v>0.231782891779784</v>
      </c>
      <c r="AH62" s="41">
        <f t="shared" si="29"/>
        <v>-0.03992963039669006</v>
      </c>
      <c r="AI62" s="13">
        <v>77869000</v>
      </c>
      <c r="AJ62" s="13">
        <v>73336000</v>
      </c>
      <c r="AK62" s="13">
        <v>18048702</v>
      </c>
      <c r="AL62" s="13"/>
    </row>
    <row r="63" spans="1:38" s="14" customFormat="1" ht="12.75">
      <c r="A63" s="30" t="s">
        <v>96</v>
      </c>
      <c r="B63" s="64" t="s">
        <v>348</v>
      </c>
      <c r="C63" s="40" t="s">
        <v>349</v>
      </c>
      <c r="D63" s="80">
        <v>204007780</v>
      </c>
      <c r="E63" s="81">
        <v>45976000</v>
      </c>
      <c r="F63" s="82">
        <f t="shared" si="15"/>
        <v>249983780</v>
      </c>
      <c r="G63" s="80">
        <v>204007780</v>
      </c>
      <c r="H63" s="81">
        <v>45976000</v>
      </c>
      <c r="I63" s="82">
        <f t="shared" si="16"/>
        <v>249983780</v>
      </c>
      <c r="J63" s="80">
        <v>72672565</v>
      </c>
      <c r="K63" s="94">
        <v>3387676</v>
      </c>
      <c r="L63" s="81">
        <f t="shared" si="17"/>
        <v>76060241</v>
      </c>
      <c r="M63" s="41">
        <f t="shared" si="18"/>
        <v>0.3042607044345037</v>
      </c>
      <c r="N63" s="108">
        <v>0</v>
      </c>
      <c r="O63" s="109">
        <v>0</v>
      </c>
      <c r="P63" s="110">
        <f t="shared" si="19"/>
        <v>0</v>
      </c>
      <c r="Q63" s="41">
        <f t="shared" si="20"/>
        <v>0</v>
      </c>
      <c r="R63" s="108">
        <v>0</v>
      </c>
      <c r="S63" s="110">
        <v>0</v>
      </c>
      <c r="T63" s="110">
        <f t="shared" si="21"/>
        <v>0</v>
      </c>
      <c r="U63" s="41">
        <f t="shared" si="22"/>
        <v>0</v>
      </c>
      <c r="V63" s="108">
        <v>0</v>
      </c>
      <c r="W63" s="110">
        <v>0</v>
      </c>
      <c r="X63" s="110">
        <f t="shared" si="23"/>
        <v>0</v>
      </c>
      <c r="Y63" s="41">
        <f t="shared" si="24"/>
        <v>0</v>
      </c>
      <c r="Z63" s="80">
        <v>72672565</v>
      </c>
      <c r="AA63" s="81">
        <v>3387676</v>
      </c>
      <c r="AB63" s="81">
        <f t="shared" si="25"/>
        <v>76060241</v>
      </c>
      <c r="AC63" s="41">
        <f t="shared" si="26"/>
        <v>0.3042607044345037</v>
      </c>
      <c r="AD63" s="80">
        <v>67248841</v>
      </c>
      <c r="AE63" s="81">
        <v>9030207</v>
      </c>
      <c r="AF63" s="81">
        <f t="shared" si="27"/>
        <v>76279048</v>
      </c>
      <c r="AG63" s="41">
        <f t="shared" si="28"/>
        <v>0.3096851001566511</v>
      </c>
      <c r="AH63" s="41">
        <f t="shared" si="29"/>
        <v>-0.0028685072210130613</v>
      </c>
      <c r="AI63" s="13">
        <v>246311650</v>
      </c>
      <c r="AJ63" s="13">
        <v>251034573</v>
      </c>
      <c r="AK63" s="13">
        <v>76279048</v>
      </c>
      <c r="AL63" s="13"/>
    </row>
    <row r="64" spans="1:38" s="14" customFormat="1" ht="12.75">
      <c r="A64" s="30" t="s">
        <v>96</v>
      </c>
      <c r="B64" s="64" t="s">
        <v>350</v>
      </c>
      <c r="C64" s="40" t="s">
        <v>351</v>
      </c>
      <c r="D64" s="80">
        <v>66848000</v>
      </c>
      <c r="E64" s="81">
        <v>34200094</v>
      </c>
      <c r="F64" s="82">
        <f t="shared" si="15"/>
        <v>101048094</v>
      </c>
      <c r="G64" s="80">
        <v>66848000</v>
      </c>
      <c r="H64" s="81">
        <v>34200594</v>
      </c>
      <c r="I64" s="82">
        <f t="shared" si="16"/>
        <v>101048594</v>
      </c>
      <c r="J64" s="80">
        <v>12606155</v>
      </c>
      <c r="K64" s="94">
        <v>5178999</v>
      </c>
      <c r="L64" s="81">
        <f t="shared" si="17"/>
        <v>17785154</v>
      </c>
      <c r="M64" s="41">
        <f t="shared" si="18"/>
        <v>0.17600682304804285</v>
      </c>
      <c r="N64" s="108">
        <v>0</v>
      </c>
      <c r="O64" s="109">
        <v>0</v>
      </c>
      <c r="P64" s="110">
        <f t="shared" si="19"/>
        <v>0</v>
      </c>
      <c r="Q64" s="41">
        <f t="shared" si="20"/>
        <v>0</v>
      </c>
      <c r="R64" s="108">
        <v>0</v>
      </c>
      <c r="S64" s="110">
        <v>0</v>
      </c>
      <c r="T64" s="110">
        <f t="shared" si="21"/>
        <v>0</v>
      </c>
      <c r="U64" s="41">
        <f t="shared" si="22"/>
        <v>0</v>
      </c>
      <c r="V64" s="108">
        <v>0</v>
      </c>
      <c r="W64" s="110">
        <v>0</v>
      </c>
      <c r="X64" s="110">
        <f t="shared" si="23"/>
        <v>0</v>
      </c>
      <c r="Y64" s="41">
        <f t="shared" si="24"/>
        <v>0</v>
      </c>
      <c r="Z64" s="80">
        <v>12606155</v>
      </c>
      <c r="AA64" s="81">
        <v>5178999</v>
      </c>
      <c r="AB64" s="81">
        <f t="shared" si="25"/>
        <v>17785154</v>
      </c>
      <c r="AC64" s="41">
        <f t="shared" si="26"/>
        <v>0.17600682304804285</v>
      </c>
      <c r="AD64" s="80">
        <v>21872752</v>
      </c>
      <c r="AE64" s="81">
        <v>14272193</v>
      </c>
      <c r="AF64" s="81">
        <f t="shared" si="27"/>
        <v>36144945</v>
      </c>
      <c r="AG64" s="41">
        <f t="shared" si="28"/>
        <v>0.295569879547629</v>
      </c>
      <c r="AH64" s="41">
        <f t="shared" si="29"/>
        <v>-0.507949064523407</v>
      </c>
      <c r="AI64" s="13">
        <v>122289000</v>
      </c>
      <c r="AJ64" s="13">
        <v>123399203</v>
      </c>
      <c r="AK64" s="13">
        <v>36144945</v>
      </c>
      <c r="AL64" s="13"/>
    </row>
    <row r="65" spans="1:38" s="14" customFormat="1" ht="12.75">
      <c r="A65" s="30" t="s">
        <v>96</v>
      </c>
      <c r="B65" s="64" t="s">
        <v>352</v>
      </c>
      <c r="C65" s="40" t="s">
        <v>353</v>
      </c>
      <c r="D65" s="80">
        <v>101871000</v>
      </c>
      <c r="E65" s="81">
        <v>47651000</v>
      </c>
      <c r="F65" s="82">
        <f t="shared" si="15"/>
        <v>149522000</v>
      </c>
      <c r="G65" s="80">
        <v>101871000</v>
      </c>
      <c r="H65" s="81">
        <v>47651000</v>
      </c>
      <c r="I65" s="82">
        <f t="shared" si="16"/>
        <v>149522000</v>
      </c>
      <c r="J65" s="80">
        <v>27345010</v>
      </c>
      <c r="K65" s="94">
        <v>7543597</v>
      </c>
      <c r="L65" s="81">
        <f t="shared" si="17"/>
        <v>34888607</v>
      </c>
      <c r="M65" s="41">
        <f t="shared" si="18"/>
        <v>0.2333342718797234</v>
      </c>
      <c r="N65" s="108">
        <v>0</v>
      </c>
      <c r="O65" s="109">
        <v>0</v>
      </c>
      <c r="P65" s="110">
        <f t="shared" si="19"/>
        <v>0</v>
      </c>
      <c r="Q65" s="41">
        <f t="shared" si="20"/>
        <v>0</v>
      </c>
      <c r="R65" s="108">
        <v>0</v>
      </c>
      <c r="S65" s="110">
        <v>0</v>
      </c>
      <c r="T65" s="110">
        <f t="shared" si="21"/>
        <v>0</v>
      </c>
      <c r="U65" s="41">
        <f t="shared" si="22"/>
        <v>0</v>
      </c>
      <c r="V65" s="108">
        <v>0</v>
      </c>
      <c r="W65" s="110">
        <v>0</v>
      </c>
      <c r="X65" s="110">
        <f t="shared" si="23"/>
        <v>0</v>
      </c>
      <c r="Y65" s="41">
        <f t="shared" si="24"/>
        <v>0</v>
      </c>
      <c r="Z65" s="80">
        <v>27345010</v>
      </c>
      <c r="AA65" s="81">
        <v>7543597</v>
      </c>
      <c r="AB65" s="81">
        <f t="shared" si="25"/>
        <v>34888607</v>
      </c>
      <c r="AC65" s="41">
        <f t="shared" si="26"/>
        <v>0.2333342718797234</v>
      </c>
      <c r="AD65" s="80">
        <v>32414163</v>
      </c>
      <c r="AE65" s="81">
        <v>11715239</v>
      </c>
      <c r="AF65" s="81">
        <f t="shared" si="27"/>
        <v>44129402</v>
      </c>
      <c r="AG65" s="41">
        <f t="shared" si="28"/>
        <v>0.39643359445183085</v>
      </c>
      <c r="AH65" s="41">
        <f t="shared" si="29"/>
        <v>-0.20940222575415823</v>
      </c>
      <c r="AI65" s="13">
        <v>111316000</v>
      </c>
      <c r="AJ65" s="13">
        <v>78497000</v>
      </c>
      <c r="AK65" s="13">
        <v>44129402</v>
      </c>
      <c r="AL65" s="13"/>
    </row>
    <row r="66" spans="1:38" s="14" customFormat="1" ht="12.75">
      <c r="A66" s="30" t="s">
        <v>115</v>
      </c>
      <c r="B66" s="64" t="s">
        <v>354</v>
      </c>
      <c r="C66" s="40" t="s">
        <v>355</v>
      </c>
      <c r="D66" s="80">
        <v>524155792</v>
      </c>
      <c r="E66" s="81">
        <v>277488000</v>
      </c>
      <c r="F66" s="82">
        <f t="shared" si="15"/>
        <v>801643792</v>
      </c>
      <c r="G66" s="80">
        <v>649826772</v>
      </c>
      <c r="H66" s="81">
        <v>388689702</v>
      </c>
      <c r="I66" s="82">
        <f t="shared" si="16"/>
        <v>1038516474</v>
      </c>
      <c r="J66" s="80">
        <v>181901237</v>
      </c>
      <c r="K66" s="94">
        <v>21491533</v>
      </c>
      <c r="L66" s="81">
        <f t="shared" si="17"/>
        <v>203392770</v>
      </c>
      <c r="M66" s="41">
        <f t="shared" si="18"/>
        <v>0.2537196346179651</v>
      </c>
      <c r="N66" s="108">
        <v>0</v>
      </c>
      <c r="O66" s="109">
        <v>0</v>
      </c>
      <c r="P66" s="110">
        <f t="shared" si="19"/>
        <v>0</v>
      </c>
      <c r="Q66" s="41">
        <f t="shared" si="20"/>
        <v>0</v>
      </c>
      <c r="R66" s="108">
        <v>0</v>
      </c>
      <c r="S66" s="110">
        <v>0</v>
      </c>
      <c r="T66" s="110">
        <f t="shared" si="21"/>
        <v>0</v>
      </c>
      <c r="U66" s="41">
        <f t="shared" si="22"/>
        <v>0</v>
      </c>
      <c r="V66" s="108">
        <v>0</v>
      </c>
      <c r="W66" s="110">
        <v>0</v>
      </c>
      <c r="X66" s="110">
        <f t="shared" si="23"/>
        <v>0</v>
      </c>
      <c r="Y66" s="41">
        <f t="shared" si="24"/>
        <v>0</v>
      </c>
      <c r="Z66" s="80">
        <v>181901237</v>
      </c>
      <c r="AA66" s="81">
        <v>21491533</v>
      </c>
      <c r="AB66" s="81">
        <f t="shared" si="25"/>
        <v>203392770</v>
      </c>
      <c r="AC66" s="41">
        <f t="shared" si="26"/>
        <v>0.2537196346179651</v>
      </c>
      <c r="AD66" s="80">
        <v>165926153</v>
      </c>
      <c r="AE66" s="81">
        <v>19268385</v>
      </c>
      <c r="AF66" s="81">
        <f t="shared" si="27"/>
        <v>185194538</v>
      </c>
      <c r="AG66" s="41">
        <f t="shared" si="28"/>
        <v>0.25599313500158527</v>
      </c>
      <c r="AH66" s="41">
        <f t="shared" si="29"/>
        <v>0.09826548988178052</v>
      </c>
      <c r="AI66" s="13">
        <v>723435564</v>
      </c>
      <c r="AJ66" s="13">
        <v>922980058</v>
      </c>
      <c r="AK66" s="13">
        <v>185194538</v>
      </c>
      <c r="AL66" s="13"/>
    </row>
    <row r="67" spans="1:38" s="60" customFormat="1" ht="12.75">
      <c r="A67" s="65"/>
      <c r="B67" s="66" t="s">
        <v>356</v>
      </c>
      <c r="C67" s="33"/>
      <c r="D67" s="84">
        <f>SUM(D60:D66)</f>
        <v>3012797872</v>
      </c>
      <c r="E67" s="85">
        <f>SUM(E60:E66)</f>
        <v>783044694</v>
      </c>
      <c r="F67" s="93">
        <f t="shared" si="15"/>
        <v>3795842566</v>
      </c>
      <c r="G67" s="84">
        <f>SUM(G60:G66)</f>
        <v>3138468852</v>
      </c>
      <c r="H67" s="85">
        <f>SUM(H60:H66)</f>
        <v>894246896</v>
      </c>
      <c r="I67" s="93">
        <f t="shared" si="16"/>
        <v>4032715748</v>
      </c>
      <c r="J67" s="84">
        <f>SUM(J60:J66)</f>
        <v>936285541</v>
      </c>
      <c r="K67" s="95">
        <f>SUM(K60:K66)</f>
        <v>72820684</v>
      </c>
      <c r="L67" s="85">
        <f t="shared" si="17"/>
        <v>1009106225</v>
      </c>
      <c r="M67" s="45">
        <f t="shared" si="18"/>
        <v>0.26584512066931704</v>
      </c>
      <c r="N67" s="114">
        <f>SUM(N60:N66)</f>
        <v>0</v>
      </c>
      <c r="O67" s="115">
        <f>SUM(O60:O66)</f>
        <v>0</v>
      </c>
      <c r="P67" s="116">
        <f t="shared" si="19"/>
        <v>0</v>
      </c>
      <c r="Q67" s="45">
        <f t="shared" si="20"/>
        <v>0</v>
      </c>
      <c r="R67" s="114">
        <f>SUM(R60:R66)</f>
        <v>0</v>
      </c>
      <c r="S67" s="116">
        <f>SUM(S60:S66)</f>
        <v>0</v>
      </c>
      <c r="T67" s="116">
        <f t="shared" si="21"/>
        <v>0</v>
      </c>
      <c r="U67" s="45">
        <f t="shared" si="22"/>
        <v>0</v>
      </c>
      <c r="V67" s="114">
        <f>SUM(V60:V66)</f>
        <v>0</v>
      </c>
      <c r="W67" s="116">
        <f>SUM(W60:W66)</f>
        <v>0</v>
      </c>
      <c r="X67" s="116">
        <f t="shared" si="23"/>
        <v>0</v>
      </c>
      <c r="Y67" s="45">
        <f t="shared" si="24"/>
        <v>0</v>
      </c>
      <c r="Z67" s="84">
        <v>936285541</v>
      </c>
      <c r="AA67" s="85">
        <v>72820684</v>
      </c>
      <c r="AB67" s="85">
        <f t="shared" si="25"/>
        <v>1009106225</v>
      </c>
      <c r="AC67" s="45">
        <f t="shared" si="26"/>
        <v>0.26584512066931704</v>
      </c>
      <c r="AD67" s="84">
        <f>SUM(AD60:AD66)</f>
        <v>898882763</v>
      </c>
      <c r="AE67" s="85">
        <f>SUM(AE60:AE66)</f>
        <v>72382955</v>
      </c>
      <c r="AF67" s="85">
        <f t="shared" si="27"/>
        <v>971265718</v>
      </c>
      <c r="AG67" s="45">
        <f t="shared" si="28"/>
        <v>0.28544900454533645</v>
      </c>
      <c r="AH67" s="45">
        <f t="shared" si="29"/>
        <v>0.038959994467755</v>
      </c>
      <c r="AI67" s="67">
        <f>SUM(AI60:AI66)</f>
        <v>3402589263</v>
      </c>
      <c r="AJ67" s="67">
        <f>SUM(AJ60:AJ66)</f>
        <v>3636137283</v>
      </c>
      <c r="AK67" s="67">
        <f>SUM(AK60:AK66)</f>
        <v>971265718</v>
      </c>
      <c r="AL67" s="67"/>
    </row>
    <row r="68" spans="1:38" s="14" customFormat="1" ht="12.75">
      <c r="A68" s="30" t="s">
        <v>96</v>
      </c>
      <c r="B68" s="64" t="s">
        <v>357</v>
      </c>
      <c r="C68" s="40" t="s">
        <v>358</v>
      </c>
      <c r="D68" s="80">
        <v>128716110</v>
      </c>
      <c r="E68" s="81">
        <v>63287500</v>
      </c>
      <c r="F68" s="82">
        <f t="shared" si="15"/>
        <v>192003610</v>
      </c>
      <c r="G68" s="80">
        <v>128716110</v>
      </c>
      <c r="H68" s="81">
        <v>63287500</v>
      </c>
      <c r="I68" s="82">
        <f t="shared" si="16"/>
        <v>192003610</v>
      </c>
      <c r="J68" s="80">
        <v>45462073</v>
      </c>
      <c r="K68" s="94">
        <v>5989084</v>
      </c>
      <c r="L68" s="81">
        <f t="shared" si="17"/>
        <v>51451157</v>
      </c>
      <c r="M68" s="41">
        <f t="shared" si="18"/>
        <v>0.2679697376523285</v>
      </c>
      <c r="N68" s="108">
        <v>0</v>
      </c>
      <c r="O68" s="109">
        <v>0</v>
      </c>
      <c r="P68" s="110">
        <f t="shared" si="19"/>
        <v>0</v>
      </c>
      <c r="Q68" s="41">
        <f t="shared" si="20"/>
        <v>0</v>
      </c>
      <c r="R68" s="108">
        <v>0</v>
      </c>
      <c r="S68" s="110">
        <v>0</v>
      </c>
      <c r="T68" s="110">
        <f t="shared" si="21"/>
        <v>0</v>
      </c>
      <c r="U68" s="41">
        <f t="shared" si="22"/>
        <v>0</v>
      </c>
      <c r="V68" s="108">
        <v>0</v>
      </c>
      <c r="W68" s="110">
        <v>0</v>
      </c>
      <c r="X68" s="110">
        <f t="shared" si="23"/>
        <v>0</v>
      </c>
      <c r="Y68" s="41">
        <f t="shared" si="24"/>
        <v>0</v>
      </c>
      <c r="Z68" s="80">
        <v>45462073</v>
      </c>
      <c r="AA68" s="81">
        <v>5989084</v>
      </c>
      <c r="AB68" s="81">
        <f t="shared" si="25"/>
        <v>51451157</v>
      </c>
      <c r="AC68" s="41">
        <f t="shared" si="26"/>
        <v>0.2679697376523285</v>
      </c>
      <c r="AD68" s="80">
        <v>41968760</v>
      </c>
      <c r="AE68" s="81">
        <v>4185393</v>
      </c>
      <c r="AF68" s="81">
        <f t="shared" si="27"/>
        <v>46154153</v>
      </c>
      <c r="AG68" s="41">
        <f t="shared" si="28"/>
        <v>0.2634997230504573</v>
      </c>
      <c r="AH68" s="41">
        <f t="shared" si="29"/>
        <v>0.11476765698636049</v>
      </c>
      <c r="AI68" s="13">
        <v>175158260</v>
      </c>
      <c r="AJ68" s="13">
        <v>191070260</v>
      </c>
      <c r="AK68" s="13">
        <v>46154153</v>
      </c>
      <c r="AL68" s="13"/>
    </row>
    <row r="69" spans="1:38" s="14" customFormat="1" ht="12.75">
      <c r="A69" s="30" t="s">
        <v>96</v>
      </c>
      <c r="B69" s="64" t="s">
        <v>359</v>
      </c>
      <c r="C69" s="40" t="s">
        <v>360</v>
      </c>
      <c r="D69" s="80">
        <v>1053725134</v>
      </c>
      <c r="E69" s="81">
        <v>479841000</v>
      </c>
      <c r="F69" s="82">
        <f t="shared" si="15"/>
        <v>1533566134</v>
      </c>
      <c r="G69" s="80">
        <v>1053725134</v>
      </c>
      <c r="H69" s="81">
        <v>479841000</v>
      </c>
      <c r="I69" s="82">
        <f t="shared" si="16"/>
        <v>1533566134</v>
      </c>
      <c r="J69" s="80">
        <v>259622949</v>
      </c>
      <c r="K69" s="94">
        <v>22852186</v>
      </c>
      <c r="L69" s="81">
        <f t="shared" si="17"/>
        <v>282475135</v>
      </c>
      <c r="M69" s="41">
        <f t="shared" si="18"/>
        <v>0.1841949484520894</v>
      </c>
      <c r="N69" s="108">
        <v>0</v>
      </c>
      <c r="O69" s="109">
        <v>0</v>
      </c>
      <c r="P69" s="110">
        <f t="shared" si="19"/>
        <v>0</v>
      </c>
      <c r="Q69" s="41">
        <f t="shared" si="20"/>
        <v>0</v>
      </c>
      <c r="R69" s="108">
        <v>0</v>
      </c>
      <c r="S69" s="110">
        <v>0</v>
      </c>
      <c r="T69" s="110">
        <f t="shared" si="21"/>
        <v>0</v>
      </c>
      <c r="U69" s="41">
        <f t="shared" si="22"/>
        <v>0</v>
      </c>
      <c r="V69" s="108">
        <v>0</v>
      </c>
      <c r="W69" s="110">
        <v>0</v>
      </c>
      <c r="X69" s="110">
        <f t="shared" si="23"/>
        <v>0</v>
      </c>
      <c r="Y69" s="41">
        <f t="shared" si="24"/>
        <v>0</v>
      </c>
      <c r="Z69" s="80">
        <v>259622949</v>
      </c>
      <c r="AA69" s="81">
        <v>22852186</v>
      </c>
      <c r="AB69" s="81">
        <f t="shared" si="25"/>
        <v>282475135</v>
      </c>
      <c r="AC69" s="41">
        <f t="shared" si="26"/>
        <v>0.1841949484520894</v>
      </c>
      <c r="AD69" s="80">
        <v>225973237</v>
      </c>
      <c r="AE69" s="81">
        <v>8533411</v>
      </c>
      <c r="AF69" s="81">
        <f t="shared" si="27"/>
        <v>234506648</v>
      </c>
      <c r="AG69" s="41">
        <f t="shared" si="28"/>
        <v>0.17032700079031812</v>
      </c>
      <c r="AH69" s="41">
        <f t="shared" si="29"/>
        <v>0.20455064881572138</v>
      </c>
      <c r="AI69" s="13">
        <v>1376802544</v>
      </c>
      <c r="AJ69" s="13">
        <v>1251762342</v>
      </c>
      <c r="AK69" s="13">
        <v>234506648</v>
      </c>
      <c r="AL69" s="13"/>
    </row>
    <row r="70" spans="1:38" s="14" customFormat="1" ht="12.75">
      <c r="A70" s="30" t="s">
        <v>96</v>
      </c>
      <c r="B70" s="64" t="s">
        <v>361</v>
      </c>
      <c r="C70" s="40" t="s">
        <v>362</v>
      </c>
      <c r="D70" s="80">
        <v>80355696</v>
      </c>
      <c r="E70" s="81">
        <v>60816000</v>
      </c>
      <c r="F70" s="82">
        <f t="shared" si="15"/>
        <v>141171696</v>
      </c>
      <c r="G70" s="80">
        <v>80355696</v>
      </c>
      <c r="H70" s="81">
        <v>60816000</v>
      </c>
      <c r="I70" s="82">
        <f t="shared" si="16"/>
        <v>141171696</v>
      </c>
      <c r="J70" s="80">
        <v>36533772</v>
      </c>
      <c r="K70" s="94">
        <v>4663050</v>
      </c>
      <c r="L70" s="81">
        <f t="shared" si="17"/>
        <v>41196822</v>
      </c>
      <c r="M70" s="41">
        <f t="shared" si="18"/>
        <v>0.29182069187579923</v>
      </c>
      <c r="N70" s="108">
        <v>0</v>
      </c>
      <c r="O70" s="109">
        <v>0</v>
      </c>
      <c r="P70" s="110">
        <f t="shared" si="19"/>
        <v>0</v>
      </c>
      <c r="Q70" s="41">
        <f t="shared" si="20"/>
        <v>0</v>
      </c>
      <c r="R70" s="108">
        <v>0</v>
      </c>
      <c r="S70" s="110">
        <v>0</v>
      </c>
      <c r="T70" s="110">
        <f t="shared" si="21"/>
        <v>0</v>
      </c>
      <c r="U70" s="41">
        <f t="shared" si="22"/>
        <v>0</v>
      </c>
      <c r="V70" s="108">
        <v>0</v>
      </c>
      <c r="W70" s="110">
        <v>0</v>
      </c>
      <c r="X70" s="110">
        <f t="shared" si="23"/>
        <v>0</v>
      </c>
      <c r="Y70" s="41">
        <f t="shared" si="24"/>
        <v>0</v>
      </c>
      <c r="Z70" s="80">
        <v>36533772</v>
      </c>
      <c r="AA70" s="81">
        <v>4663050</v>
      </c>
      <c r="AB70" s="81">
        <f t="shared" si="25"/>
        <v>41196822</v>
      </c>
      <c r="AC70" s="41">
        <f t="shared" si="26"/>
        <v>0.29182069187579923</v>
      </c>
      <c r="AD70" s="80">
        <v>3298721</v>
      </c>
      <c r="AE70" s="81">
        <v>1393437</v>
      </c>
      <c r="AF70" s="81">
        <f t="shared" si="27"/>
        <v>4692158</v>
      </c>
      <c r="AG70" s="41">
        <f t="shared" si="28"/>
        <v>0.043254373038558135</v>
      </c>
      <c r="AH70" s="41">
        <f t="shared" si="29"/>
        <v>7.779930684346095</v>
      </c>
      <c r="AI70" s="13">
        <v>108478234</v>
      </c>
      <c r="AJ70" s="13">
        <v>108986722</v>
      </c>
      <c r="AK70" s="13">
        <v>4692158</v>
      </c>
      <c r="AL70" s="13"/>
    </row>
    <row r="71" spans="1:38" s="14" customFormat="1" ht="12.75">
      <c r="A71" s="30" t="s">
        <v>96</v>
      </c>
      <c r="B71" s="64" t="s">
        <v>363</v>
      </c>
      <c r="C71" s="40" t="s">
        <v>364</v>
      </c>
      <c r="D71" s="80">
        <v>75081171</v>
      </c>
      <c r="E71" s="81">
        <v>61478000</v>
      </c>
      <c r="F71" s="82">
        <f t="shared" si="15"/>
        <v>136559171</v>
      </c>
      <c r="G71" s="80">
        <v>75081171</v>
      </c>
      <c r="H71" s="81">
        <v>61478000</v>
      </c>
      <c r="I71" s="82">
        <f t="shared" si="16"/>
        <v>136559171</v>
      </c>
      <c r="J71" s="80">
        <v>49591041</v>
      </c>
      <c r="K71" s="94">
        <v>12183388</v>
      </c>
      <c r="L71" s="81">
        <f t="shared" si="17"/>
        <v>61774429</v>
      </c>
      <c r="M71" s="41">
        <f t="shared" si="18"/>
        <v>0.4523638254951035</v>
      </c>
      <c r="N71" s="108">
        <v>0</v>
      </c>
      <c r="O71" s="109">
        <v>0</v>
      </c>
      <c r="P71" s="110">
        <f t="shared" si="19"/>
        <v>0</v>
      </c>
      <c r="Q71" s="41">
        <f t="shared" si="20"/>
        <v>0</v>
      </c>
      <c r="R71" s="108">
        <v>0</v>
      </c>
      <c r="S71" s="110">
        <v>0</v>
      </c>
      <c r="T71" s="110">
        <f t="shared" si="21"/>
        <v>0</v>
      </c>
      <c r="U71" s="41">
        <f t="shared" si="22"/>
        <v>0</v>
      </c>
      <c r="V71" s="108">
        <v>0</v>
      </c>
      <c r="W71" s="110">
        <v>0</v>
      </c>
      <c r="X71" s="110">
        <f t="shared" si="23"/>
        <v>0</v>
      </c>
      <c r="Y71" s="41">
        <f t="shared" si="24"/>
        <v>0</v>
      </c>
      <c r="Z71" s="80">
        <v>49591041</v>
      </c>
      <c r="AA71" s="81">
        <v>12183388</v>
      </c>
      <c r="AB71" s="81">
        <f t="shared" si="25"/>
        <v>61774429</v>
      </c>
      <c r="AC71" s="41">
        <f t="shared" si="26"/>
        <v>0.4523638254951035</v>
      </c>
      <c r="AD71" s="80">
        <v>25749244</v>
      </c>
      <c r="AE71" s="81">
        <v>9322168</v>
      </c>
      <c r="AF71" s="81">
        <f t="shared" si="27"/>
        <v>35071412</v>
      </c>
      <c r="AG71" s="41">
        <f t="shared" si="28"/>
        <v>0.33514947346620844</v>
      </c>
      <c r="AH71" s="41">
        <f t="shared" si="29"/>
        <v>0.7613898465222899</v>
      </c>
      <c r="AI71" s="13">
        <v>104644091</v>
      </c>
      <c r="AJ71" s="13">
        <v>108596792</v>
      </c>
      <c r="AK71" s="13">
        <v>35071412</v>
      </c>
      <c r="AL71" s="13"/>
    </row>
    <row r="72" spans="1:38" s="14" customFormat="1" ht="12.75">
      <c r="A72" s="30" t="s">
        <v>115</v>
      </c>
      <c r="B72" s="64" t="s">
        <v>365</v>
      </c>
      <c r="C72" s="40" t="s">
        <v>366</v>
      </c>
      <c r="D72" s="80">
        <v>471881342</v>
      </c>
      <c r="E72" s="81">
        <v>352455123</v>
      </c>
      <c r="F72" s="82">
        <f t="shared" si="15"/>
        <v>824336465</v>
      </c>
      <c r="G72" s="80">
        <v>471881342</v>
      </c>
      <c r="H72" s="81">
        <v>352455123</v>
      </c>
      <c r="I72" s="82">
        <f t="shared" si="16"/>
        <v>824336465</v>
      </c>
      <c r="J72" s="80">
        <v>145974467</v>
      </c>
      <c r="K72" s="94">
        <v>43494317</v>
      </c>
      <c r="L72" s="81">
        <f t="shared" si="17"/>
        <v>189468784</v>
      </c>
      <c r="M72" s="41">
        <f t="shared" si="18"/>
        <v>0.229843992161623</v>
      </c>
      <c r="N72" s="108">
        <v>0</v>
      </c>
      <c r="O72" s="109">
        <v>0</v>
      </c>
      <c r="P72" s="110">
        <f t="shared" si="19"/>
        <v>0</v>
      </c>
      <c r="Q72" s="41">
        <f t="shared" si="20"/>
        <v>0</v>
      </c>
      <c r="R72" s="108">
        <v>0</v>
      </c>
      <c r="S72" s="110">
        <v>0</v>
      </c>
      <c r="T72" s="110">
        <f t="shared" si="21"/>
        <v>0</v>
      </c>
      <c r="U72" s="41">
        <f t="shared" si="22"/>
        <v>0</v>
      </c>
      <c r="V72" s="108">
        <v>0</v>
      </c>
      <c r="W72" s="110">
        <v>0</v>
      </c>
      <c r="X72" s="110">
        <f t="shared" si="23"/>
        <v>0</v>
      </c>
      <c r="Y72" s="41">
        <f t="shared" si="24"/>
        <v>0</v>
      </c>
      <c r="Z72" s="80">
        <v>145974467</v>
      </c>
      <c r="AA72" s="81">
        <v>43494317</v>
      </c>
      <c r="AB72" s="81">
        <f t="shared" si="25"/>
        <v>189468784</v>
      </c>
      <c r="AC72" s="41">
        <f t="shared" si="26"/>
        <v>0.229843992161623</v>
      </c>
      <c r="AD72" s="80">
        <v>129411440</v>
      </c>
      <c r="AE72" s="81">
        <v>41106393</v>
      </c>
      <c r="AF72" s="81">
        <f t="shared" si="27"/>
        <v>170517833</v>
      </c>
      <c r="AG72" s="41">
        <f t="shared" si="28"/>
        <v>0.24659281713746528</v>
      </c>
      <c r="AH72" s="41">
        <f t="shared" si="29"/>
        <v>0.11113764857661534</v>
      </c>
      <c r="AI72" s="13">
        <v>691495539</v>
      </c>
      <c r="AJ72" s="13">
        <v>742602719</v>
      </c>
      <c r="AK72" s="13">
        <v>170517833</v>
      </c>
      <c r="AL72" s="13"/>
    </row>
    <row r="73" spans="1:38" s="60" customFormat="1" ht="12.75">
      <c r="A73" s="65"/>
      <c r="B73" s="66" t="s">
        <v>367</v>
      </c>
      <c r="C73" s="33"/>
      <c r="D73" s="84">
        <f>SUM(D68:D72)</f>
        <v>1809759453</v>
      </c>
      <c r="E73" s="85">
        <f>SUM(E68:E72)</f>
        <v>1017877623</v>
      </c>
      <c r="F73" s="93">
        <f t="shared" si="15"/>
        <v>2827637076</v>
      </c>
      <c r="G73" s="84">
        <f>SUM(G68:G72)</f>
        <v>1809759453</v>
      </c>
      <c r="H73" s="85">
        <f>SUM(H68:H72)</f>
        <v>1017877623</v>
      </c>
      <c r="I73" s="93">
        <f t="shared" si="16"/>
        <v>2827637076</v>
      </c>
      <c r="J73" s="84">
        <f>SUM(J68:J72)</f>
        <v>537184302</v>
      </c>
      <c r="K73" s="95">
        <f>SUM(K68:K72)</f>
        <v>89182025</v>
      </c>
      <c r="L73" s="85">
        <f t="shared" si="17"/>
        <v>626366327</v>
      </c>
      <c r="M73" s="45">
        <f t="shared" si="18"/>
        <v>0.22151581343885307</v>
      </c>
      <c r="N73" s="114">
        <f>SUM(N68:N72)</f>
        <v>0</v>
      </c>
      <c r="O73" s="115">
        <f>SUM(O68:O72)</f>
        <v>0</v>
      </c>
      <c r="P73" s="116">
        <f t="shared" si="19"/>
        <v>0</v>
      </c>
      <c r="Q73" s="45">
        <f t="shared" si="20"/>
        <v>0</v>
      </c>
      <c r="R73" s="114">
        <f>SUM(R68:R72)</f>
        <v>0</v>
      </c>
      <c r="S73" s="116">
        <f>SUM(S68:S72)</f>
        <v>0</v>
      </c>
      <c r="T73" s="116">
        <f t="shared" si="21"/>
        <v>0</v>
      </c>
      <c r="U73" s="45">
        <f t="shared" si="22"/>
        <v>0</v>
      </c>
      <c r="V73" s="114">
        <f>SUM(V68:V72)</f>
        <v>0</v>
      </c>
      <c r="W73" s="116">
        <f>SUM(W68:W72)</f>
        <v>0</v>
      </c>
      <c r="X73" s="116">
        <f t="shared" si="23"/>
        <v>0</v>
      </c>
      <c r="Y73" s="45">
        <f t="shared" si="24"/>
        <v>0</v>
      </c>
      <c r="Z73" s="84">
        <v>537184302</v>
      </c>
      <c r="AA73" s="85">
        <v>89182025</v>
      </c>
      <c r="AB73" s="85">
        <f t="shared" si="25"/>
        <v>626366327</v>
      </c>
      <c r="AC73" s="45">
        <f t="shared" si="26"/>
        <v>0.22151581343885307</v>
      </c>
      <c r="AD73" s="84">
        <f>SUM(AD68:AD72)</f>
        <v>426401402</v>
      </c>
      <c r="AE73" s="85">
        <f>SUM(AE68:AE72)</f>
        <v>64540802</v>
      </c>
      <c r="AF73" s="85">
        <f t="shared" si="27"/>
        <v>490942204</v>
      </c>
      <c r="AG73" s="45">
        <f t="shared" si="28"/>
        <v>0.19984794722641466</v>
      </c>
      <c r="AH73" s="45">
        <f t="shared" si="29"/>
        <v>0.27584534777539726</v>
      </c>
      <c r="AI73" s="67">
        <f>SUM(AI68:AI72)</f>
        <v>2456578668</v>
      </c>
      <c r="AJ73" s="67">
        <f>SUM(AJ68:AJ72)</f>
        <v>2403018835</v>
      </c>
      <c r="AK73" s="67">
        <f>SUM(AK68:AK72)</f>
        <v>490942204</v>
      </c>
      <c r="AL73" s="67"/>
    </row>
    <row r="74" spans="1:38" s="14" customFormat="1" ht="12.75">
      <c r="A74" s="30" t="s">
        <v>96</v>
      </c>
      <c r="B74" s="64" t="s">
        <v>368</v>
      </c>
      <c r="C74" s="40" t="s">
        <v>369</v>
      </c>
      <c r="D74" s="80">
        <v>106479800</v>
      </c>
      <c r="E74" s="81">
        <v>58529500</v>
      </c>
      <c r="F74" s="82">
        <f aca="true" t="shared" si="30" ref="F74:F81">$D74+$E74</f>
        <v>165009300</v>
      </c>
      <c r="G74" s="80">
        <v>96408402</v>
      </c>
      <c r="H74" s="81">
        <v>58529500</v>
      </c>
      <c r="I74" s="82">
        <f aca="true" t="shared" si="31" ref="I74:I81">$G74+$H74</f>
        <v>154937902</v>
      </c>
      <c r="J74" s="80">
        <v>8612291</v>
      </c>
      <c r="K74" s="94">
        <v>11078306</v>
      </c>
      <c r="L74" s="81">
        <f aca="true" t="shared" si="32" ref="L74:L81">$J74+$K74</f>
        <v>19690597</v>
      </c>
      <c r="M74" s="41">
        <f aca="true" t="shared" si="33" ref="M74:M81">IF($F74=0,0,$L74/$F74)</f>
        <v>0.11933022562970694</v>
      </c>
      <c r="N74" s="108">
        <v>0</v>
      </c>
      <c r="O74" s="109">
        <v>0</v>
      </c>
      <c r="P74" s="110">
        <f aca="true" t="shared" si="34" ref="P74:P81">$N74+$O74</f>
        <v>0</v>
      </c>
      <c r="Q74" s="41">
        <f aca="true" t="shared" si="35" ref="Q74:Q81">IF($F74=0,0,$P74/$F74)</f>
        <v>0</v>
      </c>
      <c r="R74" s="108">
        <v>0</v>
      </c>
      <c r="S74" s="110">
        <v>0</v>
      </c>
      <c r="T74" s="110">
        <f aca="true" t="shared" si="36" ref="T74:T81">$R74+$S74</f>
        <v>0</v>
      </c>
      <c r="U74" s="41">
        <f aca="true" t="shared" si="37" ref="U74:U81">IF($I74=0,0,$T74/$I74)</f>
        <v>0</v>
      </c>
      <c r="V74" s="108">
        <v>0</v>
      </c>
      <c r="W74" s="110">
        <v>0</v>
      </c>
      <c r="X74" s="110">
        <f aca="true" t="shared" si="38" ref="X74:X81">$V74+$W74</f>
        <v>0</v>
      </c>
      <c r="Y74" s="41">
        <f aca="true" t="shared" si="39" ref="Y74:Y81">IF($I74=0,0,$X74/$I74)</f>
        <v>0</v>
      </c>
      <c r="Z74" s="80">
        <v>8612291</v>
      </c>
      <c r="AA74" s="81">
        <v>11078306</v>
      </c>
      <c r="AB74" s="81">
        <f aca="true" t="shared" si="40" ref="AB74:AB81">$Z74+$AA74</f>
        <v>19690597</v>
      </c>
      <c r="AC74" s="41">
        <f aca="true" t="shared" si="41" ref="AC74:AC81">IF($F74=0,0,$AB74/$F74)</f>
        <v>0.11933022562970694</v>
      </c>
      <c r="AD74" s="80">
        <v>27861827</v>
      </c>
      <c r="AE74" s="81">
        <v>9505184</v>
      </c>
      <c r="AF74" s="81">
        <f aca="true" t="shared" si="42" ref="AF74:AF81">$AD74+$AE74</f>
        <v>37367011</v>
      </c>
      <c r="AG74" s="41">
        <f aca="true" t="shared" si="43" ref="AG74:AG81">IF($AI74=0,0,$AK74/$AI74)</f>
        <v>0.30711840282565617</v>
      </c>
      <c r="AH74" s="41">
        <f aca="true" t="shared" si="44" ref="AH74:AH81">IF($AF74=0,0,(($L74/$AF74)-1))</f>
        <v>-0.4730486471074713</v>
      </c>
      <c r="AI74" s="13">
        <v>121669723</v>
      </c>
      <c r="AJ74" s="13">
        <v>169137900</v>
      </c>
      <c r="AK74" s="13">
        <v>37367011</v>
      </c>
      <c r="AL74" s="13"/>
    </row>
    <row r="75" spans="1:38" s="14" customFormat="1" ht="12.75">
      <c r="A75" s="30" t="s">
        <v>96</v>
      </c>
      <c r="B75" s="64" t="s">
        <v>370</v>
      </c>
      <c r="C75" s="40" t="s">
        <v>371</v>
      </c>
      <c r="D75" s="80">
        <v>35542049</v>
      </c>
      <c r="E75" s="81">
        <v>9701000</v>
      </c>
      <c r="F75" s="82">
        <f t="shared" si="30"/>
        <v>45243049</v>
      </c>
      <c r="G75" s="80">
        <v>35542049</v>
      </c>
      <c r="H75" s="81">
        <v>9701000</v>
      </c>
      <c r="I75" s="82">
        <f t="shared" si="31"/>
        <v>45243049</v>
      </c>
      <c r="J75" s="80">
        <v>12920150</v>
      </c>
      <c r="K75" s="94">
        <v>291415</v>
      </c>
      <c r="L75" s="81">
        <f t="shared" si="32"/>
        <v>13211565</v>
      </c>
      <c r="M75" s="41">
        <f t="shared" si="33"/>
        <v>0.2920131443837925</v>
      </c>
      <c r="N75" s="108">
        <v>0</v>
      </c>
      <c r="O75" s="109">
        <v>0</v>
      </c>
      <c r="P75" s="110">
        <f t="shared" si="34"/>
        <v>0</v>
      </c>
      <c r="Q75" s="41">
        <f t="shared" si="35"/>
        <v>0</v>
      </c>
      <c r="R75" s="108">
        <v>0</v>
      </c>
      <c r="S75" s="110">
        <v>0</v>
      </c>
      <c r="T75" s="110">
        <f t="shared" si="36"/>
        <v>0</v>
      </c>
      <c r="U75" s="41">
        <f t="shared" si="37"/>
        <v>0</v>
      </c>
      <c r="V75" s="108">
        <v>0</v>
      </c>
      <c r="W75" s="110">
        <v>0</v>
      </c>
      <c r="X75" s="110">
        <f t="shared" si="38"/>
        <v>0</v>
      </c>
      <c r="Y75" s="41">
        <f t="shared" si="39"/>
        <v>0</v>
      </c>
      <c r="Z75" s="80">
        <v>12920150</v>
      </c>
      <c r="AA75" s="81">
        <v>291415</v>
      </c>
      <c r="AB75" s="81">
        <f t="shared" si="40"/>
        <v>13211565</v>
      </c>
      <c r="AC75" s="41">
        <f t="shared" si="41"/>
        <v>0.2920131443837925</v>
      </c>
      <c r="AD75" s="80">
        <v>6557071</v>
      </c>
      <c r="AE75" s="81">
        <v>42195</v>
      </c>
      <c r="AF75" s="81">
        <f t="shared" si="42"/>
        <v>6599266</v>
      </c>
      <c r="AG75" s="41">
        <f t="shared" si="43"/>
        <v>0.14498460169167954</v>
      </c>
      <c r="AH75" s="41">
        <f t="shared" si="44"/>
        <v>1.0019749166043619</v>
      </c>
      <c r="AI75" s="13">
        <v>45517013</v>
      </c>
      <c r="AJ75" s="13">
        <v>45637548</v>
      </c>
      <c r="AK75" s="13">
        <v>6599266</v>
      </c>
      <c r="AL75" s="13"/>
    </row>
    <row r="76" spans="1:38" s="14" customFormat="1" ht="12.75">
      <c r="A76" s="30" t="s">
        <v>96</v>
      </c>
      <c r="B76" s="64" t="s">
        <v>372</v>
      </c>
      <c r="C76" s="40" t="s">
        <v>373</v>
      </c>
      <c r="D76" s="80">
        <v>320395000</v>
      </c>
      <c r="E76" s="81">
        <v>106300000</v>
      </c>
      <c r="F76" s="82">
        <f t="shared" si="30"/>
        <v>426695000</v>
      </c>
      <c r="G76" s="80">
        <v>320395000</v>
      </c>
      <c r="H76" s="81">
        <v>106300000</v>
      </c>
      <c r="I76" s="82">
        <f t="shared" si="31"/>
        <v>426695000</v>
      </c>
      <c r="J76" s="80">
        <v>101995717</v>
      </c>
      <c r="K76" s="94">
        <v>15622083</v>
      </c>
      <c r="L76" s="81">
        <f t="shared" si="32"/>
        <v>117617800</v>
      </c>
      <c r="M76" s="41">
        <f t="shared" si="33"/>
        <v>0.27564841397250966</v>
      </c>
      <c r="N76" s="108">
        <v>0</v>
      </c>
      <c r="O76" s="109">
        <v>0</v>
      </c>
      <c r="P76" s="110">
        <f t="shared" si="34"/>
        <v>0</v>
      </c>
      <c r="Q76" s="41">
        <f t="shared" si="35"/>
        <v>0</v>
      </c>
      <c r="R76" s="108">
        <v>0</v>
      </c>
      <c r="S76" s="110">
        <v>0</v>
      </c>
      <c r="T76" s="110">
        <f t="shared" si="36"/>
        <v>0</v>
      </c>
      <c r="U76" s="41">
        <f t="shared" si="37"/>
        <v>0</v>
      </c>
      <c r="V76" s="108">
        <v>0</v>
      </c>
      <c r="W76" s="110">
        <v>0</v>
      </c>
      <c r="X76" s="110">
        <f t="shared" si="38"/>
        <v>0</v>
      </c>
      <c r="Y76" s="41">
        <f t="shared" si="39"/>
        <v>0</v>
      </c>
      <c r="Z76" s="80">
        <v>101995717</v>
      </c>
      <c r="AA76" s="81">
        <v>15622083</v>
      </c>
      <c r="AB76" s="81">
        <f t="shared" si="40"/>
        <v>117617800</v>
      </c>
      <c r="AC76" s="41">
        <f t="shared" si="41"/>
        <v>0.27564841397250966</v>
      </c>
      <c r="AD76" s="80">
        <v>156052946</v>
      </c>
      <c r="AE76" s="81">
        <v>4156574</v>
      </c>
      <c r="AF76" s="81">
        <f t="shared" si="42"/>
        <v>160209520</v>
      </c>
      <c r="AG76" s="41">
        <f t="shared" si="43"/>
        <v>0.4759681926446939</v>
      </c>
      <c r="AH76" s="41">
        <f t="shared" si="44"/>
        <v>-0.2658501192688175</v>
      </c>
      <c r="AI76" s="13">
        <v>336597114</v>
      </c>
      <c r="AJ76" s="13">
        <v>355928758</v>
      </c>
      <c r="AK76" s="13">
        <v>160209520</v>
      </c>
      <c r="AL76" s="13"/>
    </row>
    <row r="77" spans="1:38" s="14" customFormat="1" ht="12.75">
      <c r="A77" s="30" t="s">
        <v>96</v>
      </c>
      <c r="B77" s="64" t="s">
        <v>374</v>
      </c>
      <c r="C77" s="40" t="s">
        <v>375</v>
      </c>
      <c r="D77" s="80">
        <v>87236867</v>
      </c>
      <c r="E77" s="81">
        <v>38608139</v>
      </c>
      <c r="F77" s="82">
        <f t="shared" si="30"/>
        <v>125845006</v>
      </c>
      <c r="G77" s="80">
        <v>87236867</v>
      </c>
      <c r="H77" s="81">
        <v>38608139</v>
      </c>
      <c r="I77" s="82">
        <f t="shared" si="31"/>
        <v>125845006</v>
      </c>
      <c r="J77" s="80">
        <v>28444992</v>
      </c>
      <c r="K77" s="94">
        <v>5156933</v>
      </c>
      <c r="L77" s="81">
        <f t="shared" si="32"/>
        <v>33601925</v>
      </c>
      <c r="M77" s="41">
        <f t="shared" si="33"/>
        <v>0.26701039690045386</v>
      </c>
      <c r="N77" s="108">
        <v>0</v>
      </c>
      <c r="O77" s="109">
        <v>0</v>
      </c>
      <c r="P77" s="110">
        <f t="shared" si="34"/>
        <v>0</v>
      </c>
      <c r="Q77" s="41">
        <f t="shared" si="35"/>
        <v>0</v>
      </c>
      <c r="R77" s="108">
        <v>0</v>
      </c>
      <c r="S77" s="110">
        <v>0</v>
      </c>
      <c r="T77" s="110">
        <f t="shared" si="36"/>
        <v>0</v>
      </c>
      <c r="U77" s="41">
        <f t="shared" si="37"/>
        <v>0</v>
      </c>
      <c r="V77" s="108">
        <v>0</v>
      </c>
      <c r="W77" s="110">
        <v>0</v>
      </c>
      <c r="X77" s="110">
        <f t="shared" si="38"/>
        <v>0</v>
      </c>
      <c r="Y77" s="41">
        <f t="shared" si="39"/>
        <v>0</v>
      </c>
      <c r="Z77" s="80">
        <v>28444992</v>
      </c>
      <c r="AA77" s="81">
        <v>5156933</v>
      </c>
      <c r="AB77" s="81">
        <f t="shared" si="40"/>
        <v>33601925</v>
      </c>
      <c r="AC77" s="41">
        <f t="shared" si="41"/>
        <v>0.26701039690045386</v>
      </c>
      <c r="AD77" s="80">
        <v>31743230</v>
      </c>
      <c r="AE77" s="81">
        <v>1457824</v>
      </c>
      <c r="AF77" s="81">
        <f t="shared" si="42"/>
        <v>33201054</v>
      </c>
      <c r="AG77" s="41">
        <f t="shared" si="43"/>
        <v>0.2808546776041654</v>
      </c>
      <c r="AH77" s="41">
        <f t="shared" si="44"/>
        <v>0.012074044396301442</v>
      </c>
      <c r="AI77" s="13">
        <v>118214353</v>
      </c>
      <c r="AJ77" s="13">
        <v>124162728</v>
      </c>
      <c r="AK77" s="13">
        <v>33201054</v>
      </c>
      <c r="AL77" s="13"/>
    </row>
    <row r="78" spans="1:38" s="14" customFormat="1" ht="12.75">
      <c r="A78" s="30" t="s">
        <v>96</v>
      </c>
      <c r="B78" s="64" t="s">
        <v>376</v>
      </c>
      <c r="C78" s="40" t="s">
        <v>377</v>
      </c>
      <c r="D78" s="80">
        <v>130194280</v>
      </c>
      <c r="E78" s="81">
        <v>107639000</v>
      </c>
      <c r="F78" s="82">
        <f t="shared" si="30"/>
        <v>237833280</v>
      </c>
      <c r="G78" s="80">
        <v>130194280</v>
      </c>
      <c r="H78" s="81">
        <v>107639000</v>
      </c>
      <c r="I78" s="82">
        <f t="shared" si="31"/>
        <v>237833280</v>
      </c>
      <c r="J78" s="80">
        <v>56701878</v>
      </c>
      <c r="K78" s="94">
        <v>23837938</v>
      </c>
      <c r="L78" s="81">
        <f t="shared" si="32"/>
        <v>80539816</v>
      </c>
      <c r="M78" s="41">
        <f t="shared" si="33"/>
        <v>0.33863980684284384</v>
      </c>
      <c r="N78" s="108">
        <v>0</v>
      </c>
      <c r="O78" s="109">
        <v>0</v>
      </c>
      <c r="P78" s="110">
        <f t="shared" si="34"/>
        <v>0</v>
      </c>
      <c r="Q78" s="41">
        <f t="shared" si="35"/>
        <v>0</v>
      </c>
      <c r="R78" s="108">
        <v>0</v>
      </c>
      <c r="S78" s="110">
        <v>0</v>
      </c>
      <c r="T78" s="110">
        <f t="shared" si="36"/>
        <v>0</v>
      </c>
      <c r="U78" s="41">
        <f t="shared" si="37"/>
        <v>0</v>
      </c>
      <c r="V78" s="108">
        <v>0</v>
      </c>
      <c r="W78" s="110">
        <v>0</v>
      </c>
      <c r="X78" s="110">
        <f t="shared" si="38"/>
        <v>0</v>
      </c>
      <c r="Y78" s="41">
        <f t="shared" si="39"/>
        <v>0</v>
      </c>
      <c r="Z78" s="80">
        <v>56701878</v>
      </c>
      <c r="AA78" s="81">
        <v>23837938</v>
      </c>
      <c r="AB78" s="81">
        <f t="shared" si="40"/>
        <v>80539816</v>
      </c>
      <c r="AC78" s="41">
        <f t="shared" si="41"/>
        <v>0.33863980684284384</v>
      </c>
      <c r="AD78" s="80">
        <v>46584931</v>
      </c>
      <c r="AE78" s="81">
        <v>20306612</v>
      </c>
      <c r="AF78" s="81">
        <f t="shared" si="42"/>
        <v>66891543</v>
      </c>
      <c r="AG78" s="41">
        <f t="shared" si="43"/>
        <v>0.38932307521444126</v>
      </c>
      <c r="AH78" s="41">
        <f t="shared" si="44"/>
        <v>0.2040358524843715</v>
      </c>
      <c r="AI78" s="13">
        <v>171814997</v>
      </c>
      <c r="AJ78" s="13">
        <v>201382611</v>
      </c>
      <c r="AK78" s="13">
        <v>66891543</v>
      </c>
      <c r="AL78" s="13"/>
    </row>
    <row r="79" spans="1:38" s="14" customFormat="1" ht="12.75">
      <c r="A79" s="30" t="s">
        <v>115</v>
      </c>
      <c r="B79" s="64" t="s">
        <v>378</v>
      </c>
      <c r="C79" s="40" t="s">
        <v>379</v>
      </c>
      <c r="D79" s="80">
        <v>265811262</v>
      </c>
      <c r="E79" s="81">
        <v>227233640</v>
      </c>
      <c r="F79" s="82">
        <f t="shared" si="30"/>
        <v>493044902</v>
      </c>
      <c r="G79" s="80">
        <v>265811262</v>
      </c>
      <c r="H79" s="81">
        <v>227233640</v>
      </c>
      <c r="I79" s="82">
        <f t="shared" si="31"/>
        <v>493044902</v>
      </c>
      <c r="J79" s="80">
        <v>102147939</v>
      </c>
      <c r="K79" s="94">
        <v>50763855</v>
      </c>
      <c r="L79" s="81">
        <f t="shared" si="32"/>
        <v>152911794</v>
      </c>
      <c r="M79" s="41">
        <f t="shared" si="33"/>
        <v>0.3101376636888946</v>
      </c>
      <c r="N79" s="108">
        <v>0</v>
      </c>
      <c r="O79" s="109">
        <v>0</v>
      </c>
      <c r="P79" s="110">
        <f t="shared" si="34"/>
        <v>0</v>
      </c>
      <c r="Q79" s="41">
        <f t="shared" si="35"/>
        <v>0</v>
      </c>
      <c r="R79" s="108">
        <v>0</v>
      </c>
      <c r="S79" s="110">
        <v>0</v>
      </c>
      <c r="T79" s="110">
        <f t="shared" si="36"/>
        <v>0</v>
      </c>
      <c r="U79" s="41">
        <f t="shared" si="37"/>
        <v>0</v>
      </c>
      <c r="V79" s="108">
        <v>0</v>
      </c>
      <c r="W79" s="110">
        <v>0</v>
      </c>
      <c r="X79" s="110">
        <f t="shared" si="38"/>
        <v>0</v>
      </c>
      <c r="Y79" s="41">
        <f t="shared" si="39"/>
        <v>0</v>
      </c>
      <c r="Z79" s="80">
        <v>102147939</v>
      </c>
      <c r="AA79" s="81">
        <v>50763855</v>
      </c>
      <c r="AB79" s="81">
        <f t="shared" si="40"/>
        <v>152911794</v>
      </c>
      <c r="AC79" s="41">
        <f t="shared" si="41"/>
        <v>0.3101376636888946</v>
      </c>
      <c r="AD79" s="80">
        <v>104700225</v>
      </c>
      <c r="AE79" s="81">
        <v>25038809</v>
      </c>
      <c r="AF79" s="81">
        <f t="shared" si="42"/>
        <v>129739034</v>
      </c>
      <c r="AG79" s="41">
        <f t="shared" si="43"/>
        <v>0.2669230631211929</v>
      </c>
      <c r="AH79" s="41">
        <f t="shared" si="44"/>
        <v>0.17861054831038747</v>
      </c>
      <c r="AI79" s="13">
        <v>486054043</v>
      </c>
      <c r="AJ79" s="13">
        <v>460942049</v>
      </c>
      <c r="AK79" s="13">
        <v>129739034</v>
      </c>
      <c r="AL79" s="13"/>
    </row>
    <row r="80" spans="1:38" s="60" customFormat="1" ht="12.75">
      <c r="A80" s="65"/>
      <c r="B80" s="66" t="s">
        <v>380</v>
      </c>
      <c r="C80" s="33"/>
      <c r="D80" s="84">
        <f>SUM(D74:D79)</f>
        <v>945659258</v>
      </c>
      <c r="E80" s="85">
        <f>SUM(E74:E79)</f>
        <v>548011279</v>
      </c>
      <c r="F80" s="86">
        <f t="shared" si="30"/>
        <v>1493670537</v>
      </c>
      <c r="G80" s="84">
        <f>SUM(G74:G79)</f>
        <v>935587860</v>
      </c>
      <c r="H80" s="85">
        <f>SUM(H74:H79)</f>
        <v>548011279</v>
      </c>
      <c r="I80" s="93">
        <f t="shared" si="31"/>
        <v>1483599139</v>
      </c>
      <c r="J80" s="84">
        <f>SUM(J74:J79)</f>
        <v>310822967</v>
      </c>
      <c r="K80" s="95">
        <f>SUM(K74:K79)</f>
        <v>106750530</v>
      </c>
      <c r="L80" s="85">
        <f t="shared" si="32"/>
        <v>417573497</v>
      </c>
      <c r="M80" s="45">
        <f t="shared" si="33"/>
        <v>0.2795619828176339</v>
      </c>
      <c r="N80" s="114">
        <f>SUM(N74:N79)</f>
        <v>0</v>
      </c>
      <c r="O80" s="115">
        <f>SUM(O74:O79)</f>
        <v>0</v>
      </c>
      <c r="P80" s="116">
        <f t="shared" si="34"/>
        <v>0</v>
      </c>
      <c r="Q80" s="45">
        <f t="shared" si="35"/>
        <v>0</v>
      </c>
      <c r="R80" s="114">
        <f>SUM(R74:R79)</f>
        <v>0</v>
      </c>
      <c r="S80" s="116">
        <f>SUM(S74:S79)</f>
        <v>0</v>
      </c>
      <c r="T80" s="116">
        <f t="shared" si="36"/>
        <v>0</v>
      </c>
      <c r="U80" s="45">
        <f t="shared" si="37"/>
        <v>0</v>
      </c>
      <c r="V80" s="114">
        <f>SUM(V74:V79)</f>
        <v>0</v>
      </c>
      <c r="W80" s="116">
        <f>SUM(W74:W79)</f>
        <v>0</v>
      </c>
      <c r="X80" s="116">
        <f t="shared" si="38"/>
        <v>0</v>
      </c>
      <c r="Y80" s="45">
        <f t="shared" si="39"/>
        <v>0</v>
      </c>
      <c r="Z80" s="84">
        <v>310822967</v>
      </c>
      <c r="AA80" s="85">
        <v>106750530</v>
      </c>
      <c r="AB80" s="85">
        <f t="shared" si="40"/>
        <v>417573497</v>
      </c>
      <c r="AC80" s="45">
        <f t="shared" si="41"/>
        <v>0.2795619828176339</v>
      </c>
      <c r="AD80" s="84">
        <f>SUM(AD74:AD79)</f>
        <v>373500230</v>
      </c>
      <c r="AE80" s="85">
        <f>SUM(AE74:AE79)</f>
        <v>60507198</v>
      </c>
      <c r="AF80" s="85">
        <f t="shared" si="42"/>
        <v>434007428</v>
      </c>
      <c r="AG80" s="45">
        <f t="shared" si="43"/>
        <v>0.33910347371864097</v>
      </c>
      <c r="AH80" s="45">
        <f t="shared" si="44"/>
        <v>-0.037865552384048096</v>
      </c>
      <c r="AI80" s="67">
        <f>SUM(AI74:AI79)</f>
        <v>1279867243</v>
      </c>
      <c r="AJ80" s="67">
        <f>SUM(AJ74:AJ79)</f>
        <v>1357191594</v>
      </c>
      <c r="AK80" s="67">
        <f>SUM(AK74:AK79)</f>
        <v>434007428</v>
      </c>
      <c r="AL80" s="67"/>
    </row>
    <row r="81" spans="1:38" s="60" customFormat="1" ht="12.75">
      <c r="A81" s="65"/>
      <c r="B81" s="66" t="s">
        <v>381</v>
      </c>
      <c r="C81" s="33"/>
      <c r="D81" s="84">
        <f>SUM(D9,D11:D17,D19:D26,D28:D33,D35:D39,D41:D44,D46:D51,D53:D58,D60:D66,D68:D72,D74:D79)</f>
        <v>43245023136</v>
      </c>
      <c r="E81" s="85">
        <f>SUM(E9,E11:E17,E19:E26,E28:E33,E35:E39,E41:E44,E46:E51,E53:E58,E60:E66,E68:E72,E74:E79)</f>
        <v>11886116657</v>
      </c>
      <c r="F81" s="86">
        <f t="shared" si="30"/>
        <v>55131139793</v>
      </c>
      <c r="G81" s="84">
        <f>SUM(G9,G11:G17,G19:G26,G28:G33,G35:G39,G41:G44,G46:G51,G53:G58,G60:G66,G68:G72,G74:G79)</f>
        <v>43360622718</v>
      </c>
      <c r="H81" s="85">
        <f>SUM(H9,H11:H17,H19:H26,H28:H33,H35:H39,H41:H44,H46:H51,H53:H58,H60:H66,H68:H72,H74:H79)</f>
        <v>11964067629</v>
      </c>
      <c r="I81" s="93">
        <f t="shared" si="31"/>
        <v>55324690347</v>
      </c>
      <c r="J81" s="84">
        <f>SUM(J9,J11:J17,J19:J26,J28:J33,J35:J39,J41:J44,J46:J51,J53:J58,J60:J66,J68:J72,J74:J79)</f>
        <v>12324552037</v>
      </c>
      <c r="K81" s="95">
        <f>SUM(K9,K11:K17,K19:K26,K28:K33,K35:K39,K41:K44,K46:K51,K53:K58,K60:K66,K68:K72,K74:K79)</f>
        <v>1704807391</v>
      </c>
      <c r="L81" s="85">
        <f t="shared" si="32"/>
        <v>14029359428</v>
      </c>
      <c r="M81" s="45">
        <f t="shared" si="33"/>
        <v>0.2544725082897943</v>
      </c>
      <c r="N81" s="114">
        <f>SUM(N9,N11:N17,N19:N26,N28:N33,N35:N39,N41:N44,N46:N51,N53:N58,N60:N66,N68:N72,N74:N79)</f>
        <v>0</v>
      </c>
      <c r="O81" s="115">
        <f>SUM(O9,O11:O17,O19:O26,O28:O33,O35:O39,O41:O44,O46:O51,O53:O58,O60:O66,O68:O72,O74:O79)</f>
        <v>0</v>
      </c>
      <c r="P81" s="116">
        <f t="shared" si="34"/>
        <v>0</v>
      </c>
      <c r="Q81" s="45">
        <f t="shared" si="35"/>
        <v>0</v>
      </c>
      <c r="R81" s="114">
        <f>SUM(R9,R11:R17,R19:R26,R28:R33,R35:R39,R41:R44,R46:R51,R53:R58,R60:R66,R68:R72,R74:R79)</f>
        <v>0</v>
      </c>
      <c r="S81" s="116">
        <f>SUM(S9,S11:S17,S19:S26,S28:S33,S35:S39,S41:S44,S46:S51,S53:S58,S60:S66,S68:S72,S74:S79)</f>
        <v>0</v>
      </c>
      <c r="T81" s="116">
        <f t="shared" si="36"/>
        <v>0</v>
      </c>
      <c r="U81" s="45">
        <f t="shared" si="37"/>
        <v>0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38"/>
        <v>0</v>
      </c>
      <c r="Y81" s="45">
        <f t="shared" si="39"/>
        <v>0</v>
      </c>
      <c r="Z81" s="84">
        <v>12324552037</v>
      </c>
      <c r="AA81" s="85">
        <v>1704807391</v>
      </c>
      <c r="AB81" s="85">
        <f t="shared" si="40"/>
        <v>14029359428</v>
      </c>
      <c r="AC81" s="45">
        <f t="shared" si="41"/>
        <v>0.2544725082897943</v>
      </c>
      <c r="AD81" s="84">
        <f>SUM(AD9,AD11:AD17,AD19:AD26,AD28:AD33,AD35:AD39,AD41:AD44,AD46:AD51,AD53:AD58,AD60:AD66,AD68:AD72,AD74:AD79)</f>
        <v>11336980135</v>
      </c>
      <c r="AE81" s="85">
        <f>SUM(AE9,AE11:AE17,AE19:AE26,AE28:AE33,AE35:AE39,AE41:AE44,AE46:AE51,AE53:AE58,AE60:AE66,AE68:AE72,AE74:AE79)</f>
        <v>1157657271</v>
      </c>
      <c r="AF81" s="85">
        <f t="shared" si="42"/>
        <v>12494637406</v>
      </c>
      <c r="AG81" s="45">
        <f t="shared" si="43"/>
        <v>0.24514761894428416</v>
      </c>
      <c r="AH81" s="45">
        <f t="shared" si="44"/>
        <v>0.1228304569497165</v>
      </c>
      <c r="AI81" s="67">
        <f>SUM(AI9,AI11:AI17,AI19:AI26,AI28:AI33,AI35:AI39,AI41:AI44,AI46:AI51,AI53:AI58,AI60:AI66,AI68:AI72,AI74:AI79)</f>
        <v>50967810578</v>
      </c>
      <c r="AJ81" s="67">
        <f>SUM(AJ9,AJ11:AJ17,AJ19:AJ26,AJ28:AJ33,AJ35:AJ39,AJ41:AJ44,AJ46:AJ51,AJ53:AJ58,AJ60:AJ66,AJ68:AJ72,AJ74:AJ79)</f>
        <v>50935243609</v>
      </c>
      <c r="AK81" s="67">
        <f>SUM(AK9,AK11:AK17,AK19:AK26,AK28:AK33,AK35:AK39,AK41:AK44,AK46:AK51,AK53:AK58,AK60:AK66,AK68:AK72,AK74:AK79)</f>
        <v>12494637406</v>
      </c>
      <c r="AL81" s="67"/>
    </row>
    <row r="82" spans="1:38" s="14" customFormat="1" ht="12.75">
      <c r="A82" s="68"/>
      <c r="B82" s="69"/>
      <c r="C82" s="70"/>
      <c r="D82" s="71"/>
      <c r="E82" s="71"/>
      <c r="F82" s="72"/>
      <c r="G82" s="73"/>
      <c r="H82" s="71"/>
      <c r="I82" s="74"/>
      <c r="J82" s="73"/>
      <c r="K82" s="75"/>
      <c r="L82" s="71"/>
      <c r="M82" s="74"/>
      <c r="N82" s="73"/>
      <c r="O82" s="75"/>
      <c r="P82" s="71"/>
      <c r="Q82" s="74"/>
      <c r="R82" s="73"/>
      <c r="S82" s="75"/>
      <c r="T82" s="71"/>
      <c r="U82" s="74"/>
      <c r="V82" s="73"/>
      <c r="W82" s="75"/>
      <c r="X82" s="71"/>
      <c r="Y82" s="74"/>
      <c r="Z82" s="73"/>
      <c r="AA82" s="75"/>
      <c r="AB82" s="71"/>
      <c r="AC82" s="74"/>
      <c r="AD82" s="73"/>
      <c r="AE82" s="71"/>
      <c r="AF82" s="71"/>
      <c r="AG82" s="74"/>
      <c r="AH82" s="74"/>
      <c r="AI82" s="13"/>
      <c r="AJ82" s="13"/>
      <c r="AK82" s="13"/>
      <c r="AL82" s="13"/>
    </row>
    <row r="83" spans="1:38" s="14" customFormat="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s="14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28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4" t="s">
        <v>382</v>
      </c>
      <c r="C9" s="40" t="s">
        <v>383</v>
      </c>
      <c r="D9" s="80">
        <v>199335247</v>
      </c>
      <c r="E9" s="81">
        <v>90333211</v>
      </c>
      <c r="F9" s="82">
        <f>$D9+$E9</f>
        <v>289668458</v>
      </c>
      <c r="G9" s="80">
        <v>199335247</v>
      </c>
      <c r="H9" s="81">
        <v>90333211</v>
      </c>
      <c r="I9" s="83">
        <f>$G9+$H9</f>
        <v>289668458</v>
      </c>
      <c r="J9" s="80">
        <v>77940872</v>
      </c>
      <c r="K9" s="81">
        <v>16732664</v>
      </c>
      <c r="L9" s="81">
        <f>$J9+$K9</f>
        <v>94673536</v>
      </c>
      <c r="M9" s="41">
        <f>IF($F9=0,0,$L9/$F9)</f>
        <v>0.3268341215114281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77940872</v>
      </c>
      <c r="AA9" s="81">
        <v>16732664</v>
      </c>
      <c r="AB9" s="81">
        <f>$Z9+$AA9</f>
        <v>94673536</v>
      </c>
      <c r="AC9" s="41">
        <f>IF($F9=0,0,$AB9/$F9)</f>
        <v>0.3268341215114281</v>
      </c>
      <c r="AD9" s="80">
        <v>71996674</v>
      </c>
      <c r="AE9" s="81">
        <v>364423</v>
      </c>
      <c r="AF9" s="81">
        <f>$AD9+$AE9</f>
        <v>72361097</v>
      </c>
      <c r="AG9" s="41">
        <f>IF($AI9=0,0,$AK9/$AI9)</f>
        <v>0.28206452949997285</v>
      </c>
      <c r="AH9" s="41">
        <f>IF($AF9=0,0,(($L9/$AF9)-1))</f>
        <v>0.308348545351655</v>
      </c>
      <c r="AI9" s="13">
        <v>256540931</v>
      </c>
      <c r="AJ9" s="13">
        <v>249069385</v>
      </c>
      <c r="AK9" s="13">
        <v>72361097</v>
      </c>
      <c r="AL9" s="13"/>
    </row>
    <row r="10" spans="1:38" s="14" customFormat="1" ht="12.75">
      <c r="A10" s="30" t="s">
        <v>96</v>
      </c>
      <c r="B10" s="64" t="s">
        <v>384</v>
      </c>
      <c r="C10" s="40" t="s">
        <v>385</v>
      </c>
      <c r="D10" s="80">
        <v>269411013</v>
      </c>
      <c r="E10" s="81">
        <v>165783000</v>
      </c>
      <c r="F10" s="83">
        <f aca="true" t="shared" si="0" ref="F10:F44">$D10+$E10</f>
        <v>435194013</v>
      </c>
      <c r="G10" s="80">
        <v>269411013</v>
      </c>
      <c r="H10" s="81">
        <v>165783000</v>
      </c>
      <c r="I10" s="83">
        <f aca="true" t="shared" si="1" ref="I10:I44">$G10+$H10</f>
        <v>435194013</v>
      </c>
      <c r="J10" s="80">
        <v>71065824</v>
      </c>
      <c r="K10" s="81">
        <v>11616773</v>
      </c>
      <c r="L10" s="81">
        <f aca="true" t="shared" si="2" ref="L10:L44">$J10+$K10</f>
        <v>82682597</v>
      </c>
      <c r="M10" s="41">
        <f aca="true" t="shared" si="3" ref="M10:M44">IF($F10=0,0,$L10/$F10)</f>
        <v>0.18999019869328948</v>
      </c>
      <c r="N10" s="108">
        <v>0</v>
      </c>
      <c r="O10" s="109">
        <v>0</v>
      </c>
      <c r="P10" s="110">
        <f aca="true" t="shared" si="4" ref="P10:P44">$N10+$O10</f>
        <v>0</v>
      </c>
      <c r="Q10" s="41">
        <f aca="true" t="shared" si="5" ref="Q10:Q44">IF($F10=0,0,$P10/$F10)</f>
        <v>0</v>
      </c>
      <c r="R10" s="108">
        <v>0</v>
      </c>
      <c r="S10" s="110">
        <v>0</v>
      </c>
      <c r="T10" s="110">
        <f aca="true" t="shared" si="6" ref="T10:T44">$R10+$S10</f>
        <v>0</v>
      </c>
      <c r="U10" s="41">
        <f aca="true" t="shared" si="7" ref="U10:U44">IF($I10=0,0,$T10/$I10)</f>
        <v>0</v>
      </c>
      <c r="V10" s="108">
        <v>0</v>
      </c>
      <c r="W10" s="110">
        <v>0</v>
      </c>
      <c r="X10" s="110">
        <f aca="true" t="shared" si="8" ref="X10:X44">$V10+$W10</f>
        <v>0</v>
      </c>
      <c r="Y10" s="41">
        <f aca="true" t="shared" si="9" ref="Y10:Y44">IF($I10=0,0,$X10/$I10)</f>
        <v>0</v>
      </c>
      <c r="Z10" s="80">
        <v>71065824</v>
      </c>
      <c r="AA10" s="81">
        <v>11616773</v>
      </c>
      <c r="AB10" s="81">
        <f aca="true" t="shared" si="10" ref="AB10:AB44">$Z10+$AA10</f>
        <v>82682597</v>
      </c>
      <c r="AC10" s="41">
        <f aca="true" t="shared" si="11" ref="AC10:AC44">IF($F10=0,0,$AB10/$F10)</f>
        <v>0.18999019869328948</v>
      </c>
      <c r="AD10" s="80">
        <v>63553601</v>
      </c>
      <c r="AE10" s="81">
        <v>15531332</v>
      </c>
      <c r="AF10" s="81">
        <f aca="true" t="shared" si="12" ref="AF10:AF44">$AD10+$AE10</f>
        <v>79084933</v>
      </c>
      <c r="AG10" s="41">
        <f aca="true" t="shared" si="13" ref="AG10:AG44">IF($AI10=0,0,$AK10/$AI10)</f>
        <v>0.2646239664486306</v>
      </c>
      <c r="AH10" s="41">
        <f aca="true" t="shared" si="14" ref="AH10:AH44">IF($AF10=0,0,(($L10/$AF10)-1))</f>
        <v>0.0454911430474374</v>
      </c>
      <c r="AI10" s="13">
        <v>298857787</v>
      </c>
      <c r="AJ10" s="13">
        <v>310476805</v>
      </c>
      <c r="AK10" s="13">
        <v>79084933</v>
      </c>
      <c r="AL10" s="13"/>
    </row>
    <row r="11" spans="1:38" s="14" customFormat="1" ht="12.75">
      <c r="A11" s="30" t="s">
        <v>96</v>
      </c>
      <c r="B11" s="64" t="s">
        <v>386</v>
      </c>
      <c r="C11" s="40" t="s">
        <v>387</v>
      </c>
      <c r="D11" s="80">
        <v>770744342</v>
      </c>
      <c r="E11" s="81">
        <v>165629847</v>
      </c>
      <c r="F11" s="82">
        <f t="shared" si="0"/>
        <v>936374189</v>
      </c>
      <c r="G11" s="80">
        <v>770744342</v>
      </c>
      <c r="H11" s="81">
        <v>165629847</v>
      </c>
      <c r="I11" s="83">
        <f t="shared" si="1"/>
        <v>936374189</v>
      </c>
      <c r="J11" s="80">
        <v>236736448</v>
      </c>
      <c r="K11" s="81">
        <v>18211342</v>
      </c>
      <c r="L11" s="81">
        <f t="shared" si="2"/>
        <v>254947790</v>
      </c>
      <c r="M11" s="41">
        <f t="shared" si="3"/>
        <v>0.27227127039060234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236736448</v>
      </c>
      <c r="AA11" s="81">
        <v>18211342</v>
      </c>
      <c r="AB11" s="81">
        <f t="shared" si="10"/>
        <v>254947790</v>
      </c>
      <c r="AC11" s="41">
        <f t="shared" si="11"/>
        <v>0.27227127039060234</v>
      </c>
      <c r="AD11" s="80">
        <v>224035888</v>
      </c>
      <c r="AE11" s="81">
        <v>8289692</v>
      </c>
      <c r="AF11" s="81">
        <f t="shared" si="12"/>
        <v>232325580</v>
      </c>
      <c r="AG11" s="41">
        <f t="shared" si="13"/>
        <v>0.28459374331395476</v>
      </c>
      <c r="AH11" s="41">
        <f t="shared" si="14"/>
        <v>0.09737287646069803</v>
      </c>
      <c r="AI11" s="13">
        <v>816341137</v>
      </c>
      <c r="AJ11" s="13">
        <v>813351241</v>
      </c>
      <c r="AK11" s="13">
        <v>232325580</v>
      </c>
      <c r="AL11" s="13"/>
    </row>
    <row r="12" spans="1:38" s="14" customFormat="1" ht="12.75">
      <c r="A12" s="30" t="s">
        <v>96</v>
      </c>
      <c r="B12" s="64" t="s">
        <v>388</v>
      </c>
      <c r="C12" s="40" t="s">
        <v>389</v>
      </c>
      <c r="D12" s="80">
        <v>334789634</v>
      </c>
      <c r="E12" s="81">
        <v>60620000</v>
      </c>
      <c r="F12" s="82">
        <f t="shared" si="0"/>
        <v>395409634</v>
      </c>
      <c r="G12" s="80">
        <v>334789634</v>
      </c>
      <c r="H12" s="81">
        <v>60620000</v>
      </c>
      <c r="I12" s="83">
        <f t="shared" si="1"/>
        <v>395409634</v>
      </c>
      <c r="J12" s="80">
        <v>89953586</v>
      </c>
      <c r="K12" s="81">
        <v>11531925</v>
      </c>
      <c r="L12" s="81">
        <f t="shared" si="2"/>
        <v>101485511</v>
      </c>
      <c r="M12" s="41">
        <f t="shared" si="3"/>
        <v>0.25665917639224745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89953586</v>
      </c>
      <c r="AA12" s="81">
        <v>11531925</v>
      </c>
      <c r="AB12" s="81">
        <f t="shared" si="10"/>
        <v>101485511</v>
      </c>
      <c r="AC12" s="41">
        <f t="shared" si="11"/>
        <v>0.25665917639224745</v>
      </c>
      <c r="AD12" s="80">
        <v>69183497</v>
      </c>
      <c r="AE12" s="81">
        <v>7030451</v>
      </c>
      <c r="AF12" s="81">
        <f t="shared" si="12"/>
        <v>76213948</v>
      </c>
      <c r="AG12" s="41">
        <f t="shared" si="13"/>
        <v>0.2055722004847827</v>
      </c>
      <c r="AH12" s="41">
        <f t="shared" si="14"/>
        <v>0.33158711316201606</v>
      </c>
      <c r="AI12" s="13">
        <v>370740537</v>
      </c>
      <c r="AJ12" s="13">
        <v>370633537</v>
      </c>
      <c r="AK12" s="13">
        <v>76213948</v>
      </c>
      <c r="AL12" s="13"/>
    </row>
    <row r="13" spans="1:38" s="14" customFormat="1" ht="12.75">
      <c r="A13" s="30" t="s">
        <v>96</v>
      </c>
      <c r="B13" s="64" t="s">
        <v>390</v>
      </c>
      <c r="C13" s="40" t="s">
        <v>391</v>
      </c>
      <c r="D13" s="80">
        <v>102400371</v>
      </c>
      <c r="E13" s="81">
        <v>39742490</v>
      </c>
      <c r="F13" s="82">
        <f t="shared" si="0"/>
        <v>142142861</v>
      </c>
      <c r="G13" s="80">
        <v>102400371</v>
      </c>
      <c r="H13" s="81">
        <v>39742490</v>
      </c>
      <c r="I13" s="83">
        <f t="shared" si="1"/>
        <v>142142861</v>
      </c>
      <c r="J13" s="80">
        <v>33871580</v>
      </c>
      <c r="K13" s="81">
        <v>6210710</v>
      </c>
      <c r="L13" s="81">
        <f t="shared" si="2"/>
        <v>40082290</v>
      </c>
      <c r="M13" s="41">
        <f t="shared" si="3"/>
        <v>0.28198595214711486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33871580</v>
      </c>
      <c r="AA13" s="81">
        <v>6210710</v>
      </c>
      <c r="AB13" s="81">
        <f t="shared" si="10"/>
        <v>40082290</v>
      </c>
      <c r="AC13" s="41">
        <f t="shared" si="11"/>
        <v>0.28198595214711486</v>
      </c>
      <c r="AD13" s="80">
        <v>28374588</v>
      </c>
      <c r="AE13" s="81">
        <v>10751424</v>
      </c>
      <c r="AF13" s="81">
        <f t="shared" si="12"/>
        <v>39126012</v>
      </c>
      <c r="AG13" s="41">
        <f t="shared" si="13"/>
        <v>0.2527057905867813</v>
      </c>
      <c r="AH13" s="41">
        <f t="shared" si="14"/>
        <v>0.024440978037833183</v>
      </c>
      <c r="AI13" s="13">
        <v>154828316</v>
      </c>
      <c r="AJ13" s="13">
        <v>157174696</v>
      </c>
      <c r="AK13" s="13">
        <v>39126012</v>
      </c>
      <c r="AL13" s="13"/>
    </row>
    <row r="14" spans="1:38" s="14" customFormat="1" ht="12.75">
      <c r="A14" s="30" t="s">
        <v>115</v>
      </c>
      <c r="B14" s="64" t="s">
        <v>392</v>
      </c>
      <c r="C14" s="40" t="s">
        <v>393</v>
      </c>
      <c r="D14" s="80">
        <v>708604756</v>
      </c>
      <c r="E14" s="81">
        <v>543693400</v>
      </c>
      <c r="F14" s="82">
        <f t="shared" si="0"/>
        <v>1252298156</v>
      </c>
      <c r="G14" s="80">
        <v>708604756</v>
      </c>
      <c r="H14" s="81">
        <v>543693400</v>
      </c>
      <c r="I14" s="83">
        <f t="shared" si="1"/>
        <v>1252298156</v>
      </c>
      <c r="J14" s="80">
        <v>213781157</v>
      </c>
      <c r="K14" s="81">
        <v>36064609</v>
      </c>
      <c r="L14" s="81">
        <f t="shared" si="2"/>
        <v>249845766</v>
      </c>
      <c r="M14" s="41">
        <f t="shared" si="3"/>
        <v>0.19950980906818488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213781157</v>
      </c>
      <c r="AA14" s="81">
        <v>36064609</v>
      </c>
      <c r="AB14" s="81">
        <f t="shared" si="10"/>
        <v>249845766</v>
      </c>
      <c r="AC14" s="41">
        <f t="shared" si="11"/>
        <v>0.19950980906818488</v>
      </c>
      <c r="AD14" s="80">
        <v>23094385</v>
      </c>
      <c r="AE14" s="81">
        <v>33868369</v>
      </c>
      <c r="AF14" s="81">
        <f t="shared" si="12"/>
        <v>56962754</v>
      </c>
      <c r="AG14" s="41">
        <f t="shared" si="13"/>
        <v>0.06039534460965574</v>
      </c>
      <c r="AH14" s="41">
        <f t="shared" si="14"/>
        <v>3.38612511607146</v>
      </c>
      <c r="AI14" s="13">
        <v>943164649</v>
      </c>
      <c r="AJ14" s="13">
        <v>1135300229</v>
      </c>
      <c r="AK14" s="13">
        <v>56962754</v>
      </c>
      <c r="AL14" s="13"/>
    </row>
    <row r="15" spans="1:38" s="60" customFormat="1" ht="12.75">
      <c r="A15" s="65"/>
      <c r="B15" s="66" t="s">
        <v>394</v>
      </c>
      <c r="C15" s="33"/>
      <c r="D15" s="84">
        <f>SUM(D9:D14)</f>
        <v>2385285363</v>
      </c>
      <c r="E15" s="85">
        <f>SUM(E9:E14)</f>
        <v>1065801948</v>
      </c>
      <c r="F15" s="93">
        <f t="shared" si="0"/>
        <v>3451087311</v>
      </c>
      <c r="G15" s="84">
        <f>SUM(G9:G14)</f>
        <v>2385285363</v>
      </c>
      <c r="H15" s="85">
        <f>SUM(H9:H14)</f>
        <v>1065801948</v>
      </c>
      <c r="I15" s="86">
        <f t="shared" si="1"/>
        <v>3451087311</v>
      </c>
      <c r="J15" s="84">
        <f>SUM(J9:J14)</f>
        <v>723349467</v>
      </c>
      <c r="K15" s="85">
        <f>SUM(K9:K14)</f>
        <v>100368023</v>
      </c>
      <c r="L15" s="85">
        <f t="shared" si="2"/>
        <v>823717490</v>
      </c>
      <c r="M15" s="45">
        <f t="shared" si="3"/>
        <v>0.23868346864899123</v>
      </c>
      <c r="N15" s="114">
        <f>SUM(N9:N14)</f>
        <v>0</v>
      </c>
      <c r="O15" s="115">
        <f>SUM(O9:O14)</f>
        <v>0</v>
      </c>
      <c r="P15" s="116">
        <f t="shared" si="4"/>
        <v>0</v>
      </c>
      <c r="Q15" s="45">
        <f t="shared" si="5"/>
        <v>0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5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5">
        <f t="shared" si="9"/>
        <v>0</v>
      </c>
      <c r="Z15" s="84">
        <v>723349467</v>
      </c>
      <c r="AA15" s="85">
        <v>100368023</v>
      </c>
      <c r="AB15" s="85">
        <f t="shared" si="10"/>
        <v>823717490</v>
      </c>
      <c r="AC15" s="45">
        <f t="shared" si="11"/>
        <v>0.23868346864899123</v>
      </c>
      <c r="AD15" s="84">
        <f>SUM(AD9:AD14)</f>
        <v>480238633</v>
      </c>
      <c r="AE15" s="85">
        <f>SUM(AE9:AE14)</f>
        <v>75835691</v>
      </c>
      <c r="AF15" s="85">
        <f t="shared" si="12"/>
        <v>556074324</v>
      </c>
      <c r="AG15" s="45">
        <f t="shared" si="13"/>
        <v>0.19576818864701642</v>
      </c>
      <c r="AH15" s="45">
        <f t="shared" si="14"/>
        <v>0.4813082612316406</v>
      </c>
      <c r="AI15" s="67">
        <f>SUM(AI9:AI14)</f>
        <v>2840473357</v>
      </c>
      <c r="AJ15" s="67">
        <f>SUM(AJ9:AJ14)</f>
        <v>3036005893</v>
      </c>
      <c r="AK15" s="67">
        <f>SUM(AK9:AK14)</f>
        <v>556074324</v>
      </c>
      <c r="AL15" s="67"/>
    </row>
    <row r="16" spans="1:38" s="14" customFormat="1" ht="12.75">
      <c r="A16" s="30" t="s">
        <v>96</v>
      </c>
      <c r="B16" s="64" t="s">
        <v>395</v>
      </c>
      <c r="C16" s="40" t="s">
        <v>396</v>
      </c>
      <c r="D16" s="80">
        <v>185717849</v>
      </c>
      <c r="E16" s="81">
        <v>49684000</v>
      </c>
      <c r="F16" s="82">
        <f t="shared" si="0"/>
        <v>235401849</v>
      </c>
      <c r="G16" s="80">
        <v>185717849</v>
      </c>
      <c r="H16" s="81">
        <v>49684000</v>
      </c>
      <c r="I16" s="83">
        <f t="shared" si="1"/>
        <v>235401849</v>
      </c>
      <c r="J16" s="80">
        <v>44791417</v>
      </c>
      <c r="K16" s="81">
        <v>2868536</v>
      </c>
      <c r="L16" s="81">
        <f t="shared" si="2"/>
        <v>47659953</v>
      </c>
      <c r="M16" s="41">
        <f t="shared" si="3"/>
        <v>0.20246210130660444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44791417</v>
      </c>
      <c r="AA16" s="81">
        <v>2868536</v>
      </c>
      <c r="AB16" s="81">
        <f t="shared" si="10"/>
        <v>47659953</v>
      </c>
      <c r="AC16" s="41">
        <f t="shared" si="11"/>
        <v>0.20246210130660444</v>
      </c>
      <c r="AD16" s="80">
        <v>56703327</v>
      </c>
      <c r="AE16" s="81">
        <v>0</v>
      </c>
      <c r="AF16" s="81">
        <f t="shared" si="12"/>
        <v>56703327</v>
      </c>
      <c r="AG16" s="41">
        <f t="shared" si="13"/>
        <v>0.3311065843717519</v>
      </c>
      <c r="AH16" s="41">
        <f t="shared" si="14"/>
        <v>-0.15948577408870557</v>
      </c>
      <c r="AI16" s="13">
        <v>171254000</v>
      </c>
      <c r="AJ16" s="13">
        <v>171254000</v>
      </c>
      <c r="AK16" s="13">
        <v>56703327</v>
      </c>
      <c r="AL16" s="13"/>
    </row>
    <row r="17" spans="1:38" s="14" customFormat="1" ht="12.75">
      <c r="A17" s="30" t="s">
        <v>96</v>
      </c>
      <c r="B17" s="64" t="s">
        <v>397</v>
      </c>
      <c r="C17" s="40" t="s">
        <v>398</v>
      </c>
      <c r="D17" s="80">
        <v>71755107</v>
      </c>
      <c r="E17" s="81">
        <v>28423000</v>
      </c>
      <c r="F17" s="82">
        <f t="shared" si="0"/>
        <v>100178107</v>
      </c>
      <c r="G17" s="80">
        <v>71755107</v>
      </c>
      <c r="H17" s="81">
        <v>28423000</v>
      </c>
      <c r="I17" s="83">
        <f t="shared" si="1"/>
        <v>100178107</v>
      </c>
      <c r="J17" s="80">
        <v>19387040</v>
      </c>
      <c r="K17" s="81">
        <v>2176127</v>
      </c>
      <c r="L17" s="81">
        <f t="shared" si="2"/>
        <v>21563167</v>
      </c>
      <c r="M17" s="41">
        <f t="shared" si="3"/>
        <v>0.21524829771438983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19387040</v>
      </c>
      <c r="AA17" s="81">
        <v>2176127</v>
      </c>
      <c r="AB17" s="81">
        <f t="shared" si="10"/>
        <v>21563167</v>
      </c>
      <c r="AC17" s="41">
        <f t="shared" si="11"/>
        <v>0.21524829771438983</v>
      </c>
      <c r="AD17" s="80">
        <v>19105941</v>
      </c>
      <c r="AE17" s="81">
        <v>10408742</v>
      </c>
      <c r="AF17" s="81">
        <f t="shared" si="12"/>
        <v>29514683</v>
      </c>
      <c r="AG17" s="41">
        <f t="shared" si="13"/>
        <v>0.3488729173812541</v>
      </c>
      <c r="AH17" s="41">
        <f t="shared" si="14"/>
        <v>-0.26940882272054223</v>
      </c>
      <c r="AI17" s="13">
        <v>84600098</v>
      </c>
      <c r="AJ17" s="13">
        <v>84600098</v>
      </c>
      <c r="AK17" s="13">
        <v>29514683</v>
      </c>
      <c r="AL17" s="13"/>
    </row>
    <row r="18" spans="1:38" s="14" customFormat="1" ht="12.75">
      <c r="A18" s="30" t="s">
        <v>96</v>
      </c>
      <c r="B18" s="64" t="s">
        <v>399</v>
      </c>
      <c r="C18" s="40" t="s">
        <v>400</v>
      </c>
      <c r="D18" s="80">
        <v>521370255</v>
      </c>
      <c r="E18" s="81">
        <v>190526000</v>
      </c>
      <c r="F18" s="82">
        <f t="shared" si="0"/>
        <v>711896255</v>
      </c>
      <c r="G18" s="80">
        <v>521370255</v>
      </c>
      <c r="H18" s="81">
        <v>190526000</v>
      </c>
      <c r="I18" s="83">
        <f t="shared" si="1"/>
        <v>711896255</v>
      </c>
      <c r="J18" s="80">
        <v>183435247</v>
      </c>
      <c r="K18" s="81">
        <v>32320546</v>
      </c>
      <c r="L18" s="81">
        <f t="shared" si="2"/>
        <v>215755793</v>
      </c>
      <c r="M18" s="41">
        <f t="shared" si="3"/>
        <v>0.3030719595511849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183435247</v>
      </c>
      <c r="AA18" s="81">
        <v>32320546</v>
      </c>
      <c r="AB18" s="81">
        <f t="shared" si="10"/>
        <v>215755793</v>
      </c>
      <c r="AC18" s="41">
        <f t="shared" si="11"/>
        <v>0.3030719595511849</v>
      </c>
      <c r="AD18" s="80">
        <v>188978936</v>
      </c>
      <c r="AE18" s="81">
        <v>28472198</v>
      </c>
      <c r="AF18" s="81">
        <f t="shared" si="12"/>
        <v>217451134</v>
      </c>
      <c r="AG18" s="41">
        <f t="shared" si="13"/>
        <v>0.2644152335425613</v>
      </c>
      <c r="AH18" s="41">
        <f t="shared" si="14"/>
        <v>-0.0077964228965575755</v>
      </c>
      <c r="AI18" s="13">
        <v>822385046</v>
      </c>
      <c r="AJ18" s="13">
        <v>812466000</v>
      </c>
      <c r="AK18" s="13">
        <v>217451134</v>
      </c>
      <c r="AL18" s="13"/>
    </row>
    <row r="19" spans="1:38" s="14" customFormat="1" ht="12.75">
      <c r="A19" s="30" t="s">
        <v>96</v>
      </c>
      <c r="B19" s="64" t="s">
        <v>401</v>
      </c>
      <c r="C19" s="40" t="s">
        <v>402</v>
      </c>
      <c r="D19" s="80">
        <v>590849063</v>
      </c>
      <c r="E19" s="81">
        <v>134399038</v>
      </c>
      <c r="F19" s="82">
        <f t="shared" si="0"/>
        <v>725248101</v>
      </c>
      <c r="G19" s="80">
        <v>590849063</v>
      </c>
      <c r="H19" s="81">
        <v>134399038</v>
      </c>
      <c r="I19" s="83">
        <f t="shared" si="1"/>
        <v>725248101</v>
      </c>
      <c r="J19" s="80">
        <v>146045428</v>
      </c>
      <c r="K19" s="81">
        <v>25808597</v>
      </c>
      <c r="L19" s="81">
        <f t="shared" si="2"/>
        <v>171854025</v>
      </c>
      <c r="M19" s="41">
        <f t="shared" si="3"/>
        <v>0.23695894517068167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146045428</v>
      </c>
      <c r="AA19" s="81">
        <v>25808597</v>
      </c>
      <c r="AB19" s="81">
        <f t="shared" si="10"/>
        <v>171854025</v>
      </c>
      <c r="AC19" s="41">
        <f t="shared" si="11"/>
        <v>0.23695894517068167</v>
      </c>
      <c r="AD19" s="80">
        <v>173330025</v>
      </c>
      <c r="AE19" s="81">
        <v>107309975</v>
      </c>
      <c r="AF19" s="81">
        <f t="shared" si="12"/>
        <v>280640000</v>
      </c>
      <c r="AG19" s="41">
        <f t="shared" si="13"/>
        <v>0.3974627076372823</v>
      </c>
      <c r="AH19" s="41">
        <f t="shared" si="14"/>
        <v>-0.38763531570695553</v>
      </c>
      <c r="AI19" s="13">
        <v>706078821</v>
      </c>
      <c r="AJ19" s="13">
        <v>706078821</v>
      </c>
      <c r="AK19" s="13">
        <v>280640000</v>
      </c>
      <c r="AL19" s="13"/>
    </row>
    <row r="20" spans="1:38" s="14" customFormat="1" ht="12.75">
      <c r="A20" s="30" t="s">
        <v>115</v>
      </c>
      <c r="B20" s="64" t="s">
        <v>403</v>
      </c>
      <c r="C20" s="40" t="s">
        <v>404</v>
      </c>
      <c r="D20" s="80">
        <v>681437000</v>
      </c>
      <c r="E20" s="81">
        <v>582869548</v>
      </c>
      <c r="F20" s="82">
        <f t="shared" si="0"/>
        <v>1264306548</v>
      </c>
      <c r="G20" s="80">
        <v>681437000</v>
      </c>
      <c r="H20" s="81">
        <v>582869548</v>
      </c>
      <c r="I20" s="83">
        <f t="shared" si="1"/>
        <v>1264306548</v>
      </c>
      <c r="J20" s="80">
        <v>128221274</v>
      </c>
      <c r="K20" s="81">
        <v>75667979</v>
      </c>
      <c r="L20" s="81">
        <f t="shared" si="2"/>
        <v>203889253</v>
      </c>
      <c r="M20" s="41">
        <f t="shared" si="3"/>
        <v>0.16126567826650218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128221274</v>
      </c>
      <c r="AA20" s="81">
        <v>75667979</v>
      </c>
      <c r="AB20" s="81">
        <f t="shared" si="10"/>
        <v>203889253</v>
      </c>
      <c r="AC20" s="41">
        <f t="shared" si="11"/>
        <v>0.16126567826650218</v>
      </c>
      <c r="AD20" s="80">
        <v>124554840</v>
      </c>
      <c r="AE20" s="81">
        <v>71673928</v>
      </c>
      <c r="AF20" s="81">
        <f t="shared" si="12"/>
        <v>196228768</v>
      </c>
      <c r="AG20" s="41">
        <f t="shared" si="13"/>
        <v>0.1511244176257354</v>
      </c>
      <c r="AH20" s="41">
        <f t="shared" si="14"/>
        <v>0.03903854199400558</v>
      </c>
      <c r="AI20" s="13">
        <v>1298458390</v>
      </c>
      <c r="AJ20" s="13">
        <v>1093471761</v>
      </c>
      <c r="AK20" s="13">
        <v>196228768</v>
      </c>
      <c r="AL20" s="13"/>
    </row>
    <row r="21" spans="1:38" s="60" customFormat="1" ht="12.75">
      <c r="A21" s="65"/>
      <c r="B21" s="66" t="s">
        <v>405</v>
      </c>
      <c r="C21" s="33"/>
      <c r="D21" s="84">
        <f>SUM(D16:D20)</f>
        <v>2051129274</v>
      </c>
      <c r="E21" s="85">
        <f>SUM(E16:E20)</f>
        <v>985901586</v>
      </c>
      <c r="F21" s="86">
        <f t="shared" si="0"/>
        <v>3037030860</v>
      </c>
      <c r="G21" s="84">
        <f>SUM(G16:G20)</f>
        <v>2051129274</v>
      </c>
      <c r="H21" s="85">
        <f>SUM(H16:H20)</f>
        <v>985901586</v>
      </c>
      <c r="I21" s="86">
        <f t="shared" si="1"/>
        <v>3037030860</v>
      </c>
      <c r="J21" s="84">
        <f>SUM(J16:J20)</f>
        <v>521880406</v>
      </c>
      <c r="K21" s="85">
        <f>SUM(K16:K20)</f>
        <v>138841785</v>
      </c>
      <c r="L21" s="85">
        <f t="shared" si="2"/>
        <v>660722191</v>
      </c>
      <c r="M21" s="45">
        <f t="shared" si="3"/>
        <v>0.21755531025456884</v>
      </c>
      <c r="N21" s="114">
        <f>SUM(N16:N20)</f>
        <v>0</v>
      </c>
      <c r="O21" s="115">
        <f>SUM(O16:O20)</f>
        <v>0</v>
      </c>
      <c r="P21" s="116">
        <f t="shared" si="4"/>
        <v>0</v>
      </c>
      <c r="Q21" s="45">
        <f t="shared" si="5"/>
        <v>0</v>
      </c>
      <c r="R21" s="114">
        <f>SUM(R16:R20)</f>
        <v>0</v>
      </c>
      <c r="S21" s="116">
        <f>SUM(S16:S20)</f>
        <v>0</v>
      </c>
      <c r="T21" s="116">
        <f t="shared" si="6"/>
        <v>0</v>
      </c>
      <c r="U21" s="45">
        <f t="shared" si="7"/>
        <v>0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5">
        <f t="shared" si="9"/>
        <v>0</v>
      </c>
      <c r="Z21" s="84">
        <v>521880406</v>
      </c>
      <c r="AA21" s="85">
        <v>138841785</v>
      </c>
      <c r="AB21" s="85">
        <f t="shared" si="10"/>
        <v>660722191</v>
      </c>
      <c r="AC21" s="45">
        <f t="shared" si="11"/>
        <v>0.21755531025456884</v>
      </c>
      <c r="AD21" s="84">
        <f>SUM(AD16:AD20)</f>
        <v>562673069</v>
      </c>
      <c r="AE21" s="85">
        <f>SUM(AE16:AE20)</f>
        <v>217864843</v>
      </c>
      <c r="AF21" s="85">
        <f t="shared" si="12"/>
        <v>780537912</v>
      </c>
      <c r="AG21" s="45">
        <f t="shared" si="13"/>
        <v>0.2531931681433959</v>
      </c>
      <c r="AH21" s="45">
        <f t="shared" si="14"/>
        <v>-0.15350403761041143</v>
      </c>
      <c r="AI21" s="67">
        <f>SUM(AI16:AI20)</f>
        <v>3082776355</v>
      </c>
      <c r="AJ21" s="67">
        <f>SUM(AJ16:AJ20)</f>
        <v>2867870680</v>
      </c>
      <c r="AK21" s="67">
        <f>SUM(AK16:AK20)</f>
        <v>780537912</v>
      </c>
      <c r="AL21" s="67"/>
    </row>
    <row r="22" spans="1:38" s="14" customFormat="1" ht="12.75">
      <c r="A22" s="30" t="s">
        <v>96</v>
      </c>
      <c r="B22" s="64" t="s">
        <v>406</v>
      </c>
      <c r="C22" s="40" t="s">
        <v>407</v>
      </c>
      <c r="D22" s="80">
        <v>136883698</v>
      </c>
      <c r="E22" s="81">
        <v>46480347</v>
      </c>
      <c r="F22" s="82">
        <f t="shared" si="0"/>
        <v>183364045</v>
      </c>
      <c r="G22" s="80">
        <v>136883698</v>
      </c>
      <c r="H22" s="81">
        <v>46480347</v>
      </c>
      <c r="I22" s="83">
        <f t="shared" si="1"/>
        <v>183364045</v>
      </c>
      <c r="J22" s="80">
        <v>61629801</v>
      </c>
      <c r="K22" s="81">
        <v>1218701</v>
      </c>
      <c r="L22" s="81">
        <f t="shared" si="2"/>
        <v>62848502</v>
      </c>
      <c r="M22" s="41">
        <f t="shared" si="3"/>
        <v>0.3427525936177946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61629801</v>
      </c>
      <c r="AA22" s="81">
        <v>1218701</v>
      </c>
      <c r="AB22" s="81">
        <f t="shared" si="10"/>
        <v>62848502</v>
      </c>
      <c r="AC22" s="41">
        <f t="shared" si="11"/>
        <v>0.3427525936177946</v>
      </c>
      <c r="AD22" s="80">
        <v>62343181</v>
      </c>
      <c r="AE22" s="81">
        <v>4011702</v>
      </c>
      <c r="AF22" s="81">
        <f t="shared" si="12"/>
        <v>66354883</v>
      </c>
      <c r="AG22" s="41">
        <f t="shared" si="13"/>
        <v>0.386850042830214</v>
      </c>
      <c r="AH22" s="41">
        <f t="shared" si="14"/>
        <v>-0.05284284805385009</v>
      </c>
      <c r="AI22" s="13">
        <v>171526110</v>
      </c>
      <c r="AJ22" s="13">
        <v>175926110</v>
      </c>
      <c r="AK22" s="13">
        <v>66354883</v>
      </c>
      <c r="AL22" s="13"/>
    </row>
    <row r="23" spans="1:38" s="14" customFormat="1" ht="12.75">
      <c r="A23" s="30" t="s">
        <v>96</v>
      </c>
      <c r="B23" s="64" t="s">
        <v>408</v>
      </c>
      <c r="C23" s="40" t="s">
        <v>409</v>
      </c>
      <c r="D23" s="80">
        <v>85024707</v>
      </c>
      <c r="E23" s="81">
        <v>47905743</v>
      </c>
      <c r="F23" s="82">
        <f t="shared" si="0"/>
        <v>132930450</v>
      </c>
      <c r="G23" s="80">
        <v>85024707</v>
      </c>
      <c r="H23" s="81">
        <v>47905743</v>
      </c>
      <c r="I23" s="83">
        <f t="shared" si="1"/>
        <v>132930450</v>
      </c>
      <c r="J23" s="80">
        <v>39659830</v>
      </c>
      <c r="K23" s="81">
        <v>2813020</v>
      </c>
      <c r="L23" s="81">
        <f t="shared" si="2"/>
        <v>42472850</v>
      </c>
      <c r="M23" s="41">
        <f t="shared" si="3"/>
        <v>0.31951181990281385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39659830</v>
      </c>
      <c r="AA23" s="81">
        <v>2813020</v>
      </c>
      <c r="AB23" s="81">
        <f t="shared" si="10"/>
        <v>42472850</v>
      </c>
      <c r="AC23" s="41">
        <f t="shared" si="11"/>
        <v>0.31951181990281385</v>
      </c>
      <c r="AD23" s="80">
        <v>31393934</v>
      </c>
      <c r="AE23" s="81">
        <v>745347</v>
      </c>
      <c r="AF23" s="81">
        <f t="shared" si="12"/>
        <v>32139281</v>
      </c>
      <c r="AG23" s="41">
        <f t="shared" si="13"/>
        <v>0.2732674661248107</v>
      </c>
      <c r="AH23" s="41">
        <f t="shared" si="14"/>
        <v>0.3215245854442108</v>
      </c>
      <c r="AI23" s="13">
        <v>117611077</v>
      </c>
      <c r="AJ23" s="13">
        <v>122486771</v>
      </c>
      <c r="AK23" s="13">
        <v>32139281</v>
      </c>
      <c r="AL23" s="13"/>
    </row>
    <row r="24" spans="1:38" s="14" customFormat="1" ht="12.75">
      <c r="A24" s="30" t="s">
        <v>96</v>
      </c>
      <c r="B24" s="64" t="s">
        <v>410</v>
      </c>
      <c r="C24" s="40" t="s">
        <v>411</v>
      </c>
      <c r="D24" s="80">
        <v>119284497</v>
      </c>
      <c r="E24" s="81">
        <v>40474395</v>
      </c>
      <c r="F24" s="82">
        <f t="shared" si="0"/>
        <v>159758892</v>
      </c>
      <c r="G24" s="80">
        <v>119284497</v>
      </c>
      <c r="H24" s="81">
        <v>40474395</v>
      </c>
      <c r="I24" s="83">
        <f t="shared" si="1"/>
        <v>159758892</v>
      </c>
      <c r="J24" s="80">
        <v>38825097</v>
      </c>
      <c r="K24" s="81">
        <v>8458166</v>
      </c>
      <c r="L24" s="81">
        <f t="shared" si="2"/>
        <v>47283263</v>
      </c>
      <c r="M24" s="41">
        <f t="shared" si="3"/>
        <v>0.29596639290663085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38825097</v>
      </c>
      <c r="AA24" s="81">
        <v>8458166</v>
      </c>
      <c r="AB24" s="81">
        <f t="shared" si="10"/>
        <v>47283263</v>
      </c>
      <c r="AC24" s="41">
        <f t="shared" si="11"/>
        <v>0.29596639290663085</v>
      </c>
      <c r="AD24" s="80">
        <v>37340888</v>
      </c>
      <c r="AE24" s="81">
        <v>4483930</v>
      </c>
      <c r="AF24" s="81">
        <f t="shared" si="12"/>
        <v>41824818</v>
      </c>
      <c r="AG24" s="41">
        <f t="shared" si="13"/>
        <v>0.2388499544795406</v>
      </c>
      <c r="AH24" s="41">
        <f t="shared" si="14"/>
        <v>0.13050732223150385</v>
      </c>
      <c r="AI24" s="13">
        <v>175109173</v>
      </c>
      <c r="AJ24" s="13">
        <v>175109173</v>
      </c>
      <c r="AK24" s="13">
        <v>41824818</v>
      </c>
      <c r="AL24" s="13"/>
    </row>
    <row r="25" spans="1:38" s="14" customFormat="1" ht="12.75">
      <c r="A25" s="30" t="s">
        <v>96</v>
      </c>
      <c r="B25" s="64" t="s">
        <v>80</v>
      </c>
      <c r="C25" s="40" t="s">
        <v>81</v>
      </c>
      <c r="D25" s="80">
        <v>1969533000</v>
      </c>
      <c r="E25" s="81">
        <v>504007000</v>
      </c>
      <c r="F25" s="82">
        <f t="shared" si="0"/>
        <v>2473540000</v>
      </c>
      <c r="G25" s="80">
        <v>1969533000</v>
      </c>
      <c r="H25" s="81">
        <v>504007000</v>
      </c>
      <c r="I25" s="83">
        <f t="shared" si="1"/>
        <v>2473540000</v>
      </c>
      <c r="J25" s="80">
        <v>520790870</v>
      </c>
      <c r="K25" s="81">
        <v>44840254</v>
      </c>
      <c r="L25" s="81">
        <f t="shared" si="2"/>
        <v>565631124</v>
      </c>
      <c r="M25" s="41">
        <f t="shared" si="3"/>
        <v>0.2286727216863281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520790870</v>
      </c>
      <c r="AA25" s="81">
        <v>44840254</v>
      </c>
      <c r="AB25" s="81">
        <f t="shared" si="10"/>
        <v>565631124</v>
      </c>
      <c r="AC25" s="41">
        <f t="shared" si="11"/>
        <v>0.2286727216863281</v>
      </c>
      <c r="AD25" s="80">
        <v>459304334</v>
      </c>
      <c r="AE25" s="81">
        <v>84937598</v>
      </c>
      <c r="AF25" s="81">
        <f t="shared" si="12"/>
        <v>544241932</v>
      </c>
      <c r="AG25" s="41">
        <f t="shared" si="13"/>
        <v>0.24159506690407034</v>
      </c>
      <c r="AH25" s="41">
        <f t="shared" si="14"/>
        <v>0.03930088944341015</v>
      </c>
      <c r="AI25" s="13">
        <v>2252703000</v>
      </c>
      <c r="AJ25" s="13">
        <v>2252703000</v>
      </c>
      <c r="AK25" s="13">
        <v>544241932</v>
      </c>
      <c r="AL25" s="13"/>
    </row>
    <row r="26" spans="1:38" s="14" customFormat="1" ht="12.75">
      <c r="A26" s="30" t="s">
        <v>96</v>
      </c>
      <c r="B26" s="64" t="s">
        <v>412</v>
      </c>
      <c r="C26" s="40" t="s">
        <v>413</v>
      </c>
      <c r="D26" s="80">
        <v>238567783</v>
      </c>
      <c r="E26" s="81">
        <v>108028198</v>
      </c>
      <c r="F26" s="82">
        <f t="shared" si="0"/>
        <v>346595981</v>
      </c>
      <c r="G26" s="80">
        <v>238567783</v>
      </c>
      <c r="H26" s="81">
        <v>108028198</v>
      </c>
      <c r="I26" s="83">
        <f t="shared" si="1"/>
        <v>346595981</v>
      </c>
      <c r="J26" s="80">
        <v>78002540</v>
      </c>
      <c r="K26" s="81">
        <v>1391907</v>
      </c>
      <c r="L26" s="81">
        <f t="shared" si="2"/>
        <v>79394447</v>
      </c>
      <c r="M26" s="41">
        <f t="shared" si="3"/>
        <v>0.22906915068931513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78002540</v>
      </c>
      <c r="AA26" s="81">
        <v>1391907</v>
      </c>
      <c r="AB26" s="81">
        <f t="shared" si="10"/>
        <v>79394447</v>
      </c>
      <c r="AC26" s="41">
        <f t="shared" si="11"/>
        <v>0.22906915068931513</v>
      </c>
      <c r="AD26" s="80">
        <v>72995982</v>
      </c>
      <c r="AE26" s="81">
        <v>19014482</v>
      </c>
      <c r="AF26" s="81">
        <f t="shared" si="12"/>
        <v>92010464</v>
      </c>
      <c r="AG26" s="41">
        <f t="shared" si="13"/>
        <v>0.28169090337651825</v>
      </c>
      <c r="AH26" s="41">
        <f t="shared" si="14"/>
        <v>-0.13711502422159283</v>
      </c>
      <c r="AI26" s="13">
        <v>326636263</v>
      </c>
      <c r="AJ26" s="13">
        <v>395967045</v>
      </c>
      <c r="AK26" s="13">
        <v>92010464</v>
      </c>
      <c r="AL26" s="13"/>
    </row>
    <row r="27" spans="1:38" s="14" customFormat="1" ht="12.75">
      <c r="A27" s="30" t="s">
        <v>115</v>
      </c>
      <c r="B27" s="64" t="s">
        <v>414</v>
      </c>
      <c r="C27" s="40" t="s">
        <v>415</v>
      </c>
      <c r="D27" s="80">
        <v>535200855</v>
      </c>
      <c r="E27" s="81">
        <v>272653145</v>
      </c>
      <c r="F27" s="82">
        <f t="shared" si="0"/>
        <v>807854000</v>
      </c>
      <c r="G27" s="80">
        <v>535200855</v>
      </c>
      <c r="H27" s="81">
        <v>272653145</v>
      </c>
      <c r="I27" s="83">
        <f t="shared" si="1"/>
        <v>807854000</v>
      </c>
      <c r="J27" s="80">
        <v>168436943</v>
      </c>
      <c r="K27" s="81">
        <v>6470911</v>
      </c>
      <c r="L27" s="81">
        <f t="shared" si="2"/>
        <v>174907854</v>
      </c>
      <c r="M27" s="41">
        <f t="shared" si="3"/>
        <v>0.21650923805539118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168436943</v>
      </c>
      <c r="AA27" s="81">
        <v>6470911</v>
      </c>
      <c r="AB27" s="81">
        <f t="shared" si="10"/>
        <v>174907854</v>
      </c>
      <c r="AC27" s="41">
        <f t="shared" si="11"/>
        <v>0.21650923805539118</v>
      </c>
      <c r="AD27" s="80">
        <v>147450644</v>
      </c>
      <c r="AE27" s="81">
        <v>22490094</v>
      </c>
      <c r="AF27" s="81">
        <f t="shared" si="12"/>
        <v>169940738</v>
      </c>
      <c r="AG27" s="41">
        <f t="shared" si="13"/>
        <v>0.2319871304026036</v>
      </c>
      <c r="AH27" s="41">
        <f t="shared" si="14"/>
        <v>0.029228518473304543</v>
      </c>
      <c r="AI27" s="13">
        <v>732543817</v>
      </c>
      <c r="AJ27" s="13">
        <v>732543817</v>
      </c>
      <c r="AK27" s="13">
        <v>169940738</v>
      </c>
      <c r="AL27" s="13"/>
    </row>
    <row r="28" spans="1:38" s="60" customFormat="1" ht="12.75">
      <c r="A28" s="65"/>
      <c r="B28" s="66" t="s">
        <v>416</v>
      </c>
      <c r="C28" s="33"/>
      <c r="D28" s="84">
        <f>SUM(D22:D27)</f>
        <v>3084494540</v>
      </c>
      <c r="E28" s="85">
        <f>SUM(E22:E27)</f>
        <v>1019548828</v>
      </c>
      <c r="F28" s="93">
        <f t="shared" si="0"/>
        <v>4104043368</v>
      </c>
      <c r="G28" s="84">
        <f>SUM(G22:G27)</f>
        <v>3084494540</v>
      </c>
      <c r="H28" s="85">
        <f>SUM(H22:H27)</f>
        <v>1019548828</v>
      </c>
      <c r="I28" s="86">
        <f t="shared" si="1"/>
        <v>4104043368</v>
      </c>
      <c r="J28" s="84">
        <f>SUM(J22:J27)</f>
        <v>907345081</v>
      </c>
      <c r="K28" s="85">
        <f>SUM(K22:K27)</f>
        <v>65192959</v>
      </c>
      <c r="L28" s="85">
        <f t="shared" si="2"/>
        <v>972538040</v>
      </c>
      <c r="M28" s="45">
        <f t="shared" si="3"/>
        <v>0.23697070249867788</v>
      </c>
      <c r="N28" s="114">
        <f>SUM(N22:N27)</f>
        <v>0</v>
      </c>
      <c r="O28" s="115">
        <f>SUM(O22:O27)</f>
        <v>0</v>
      </c>
      <c r="P28" s="116">
        <f t="shared" si="4"/>
        <v>0</v>
      </c>
      <c r="Q28" s="45">
        <f t="shared" si="5"/>
        <v>0</v>
      </c>
      <c r="R28" s="114">
        <f>SUM(R22:R27)</f>
        <v>0</v>
      </c>
      <c r="S28" s="116">
        <f>SUM(S22:S27)</f>
        <v>0</v>
      </c>
      <c r="T28" s="116">
        <f t="shared" si="6"/>
        <v>0</v>
      </c>
      <c r="U28" s="45">
        <f t="shared" si="7"/>
        <v>0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5">
        <f t="shared" si="9"/>
        <v>0</v>
      </c>
      <c r="Z28" s="84">
        <v>907345081</v>
      </c>
      <c r="AA28" s="85">
        <v>65192959</v>
      </c>
      <c r="AB28" s="85">
        <f t="shared" si="10"/>
        <v>972538040</v>
      </c>
      <c r="AC28" s="45">
        <f t="shared" si="11"/>
        <v>0.23697070249867788</v>
      </c>
      <c r="AD28" s="84">
        <f>SUM(AD22:AD27)</f>
        <v>810828963</v>
      </c>
      <c r="AE28" s="85">
        <f>SUM(AE22:AE27)</f>
        <v>135683153</v>
      </c>
      <c r="AF28" s="85">
        <f t="shared" si="12"/>
        <v>946512116</v>
      </c>
      <c r="AG28" s="45">
        <f t="shared" si="13"/>
        <v>0.2506566925311755</v>
      </c>
      <c r="AH28" s="45">
        <f t="shared" si="14"/>
        <v>0.02749666228255654</v>
      </c>
      <c r="AI28" s="67">
        <f>SUM(AI22:AI27)</f>
        <v>3776129440</v>
      </c>
      <c r="AJ28" s="67">
        <f>SUM(AJ22:AJ27)</f>
        <v>3854735916</v>
      </c>
      <c r="AK28" s="67">
        <f>SUM(AK22:AK27)</f>
        <v>946512116</v>
      </c>
      <c r="AL28" s="67"/>
    </row>
    <row r="29" spans="1:38" s="14" customFormat="1" ht="12.75">
      <c r="A29" s="30" t="s">
        <v>96</v>
      </c>
      <c r="B29" s="64" t="s">
        <v>417</v>
      </c>
      <c r="C29" s="40" t="s">
        <v>418</v>
      </c>
      <c r="D29" s="80">
        <v>237436234</v>
      </c>
      <c r="E29" s="81">
        <v>114058000</v>
      </c>
      <c r="F29" s="82">
        <f t="shared" si="0"/>
        <v>351494234</v>
      </c>
      <c r="G29" s="80">
        <v>237436234</v>
      </c>
      <c r="H29" s="81">
        <v>114058000</v>
      </c>
      <c r="I29" s="83">
        <f t="shared" si="1"/>
        <v>351494234</v>
      </c>
      <c r="J29" s="80">
        <v>53123461</v>
      </c>
      <c r="K29" s="81">
        <v>3385784</v>
      </c>
      <c r="L29" s="81">
        <f t="shared" si="2"/>
        <v>56509245</v>
      </c>
      <c r="M29" s="41">
        <f t="shared" si="3"/>
        <v>0.16076862586599358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53123461</v>
      </c>
      <c r="AA29" s="81">
        <v>3385784</v>
      </c>
      <c r="AB29" s="81">
        <f t="shared" si="10"/>
        <v>56509245</v>
      </c>
      <c r="AC29" s="41">
        <f t="shared" si="11"/>
        <v>0.16076862586599358</v>
      </c>
      <c r="AD29" s="80">
        <v>18288414</v>
      </c>
      <c r="AE29" s="81">
        <v>59876</v>
      </c>
      <c r="AF29" s="81">
        <f t="shared" si="12"/>
        <v>18348290</v>
      </c>
      <c r="AG29" s="41">
        <f t="shared" si="13"/>
        <v>0.04577675025273179</v>
      </c>
      <c r="AH29" s="41">
        <f t="shared" si="14"/>
        <v>2.079809889640942</v>
      </c>
      <c r="AI29" s="13">
        <v>400821157</v>
      </c>
      <c r="AJ29" s="13">
        <v>298603135</v>
      </c>
      <c r="AK29" s="13">
        <v>18348290</v>
      </c>
      <c r="AL29" s="13"/>
    </row>
    <row r="30" spans="1:38" s="14" customFormat="1" ht="12.75">
      <c r="A30" s="30" t="s">
        <v>96</v>
      </c>
      <c r="B30" s="64" t="s">
        <v>419</v>
      </c>
      <c r="C30" s="40" t="s">
        <v>420</v>
      </c>
      <c r="D30" s="80">
        <v>389947130</v>
      </c>
      <c r="E30" s="81">
        <v>70997600</v>
      </c>
      <c r="F30" s="82">
        <f t="shared" si="0"/>
        <v>460944730</v>
      </c>
      <c r="G30" s="80">
        <v>389947130</v>
      </c>
      <c r="H30" s="81">
        <v>70997600</v>
      </c>
      <c r="I30" s="83">
        <f t="shared" si="1"/>
        <v>460944730</v>
      </c>
      <c r="J30" s="80">
        <v>24193268</v>
      </c>
      <c r="K30" s="81">
        <v>18099715</v>
      </c>
      <c r="L30" s="81">
        <f t="shared" si="2"/>
        <v>42292983</v>
      </c>
      <c r="M30" s="41">
        <f t="shared" si="3"/>
        <v>0.09175282902138832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24193268</v>
      </c>
      <c r="AA30" s="81">
        <v>18099715</v>
      </c>
      <c r="AB30" s="81">
        <f t="shared" si="10"/>
        <v>42292983</v>
      </c>
      <c r="AC30" s="41">
        <f t="shared" si="11"/>
        <v>0.09175282902138832</v>
      </c>
      <c r="AD30" s="80">
        <v>95928740</v>
      </c>
      <c r="AE30" s="81">
        <v>11376340</v>
      </c>
      <c r="AF30" s="81">
        <f t="shared" si="12"/>
        <v>107305080</v>
      </c>
      <c r="AG30" s="41">
        <f t="shared" si="13"/>
        <v>0.24746477080266116</v>
      </c>
      <c r="AH30" s="41">
        <f t="shared" si="14"/>
        <v>-0.6058622480874158</v>
      </c>
      <c r="AI30" s="13">
        <v>433617600</v>
      </c>
      <c r="AJ30" s="13">
        <v>447489298</v>
      </c>
      <c r="AK30" s="13">
        <v>107305080</v>
      </c>
      <c r="AL30" s="13"/>
    </row>
    <row r="31" spans="1:38" s="14" customFormat="1" ht="12.75">
      <c r="A31" s="30" t="s">
        <v>96</v>
      </c>
      <c r="B31" s="64" t="s">
        <v>421</v>
      </c>
      <c r="C31" s="40" t="s">
        <v>422</v>
      </c>
      <c r="D31" s="80">
        <v>118571061</v>
      </c>
      <c r="E31" s="81">
        <v>18902000</v>
      </c>
      <c r="F31" s="83">
        <f t="shared" si="0"/>
        <v>137473061</v>
      </c>
      <c r="G31" s="80">
        <v>118571061</v>
      </c>
      <c r="H31" s="81">
        <v>18902000</v>
      </c>
      <c r="I31" s="83">
        <f t="shared" si="1"/>
        <v>137473061</v>
      </c>
      <c r="J31" s="80">
        <v>31910313</v>
      </c>
      <c r="K31" s="81">
        <v>561153</v>
      </c>
      <c r="L31" s="81">
        <f t="shared" si="2"/>
        <v>32471466</v>
      </c>
      <c r="M31" s="41">
        <f t="shared" si="3"/>
        <v>0.23620239313649966</v>
      </c>
      <c r="N31" s="108">
        <v>0</v>
      </c>
      <c r="O31" s="109">
        <v>0</v>
      </c>
      <c r="P31" s="110">
        <f t="shared" si="4"/>
        <v>0</v>
      </c>
      <c r="Q31" s="41">
        <f t="shared" si="5"/>
        <v>0</v>
      </c>
      <c r="R31" s="108">
        <v>0</v>
      </c>
      <c r="S31" s="110">
        <v>0</v>
      </c>
      <c r="T31" s="110">
        <f t="shared" si="6"/>
        <v>0</v>
      </c>
      <c r="U31" s="41">
        <f t="shared" si="7"/>
        <v>0</v>
      </c>
      <c r="V31" s="108">
        <v>0</v>
      </c>
      <c r="W31" s="110">
        <v>0</v>
      </c>
      <c r="X31" s="110">
        <f t="shared" si="8"/>
        <v>0</v>
      </c>
      <c r="Y31" s="41">
        <f t="shared" si="9"/>
        <v>0</v>
      </c>
      <c r="Z31" s="80">
        <v>31910313</v>
      </c>
      <c r="AA31" s="81">
        <v>561153</v>
      </c>
      <c r="AB31" s="81">
        <f t="shared" si="10"/>
        <v>32471466</v>
      </c>
      <c r="AC31" s="41">
        <f t="shared" si="11"/>
        <v>0.23620239313649966</v>
      </c>
      <c r="AD31" s="80">
        <v>24680212</v>
      </c>
      <c r="AE31" s="81">
        <v>1706598</v>
      </c>
      <c r="AF31" s="81">
        <f t="shared" si="12"/>
        <v>26386810</v>
      </c>
      <c r="AG31" s="41">
        <f t="shared" si="13"/>
        <v>0.19470073999652907</v>
      </c>
      <c r="AH31" s="41">
        <f t="shared" si="14"/>
        <v>0.2305946038949005</v>
      </c>
      <c r="AI31" s="13">
        <v>135524960</v>
      </c>
      <c r="AJ31" s="13">
        <v>131655000</v>
      </c>
      <c r="AK31" s="13">
        <v>26386810</v>
      </c>
      <c r="AL31" s="13"/>
    </row>
    <row r="32" spans="1:38" s="14" customFormat="1" ht="12.75">
      <c r="A32" s="30" t="s">
        <v>96</v>
      </c>
      <c r="B32" s="64" t="s">
        <v>423</v>
      </c>
      <c r="C32" s="40" t="s">
        <v>424</v>
      </c>
      <c r="D32" s="80">
        <v>215809307</v>
      </c>
      <c r="E32" s="81">
        <v>59672757</v>
      </c>
      <c r="F32" s="82">
        <f t="shared" si="0"/>
        <v>275482064</v>
      </c>
      <c r="G32" s="80">
        <v>215809307</v>
      </c>
      <c r="H32" s="81">
        <v>59672757</v>
      </c>
      <c r="I32" s="83">
        <f t="shared" si="1"/>
        <v>275482064</v>
      </c>
      <c r="J32" s="80">
        <v>65344867</v>
      </c>
      <c r="K32" s="81">
        <v>8333180</v>
      </c>
      <c r="L32" s="81">
        <f t="shared" si="2"/>
        <v>73678047</v>
      </c>
      <c r="M32" s="41">
        <f t="shared" si="3"/>
        <v>0.2674513394091602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65344867</v>
      </c>
      <c r="AA32" s="81">
        <v>8333180</v>
      </c>
      <c r="AB32" s="81">
        <f t="shared" si="10"/>
        <v>73678047</v>
      </c>
      <c r="AC32" s="41">
        <f t="shared" si="11"/>
        <v>0.2674513394091602</v>
      </c>
      <c r="AD32" s="80">
        <v>64115353</v>
      </c>
      <c r="AE32" s="81">
        <v>10127584</v>
      </c>
      <c r="AF32" s="81">
        <f t="shared" si="12"/>
        <v>74242937</v>
      </c>
      <c r="AG32" s="41">
        <f t="shared" si="13"/>
        <v>0.2850975545922075</v>
      </c>
      <c r="AH32" s="41">
        <f t="shared" si="14"/>
        <v>-0.007608669899468068</v>
      </c>
      <c r="AI32" s="13">
        <v>260412395</v>
      </c>
      <c r="AJ32" s="13">
        <v>261880895</v>
      </c>
      <c r="AK32" s="13">
        <v>74242937</v>
      </c>
      <c r="AL32" s="13"/>
    </row>
    <row r="33" spans="1:38" s="14" customFormat="1" ht="12.75">
      <c r="A33" s="30" t="s">
        <v>96</v>
      </c>
      <c r="B33" s="64" t="s">
        <v>425</v>
      </c>
      <c r="C33" s="40" t="s">
        <v>426</v>
      </c>
      <c r="D33" s="80">
        <v>235077816</v>
      </c>
      <c r="E33" s="81">
        <v>19346750</v>
      </c>
      <c r="F33" s="82">
        <f t="shared" si="0"/>
        <v>254424566</v>
      </c>
      <c r="G33" s="80">
        <v>235077816</v>
      </c>
      <c r="H33" s="81">
        <v>19346750</v>
      </c>
      <c r="I33" s="83">
        <f t="shared" si="1"/>
        <v>254424566</v>
      </c>
      <c r="J33" s="80">
        <v>67990095</v>
      </c>
      <c r="K33" s="81">
        <v>0</v>
      </c>
      <c r="L33" s="81">
        <f t="shared" si="2"/>
        <v>67990095</v>
      </c>
      <c r="M33" s="41">
        <f t="shared" si="3"/>
        <v>0.2672308577309315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67990095</v>
      </c>
      <c r="AA33" s="81">
        <v>0</v>
      </c>
      <c r="AB33" s="81">
        <f t="shared" si="10"/>
        <v>67990095</v>
      </c>
      <c r="AC33" s="41">
        <f t="shared" si="11"/>
        <v>0.2672308577309315</v>
      </c>
      <c r="AD33" s="80">
        <v>64484814</v>
      </c>
      <c r="AE33" s="81">
        <v>1584955</v>
      </c>
      <c r="AF33" s="81">
        <f t="shared" si="12"/>
        <v>66069769</v>
      </c>
      <c r="AG33" s="41">
        <f t="shared" si="13"/>
        <v>0.2762538621058409</v>
      </c>
      <c r="AH33" s="41">
        <f t="shared" si="14"/>
        <v>0.02906512356657398</v>
      </c>
      <c r="AI33" s="13">
        <v>239163241</v>
      </c>
      <c r="AJ33" s="13">
        <v>265754325</v>
      </c>
      <c r="AK33" s="13">
        <v>66069769</v>
      </c>
      <c r="AL33" s="13"/>
    </row>
    <row r="34" spans="1:38" s="14" customFormat="1" ht="12.75">
      <c r="A34" s="30" t="s">
        <v>96</v>
      </c>
      <c r="B34" s="64" t="s">
        <v>427</v>
      </c>
      <c r="C34" s="40" t="s">
        <v>428</v>
      </c>
      <c r="D34" s="80">
        <v>638183612</v>
      </c>
      <c r="E34" s="81">
        <v>378248544</v>
      </c>
      <c r="F34" s="82">
        <f t="shared" si="0"/>
        <v>1016432156</v>
      </c>
      <c r="G34" s="80">
        <v>638183612</v>
      </c>
      <c r="H34" s="81">
        <v>378248544</v>
      </c>
      <c r="I34" s="83">
        <f t="shared" si="1"/>
        <v>1016432156</v>
      </c>
      <c r="J34" s="80">
        <v>353551201</v>
      </c>
      <c r="K34" s="81">
        <v>49733749</v>
      </c>
      <c r="L34" s="81">
        <f t="shared" si="2"/>
        <v>403284950</v>
      </c>
      <c r="M34" s="41">
        <f t="shared" si="3"/>
        <v>0.3967652416537676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353551201</v>
      </c>
      <c r="AA34" s="81">
        <v>49733749</v>
      </c>
      <c r="AB34" s="81">
        <f t="shared" si="10"/>
        <v>403284950</v>
      </c>
      <c r="AC34" s="41">
        <f t="shared" si="11"/>
        <v>0.3967652416537676</v>
      </c>
      <c r="AD34" s="80">
        <v>193480484</v>
      </c>
      <c r="AE34" s="81">
        <v>29402327</v>
      </c>
      <c r="AF34" s="81">
        <f t="shared" si="12"/>
        <v>222882811</v>
      </c>
      <c r="AG34" s="41">
        <f t="shared" si="13"/>
        <v>0.2701315134830588</v>
      </c>
      <c r="AH34" s="41">
        <f t="shared" si="14"/>
        <v>0.8094035524345571</v>
      </c>
      <c r="AI34" s="13">
        <v>825090002</v>
      </c>
      <c r="AJ34" s="13">
        <v>1042911786</v>
      </c>
      <c r="AK34" s="13">
        <v>222882811</v>
      </c>
      <c r="AL34" s="13"/>
    </row>
    <row r="35" spans="1:38" s="14" customFormat="1" ht="12.75">
      <c r="A35" s="30" t="s">
        <v>115</v>
      </c>
      <c r="B35" s="64" t="s">
        <v>429</v>
      </c>
      <c r="C35" s="40" t="s">
        <v>430</v>
      </c>
      <c r="D35" s="80">
        <v>106309527</v>
      </c>
      <c r="E35" s="81">
        <v>6729000</v>
      </c>
      <c r="F35" s="82">
        <f t="shared" si="0"/>
        <v>113038527</v>
      </c>
      <c r="G35" s="80">
        <v>106309527</v>
      </c>
      <c r="H35" s="81">
        <v>6729000</v>
      </c>
      <c r="I35" s="83">
        <f t="shared" si="1"/>
        <v>113038527</v>
      </c>
      <c r="J35" s="80">
        <v>41425491</v>
      </c>
      <c r="K35" s="81">
        <v>217473</v>
      </c>
      <c r="L35" s="81">
        <f t="shared" si="2"/>
        <v>41642964</v>
      </c>
      <c r="M35" s="41">
        <f t="shared" si="3"/>
        <v>0.36839620176579263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41425491</v>
      </c>
      <c r="AA35" s="81">
        <v>217473</v>
      </c>
      <c r="AB35" s="81">
        <f t="shared" si="10"/>
        <v>41642964</v>
      </c>
      <c r="AC35" s="41">
        <f t="shared" si="11"/>
        <v>0.36839620176579263</v>
      </c>
      <c r="AD35" s="80">
        <v>39917874</v>
      </c>
      <c r="AE35" s="81">
        <v>105791</v>
      </c>
      <c r="AF35" s="81">
        <f t="shared" si="12"/>
        <v>40023665</v>
      </c>
      <c r="AG35" s="41">
        <f t="shared" si="13"/>
        <v>0.34301505074263844</v>
      </c>
      <c r="AH35" s="41">
        <f t="shared" si="14"/>
        <v>0.040458538717031534</v>
      </c>
      <c r="AI35" s="13">
        <v>116681950</v>
      </c>
      <c r="AJ35" s="13">
        <v>130079059</v>
      </c>
      <c r="AK35" s="13">
        <v>40023665</v>
      </c>
      <c r="AL35" s="13"/>
    </row>
    <row r="36" spans="1:38" s="60" customFormat="1" ht="12.75">
      <c r="A36" s="65"/>
      <c r="B36" s="66" t="s">
        <v>431</v>
      </c>
      <c r="C36" s="33"/>
      <c r="D36" s="84">
        <f>SUM(D29:D35)</f>
        <v>1941334687</v>
      </c>
      <c r="E36" s="85">
        <f>SUM(E29:E35)</f>
        <v>667954651</v>
      </c>
      <c r="F36" s="93">
        <f t="shared" si="0"/>
        <v>2609289338</v>
      </c>
      <c r="G36" s="84">
        <f>SUM(G29:G35)</f>
        <v>1941334687</v>
      </c>
      <c r="H36" s="85">
        <f>SUM(H29:H35)</f>
        <v>667954651</v>
      </c>
      <c r="I36" s="86">
        <f t="shared" si="1"/>
        <v>2609289338</v>
      </c>
      <c r="J36" s="84">
        <f>SUM(J29:J35)</f>
        <v>637538696</v>
      </c>
      <c r="K36" s="85">
        <f>SUM(K29:K35)</f>
        <v>80331054</v>
      </c>
      <c r="L36" s="85">
        <f t="shared" si="2"/>
        <v>717869750</v>
      </c>
      <c r="M36" s="45">
        <f t="shared" si="3"/>
        <v>0.27512079229597497</v>
      </c>
      <c r="N36" s="114">
        <f>SUM(N29:N35)</f>
        <v>0</v>
      </c>
      <c r="O36" s="115">
        <f>SUM(O29:O35)</f>
        <v>0</v>
      </c>
      <c r="P36" s="116">
        <f t="shared" si="4"/>
        <v>0</v>
      </c>
      <c r="Q36" s="45">
        <f t="shared" si="5"/>
        <v>0</v>
      </c>
      <c r="R36" s="114">
        <f>SUM(R29:R35)</f>
        <v>0</v>
      </c>
      <c r="S36" s="116">
        <f>SUM(S29:S35)</f>
        <v>0</v>
      </c>
      <c r="T36" s="116">
        <f t="shared" si="6"/>
        <v>0</v>
      </c>
      <c r="U36" s="45">
        <f t="shared" si="7"/>
        <v>0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5">
        <f t="shared" si="9"/>
        <v>0</v>
      </c>
      <c r="Z36" s="84">
        <v>637538696</v>
      </c>
      <c r="AA36" s="85">
        <v>80331054</v>
      </c>
      <c r="AB36" s="85">
        <f t="shared" si="10"/>
        <v>717869750</v>
      </c>
      <c r="AC36" s="45">
        <f t="shared" si="11"/>
        <v>0.27512079229597497</v>
      </c>
      <c r="AD36" s="84">
        <f>SUM(AD29:AD35)</f>
        <v>500895891</v>
      </c>
      <c r="AE36" s="85">
        <f>SUM(AE29:AE35)</f>
        <v>54363471</v>
      </c>
      <c r="AF36" s="85">
        <f t="shared" si="12"/>
        <v>555259362</v>
      </c>
      <c r="AG36" s="45">
        <f t="shared" si="13"/>
        <v>0.23027278180491922</v>
      </c>
      <c r="AH36" s="45">
        <f t="shared" si="14"/>
        <v>0.29285483348590535</v>
      </c>
      <c r="AI36" s="67">
        <f>SUM(AI29:AI35)</f>
        <v>2411311305</v>
      </c>
      <c r="AJ36" s="67">
        <f>SUM(AJ29:AJ35)</f>
        <v>2578373498</v>
      </c>
      <c r="AK36" s="67">
        <f>SUM(AK29:AK35)</f>
        <v>555259362</v>
      </c>
      <c r="AL36" s="67"/>
    </row>
    <row r="37" spans="1:38" s="14" customFormat="1" ht="12.75">
      <c r="A37" s="30" t="s">
        <v>96</v>
      </c>
      <c r="B37" s="64" t="s">
        <v>432</v>
      </c>
      <c r="C37" s="40" t="s">
        <v>433</v>
      </c>
      <c r="D37" s="80">
        <v>175799184</v>
      </c>
      <c r="E37" s="81">
        <v>71685000</v>
      </c>
      <c r="F37" s="82">
        <f t="shared" si="0"/>
        <v>247484184</v>
      </c>
      <c r="G37" s="80">
        <v>175799184</v>
      </c>
      <c r="H37" s="81">
        <v>71685000</v>
      </c>
      <c r="I37" s="83">
        <f t="shared" si="1"/>
        <v>247484184</v>
      </c>
      <c r="J37" s="80">
        <v>47118641</v>
      </c>
      <c r="K37" s="81">
        <v>0</v>
      </c>
      <c r="L37" s="81">
        <f t="shared" si="2"/>
        <v>47118641</v>
      </c>
      <c r="M37" s="41">
        <f t="shared" si="3"/>
        <v>0.1903905140055334</v>
      </c>
      <c r="N37" s="108">
        <v>0</v>
      </c>
      <c r="O37" s="109">
        <v>0</v>
      </c>
      <c r="P37" s="110">
        <f t="shared" si="4"/>
        <v>0</v>
      </c>
      <c r="Q37" s="41">
        <f t="shared" si="5"/>
        <v>0</v>
      </c>
      <c r="R37" s="108">
        <v>0</v>
      </c>
      <c r="S37" s="110">
        <v>0</v>
      </c>
      <c r="T37" s="110">
        <f t="shared" si="6"/>
        <v>0</v>
      </c>
      <c r="U37" s="41">
        <f t="shared" si="7"/>
        <v>0</v>
      </c>
      <c r="V37" s="108">
        <v>0</v>
      </c>
      <c r="W37" s="110">
        <v>0</v>
      </c>
      <c r="X37" s="110">
        <f t="shared" si="8"/>
        <v>0</v>
      </c>
      <c r="Y37" s="41">
        <f t="shared" si="9"/>
        <v>0</v>
      </c>
      <c r="Z37" s="80">
        <v>47118641</v>
      </c>
      <c r="AA37" s="81">
        <v>0</v>
      </c>
      <c r="AB37" s="81">
        <f t="shared" si="10"/>
        <v>47118641</v>
      </c>
      <c r="AC37" s="41">
        <f t="shared" si="11"/>
        <v>0.1903905140055334</v>
      </c>
      <c r="AD37" s="80">
        <v>47715144</v>
      </c>
      <c r="AE37" s="81">
        <v>1273055</v>
      </c>
      <c r="AF37" s="81">
        <f t="shared" si="12"/>
        <v>48988199</v>
      </c>
      <c r="AG37" s="41">
        <f t="shared" si="13"/>
        <v>0.23750895503252514</v>
      </c>
      <c r="AH37" s="41">
        <f t="shared" si="14"/>
        <v>-0.038163436055283384</v>
      </c>
      <c r="AI37" s="13">
        <v>206258324</v>
      </c>
      <c r="AJ37" s="13">
        <v>212393737</v>
      </c>
      <c r="AK37" s="13">
        <v>48988199</v>
      </c>
      <c r="AL37" s="13"/>
    </row>
    <row r="38" spans="1:38" s="14" customFormat="1" ht="12.75">
      <c r="A38" s="30" t="s">
        <v>96</v>
      </c>
      <c r="B38" s="64" t="s">
        <v>434</v>
      </c>
      <c r="C38" s="40" t="s">
        <v>435</v>
      </c>
      <c r="D38" s="80">
        <v>263602600</v>
      </c>
      <c r="E38" s="81">
        <v>59996000</v>
      </c>
      <c r="F38" s="82">
        <f t="shared" si="0"/>
        <v>323598600</v>
      </c>
      <c r="G38" s="80">
        <v>263602600</v>
      </c>
      <c r="H38" s="81">
        <v>59996000</v>
      </c>
      <c r="I38" s="83">
        <f t="shared" si="1"/>
        <v>323598600</v>
      </c>
      <c r="J38" s="80">
        <v>88288019</v>
      </c>
      <c r="K38" s="81">
        <v>212877</v>
      </c>
      <c r="L38" s="81">
        <f t="shared" si="2"/>
        <v>88500896</v>
      </c>
      <c r="M38" s="41">
        <f t="shared" si="3"/>
        <v>0.2734897369766124</v>
      </c>
      <c r="N38" s="108">
        <v>0</v>
      </c>
      <c r="O38" s="109">
        <v>0</v>
      </c>
      <c r="P38" s="110">
        <f t="shared" si="4"/>
        <v>0</v>
      </c>
      <c r="Q38" s="41">
        <f t="shared" si="5"/>
        <v>0</v>
      </c>
      <c r="R38" s="108">
        <v>0</v>
      </c>
      <c r="S38" s="110">
        <v>0</v>
      </c>
      <c r="T38" s="110">
        <f t="shared" si="6"/>
        <v>0</v>
      </c>
      <c r="U38" s="41">
        <f t="shared" si="7"/>
        <v>0</v>
      </c>
      <c r="V38" s="108">
        <v>0</v>
      </c>
      <c r="W38" s="110">
        <v>0</v>
      </c>
      <c r="X38" s="110">
        <f t="shared" si="8"/>
        <v>0</v>
      </c>
      <c r="Y38" s="41">
        <f t="shared" si="9"/>
        <v>0</v>
      </c>
      <c r="Z38" s="80">
        <v>88288019</v>
      </c>
      <c r="AA38" s="81">
        <v>212877</v>
      </c>
      <c r="AB38" s="81">
        <f t="shared" si="10"/>
        <v>88500896</v>
      </c>
      <c r="AC38" s="41">
        <f t="shared" si="11"/>
        <v>0.2734897369766124</v>
      </c>
      <c r="AD38" s="80">
        <v>82273781</v>
      </c>
      <c r="AE38" s="81">
        <v>3425093</v>
      </c>
      <c r="AF38" s="81">
        <f t="shared" si="12"/>
        <v>85698874</v>
      </c>
      <c r="AG38" s="41">
        <f t="shared" si="13"/>
        <v>0.2845994666336664</v>
      </c>
      <c r="AH38" s="41">
        <f t="shared" si="14"/>
        <v>0.032696135540823956</v>
      </c>
      <c r="AI38" s="13">
        <v>301120993</v>
      </c>
      <c r="AJ38" s="13">
        <v>301120993</v>
      </c>
      <c r="AK38" s="13">
        <v>85698874</v>
      </c>
      <c r="AL38" s="13"/>
    </row>
    <row r="39" spans="1:38" s="14" customFormat="1" ht="12.75">
      <c r="A39" s="30" t="s">
        <v>96</v>
      </c>
      <c r="B39" s="64" t="s">
        <v>436</v>
      </c>
      <c r="C39" s="40" t="s">
        <v>437</v>
      </c>
      <c r="D39" s="80">
        <v>213771460</v>
      </c>
      <c r="E39" s="81">
        <v>147719902</v>
      </c>
      <c r="F39" s="82">
        <f t="shared" si="0"/>
        <v>361491362</v>
      </c>
      <c r="G39" s="80">
        <v>213771460</v>
      </c>
      <c r="H39" s="81">
        <v>147719902</v>
      </c>
      <c r="I39" s="83">
        <f t="shared" si="1"/>
        <v>361491362</v>
      </c>
      <c r="J39" s="80">
        <v>78758344</v>
      </c>
      <c r="K39" s="81">
        <v>15641147</v>
      </c>
      <c r="L39" s="81">
        <f t="shared" si="2"/>
        <v>94399491</v>
      </c>
      <c r="M39" s="41">
        <f t="shared" si="3"/>
        <v>0.26113899507230826</v>
      </c>
      <c r="N39" s="108">
        <v>0</v>
      </c>
      <c r="O39" s="109">
        <v>0</v>
      </c>
      <c r="P39" s="110">
        <f t="shared" si="4"/>
        <v>0</v>
      </c>
      <c r="Q39" s="41">
        <f t="shared" si="5"/>
        <v>0</v>
      </c>
      <c r="R39" s="108">
        <v>0</v>
      </c>
      <c r="S39" s="110">
        <v>0</v>
      </c>
      <c r="T39" s="110">
        <f t="shared" si="6"/>
        <v>0</v>
      </c>
      <c r="U39" s="41">
        <f t="shared" si="7"/>
        <v>0</v>
      </c>
      <c r="V39" s="108">
        <v>0</v>
      </c>
      <c r="W39" s="110">
        <v>0</v>
      </c>
      <c r="X39" s="110">
        <f t="shared" si="8"/>
        <v>0</v>
      </c>
      <c r="Y39" s="41">
        <f t="shared" si="9"/>
        <v>0</v>
      </c>
      <c r="Z39" s="80">
        <v>78758344</v>
      </c>
      <c r="AA39" s="81">
        <v>15641147</v>
      </c>
      <c r="AB39" s="81">
        <f t="shared" si="10"/>
        <v>94399491</v>
      </c>
      <c r="AC39" s="41">
        <f t="shared" si="11"/>
        <v>0.26113899507230826</v>
      </c>
      <c r="AD39" s="80">
        <v>71129196</v>
      </c>
      <c r="AE39" s="81">
        <v>6398247</v>
      </c>
      <c r="AF39" s="81">
        <f t="shared" si="12"/>
        <v>77527443</v>
      </c>
      <c r="AG39" s="41">
        <f t="shared" si="13"/>
        <v>0.24258190315299757</v>
      </c>
      <c r="AH39" s="41">
        <f t="shared" si="14"/>
        <v>0.21762678281547343</v>
      </c>
      <c r="AI39" s="13">
        <v>319592855</v>
      </c>
      <c r="AJ39" s="13">
        <v>292105439</v>
      </c>
      <c r="AK39" s="13">
        <v>77527443</v>
      </c>
      <c r="AL39" s="13"/>
    </row>
    <row r="40" spans="1:38" s="14" customFormat="1" ht="12.75">
      <c r="A40" s="30" t="s">
        <v>96</v>
      </c>
      <c r="B40" s="64" t="s">
        <v>438</v>
      </c>
      <c r="C40" s="40" t="s">
        <v>439</v>
      </c>
      <c r="D40" s="80">
        <v>72176189</v>
      </c>
      <c r="E40" s="81">
        <v>23866952</v>
      </c>
      <c r="F40" s="82">
        <f t="shared" si="0"/>
        <v>96043141</v>
      </c>
      <c r="G40" s="80">
        <v>72176189</v>
      </c>
      <c r="H40" s="81">
        <v>23866952</v>
      </c>
      <c r="I40" s="83">
        <f t="shared" si="1"/>
        <v>96043141</v>
      </c>
      <c r="J40" s="80">
        <v>27268809</v>
      </c>
      <c r="K40" s="81">
        <v>1973332</v>
      </c>
      <c r="L40" s="81">
        <f t="shared" si="2"/>
        <v>29242141</v>
      </c>
      <c r="M40" s="41">
        <f t="shared" si="3"/>
        <v>0.30446881157291594</v>
      </c>
      <c r="N40" s="108">
        <v>0</v>
      </c>
      <c r="O40" s="109">
        <v>0</v>
      </c>
      <c r="P40" s="110">
        <f t="shared" si="4"/>
        <v>0</v>
      </c>
      <c r="Q40" s="41">
        <f t="shared" si="5"/>
        <v>0</v>
      </c>
      <c r="R40" s="108">
        <v>0</v>
      </c>
      <c r="S40" s="110">
        <v>0</v>
      </c>
      <c r="T40" s="110">
        <f t="shared" si="6"/>
        <v>0</v>
      </c>
      <c r="U40" s="41">
        <f t="shared" si="7"/>
        <v>0</v>
      </c>
      <c r="V40" s="108">
        <v>0</v>
      </c>
      <c r="W40" s="110">
        <v>0</v>
      </c>
      <c r="X40" s="110">
        <f t="shared" si="8"/>
        <v>0</v>
      </c>
      <c r="Y40" s="41">
        <f t="shared" si="9"/>
        <v>0</v>
      </c>
      <c r="Z40" s="80">
        <v>27268809</v>
      </c>
      <c r="AA40" s="81">
        <v>1973332</v>
      </c>
      <c r="AB40" s="81">
        <f t="shared" si="10"/>
        <v>29242141</v>
      </c>
      <c r="AC40" s="41">
        <f t="shared" si="11"/>
        <v>0.30446881157291594</v>
      </c>
      <c r="AD40" s="80">
        <v>23767180</v>
      </c>
      <c r="AE40" s="81">
        <v>3045938</v>
      </c>
      <c r="AF40" s="81">
        <f t="shared" si="12"/>
        <v>26813118</v>
      </c>
      <c r="AG40" s="41">
        <f t="shared" si="13"/>
        <v>0.3218859270250492</v>
      </c>
      <c r="AH40" s="41">
        <f t="shared" si="14"/>
        <v>0.09059084437699494</v>
      </c>
      <c r="AI40" s="13">
        <v>83300063</v>
      </c>
      <c r="AJ40" s="13">
        <v>91275139</v>
      </c>
      <c r="AK40" s="13">
        <v>26813118</v>
      </c>
      <c r="AL40" s="13"/>
    </row>
    <row r="41" spans="1:38" s="14" customFormat="1" ht="12.75">
      <c r="A41" s="30" t="s">
        <v>96</v>
      </c>
      <c r="B41" s="64" t="s">
        <v>440</v>
      </c>
      <c r="C41" s="40" t="s">
        <v>441</v>
      </c>
      <c r="D41" s="80">
        <v>0</v>
      </c>
      <c r="E41" s="81">
        <v>0</v>
      </c>
      <c r="F41" s="82">
        <f t="shared" si="0"/>
        <v>0</v>
      </c>
      <c r="G41" s="80">
        <v>0</v>
      </c>
      <c r="H41" s="81">
        <v>0</v>
      </c>
      <c r="I41" s="83">
        <f t="shared" si="1"/>
        <v>0</v>
      </c>
      <c r="J41" s="80">
        <v>175692934</v>
      </c>
      <c r="K41" s="81">
        <v>0</v>
      </c>
      <c r="L41" s="81">
        <f t="shared" si="2"/>
        <v>175692934</v>
      </c>
      <c r="M41" s="41">
        <f t="shared" si="3"/>
        <v>0</v>
      </c>
      <c r="N41" s="108">
        <v>0</v>
      </c>
      <c r="O41" s="109">
        <v>0</v>
      </c>
      <c r="P41" s="110">
        <f t="shared" si="4"/>
        <v>0</v>
      </c>
      <c r="Q41" s="41">
        <f t="shared" si="5"/>
        <v>0</v>
      </c>
      <c r="R41" s="108">
        <v>0</v>
      </c>
      <c r="S41" s="110">
        <v>0</v>
      </c>
      <c r="T41" s="110">
        <f t="shared" si="6"/>
        <v>0</v>
      </c>
      <c r="U41" s="41">
        <f t="shared" si="7"/>
        <v>0</v>
      </c>
      <c r="V41" s="108">
        <v>0</v>
      </c>
      <c r="W41" s="110">
        <v>0</v>
      </c>
      <c r="X41" s="110">
        <f t="shared" si="8"/>
        <v>0</v>
      </c>
      <c r="Y41" s="41">
        <f t="shared" si="9"/>
        <v>0</v>
      </c>
      <c r="Z41" s="80">
        <v>175692934</v>
      </c>
      <c r="AA41" s="81">
        <v>0</v>
      </c>
      <c r="AB41" s="81">
        <f t="shared" si="10"/>
        <v>175692934</v>
      </c>
      <c r="AC41" s="41">
        <f t="shared" si="11"/>
        <v>0</v>
      </c>
      <c r="AD41" s="80">
        <v>116223286</v>
      </c>
      <c r="AE41" s="81">
        <v>0</v>
      </c>
      <c r="AF41" s="81">
        <f t="shared" si="12"/>
        <v>116223286</v>
      </c>
      <c r="AG41" s="41">
        <f t="shared" si="13"/>
        <v>2.2699860546875</v>
      </c>
      <c r="AH41" s="41">
        <f t="shared" si="14"/>
        <v>0.5116844485019982</v>
      </c>
      <c r="AI41" s="13">
        <v>51200000</v>
      </c>
      <c r="AJ41" s="13">
        <v>51200000</v>
      </c>
      <c r="AK41" s="13">
        <v>116223286</v>
      </c>
      <c r="AL41" s="13"/>
    </row>
    <row r="42" spans="1:38" s="14" customFormat="1" ht="12.75">
      <c r="A42" s="30" t="s">
        <v>115</v>
      </c>
      <c r="B42" s="64" t="s">
        <v>442</v>
      </c>
      <c r="C42" s="40" t="s">
        <v>443</v>
      </c>
      <c r="D42" s="80">
        <v>522264064</v>
      </c>
      <c r="E42" s="81">
        <v>849317000</v>
      </c>
      <c r="F42" s="82">
        <f t="shared" si="0"/>
        <v>1371581064</v>
      </c>
      <c r="G42" s="80">
        <v>522264064</v>
      </c>
      <c r="H42" s="81">
        <v>849317000</v>
      </c>
      <c r="I42" s="83">
        <f t="shared" si="1"/>
        <v>1371581064</v>
      </c>
      <c r="J42" s="80">
        <v>33796449</v>
      </c>
      <c r="K42" s="81">
        <v>71089934</v>
      </c>
      <c r="L42" s="81">
        <f t="shared" si="2"/>
        <v>104886383</v>
      </c>
      <c r="M42" s="41">
        <f t="shared" si="3"/>
        <v>0.07647115125234771</v>
      </c>
      <c r="N42" s="108">
        <v>0</v>
      </c>
      <c r="O42" s="109">
        <v>0</v>
      </c>
      <c r="P42" s="110">
        <f t="shared" si="4"/>
        <v>0</v>
      </c>
      <c r="Q42" s="41">
        <f t="shared" si="5"/>
        <v>0</v>
      </c>
      <c r="R42" s="108">
        <v>0</v>
      </c>
      <c r="S42" s="110">
        <v>0</v>
      </c>
      <c r="T42" s="110">
        <f t="shared" si="6"/>
        <v>0</v>
      </c>
      <c r="U42" s="41">
        <f t="shared" si="7"/>
        <v>0</v>
      </c>
      <c r="V42" s="108">
        <v>0</v>
      </c>
      <c r="W42" s="110">
        <v>0</v>
      </c>
      <c r="X42" s="110">
        <f t="shared" si="8"/>
        <v>0</v>
      </c>
      <c r="Y42" s="41">
        <f t="shared" si="9"/>
        <v>0</v>
      </c>
      <c r="Z42" s="80">
        <v>33796449</v>
      </c>
      <c r="AA42" s="81">
        <v>71089934</v>
      </c>
      <c r="AB42" s="81">
        <f t="shared" si="10"/>
        <v>104886383</v>
      </c>
      <c r="AC42" s="41">
        <f t="shared" si="11"/>
        <v>0.07647115125234771</v>
      </c>
      <c r="AD42" s="80">
        <v>147946978</v>
      </c>
      <c r="AE42" s="81">
        <v>40538142</v>
      </c>
      <c r="AF42" s="81">
        <f t="shared" si="12"/>
        <v>188485120</v>
      </c>
      <c r="AG42" s="41">
        <f t="shared" si="13"/>
        <v>0.14798908955577783</v>
      </c>
      <c r="AH42" s="41">
        <f t="shared" si="14"/>
        <v>-0.4435296377772421</v>
      </c>
      <c r="AI42" s="13">
        <v>1273642000</v>
      </c>
      <c r="AJ42" s="13">
        <v>1273642000</v>
      </c>
      <c r="AK42" s="13">
        <v>188485120</v>
      </c>
      <c r="AL42" s="13"/>
    </row>
    <row r="43" spans="1:38" s="60" customFormat="1" ht="12.75">
      <c r="A43" s="65"/>
      <c r="B43" s="66" t="s">
        <v>444</v>
      </c>
      <c r="C43" s="33"/>
      <c r="D43" s="84">
        <f>SUM(D37:D42)</f>
        <v>1247613497</v>
      </c>
      <c r="E43" s="85">
        <f>SUM(E37:E42)</f>
        <v>1152584854</v>
      </c>
      <c r="F43" s="86">
        <f t="shared" si="0"/>
        <v>2400198351</v>
      </c>
      <c r="G43" s="84">
        <f>SUM(G37:G42)</f>
        <v>1247613497</v>
      </c>
      <c r="H43" s="85">
        <f>SUM(H37:H42)</f>
        <v>1152584854</v>
      </c>
      <c r="I43" s="93">
        <f t="shared" si="1"/>
        <v>2400198351</v>
      </c>
      <c r="J43" s="84">
        <f>SUM(J37:J42)</f>
        <v>450923196</v>
      </c>
      <c r="K43" s="95">
        <f>SUM(K37:K42)</f>
        <v>88917290</v>
      </c>
      <c r="L43" s="85">
        <f t="shared" si="2"/>
        <v>539840486</v>
      </c>
      <c r="M43" s="45">
        <f t="shared" si="3"/>
        <v>0.22491494745635712</v>
      </c>
      <c r="N43" s="114">
        <f>SUM(N37:N42)</f>
        <v>0</v>
      </c>
      <c r="O43" s="115">
        <f>SUM(O37:O42)</f>
        <v>0</v>
      </c>
      <c r="P43" s="116">
        <f t="shared" si="4"/>
        <v>0</v>
      </c>
      <c r="Q43" s="45">
        <f t="shared" si="5"/>
        <v>0</v>
      </c>
      <c r="R43" s="114">
        <f>SUM(R37:R42)</f>
        <v>0</v>
      </c>
      <c r="S43" s="116">
        <f>SUM(S37:S42)</f>
        <v>0</v>
      </c>
      <c r="T43" s="116">
        <f t="shared" si="6"/>
        <v>0</v>
      </c>
      <c r="U43" s="45">
        <f t="shared" si="7"/>
        <v>0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5">
        <f t="shared" si="9"/>
        <v>0</v>
      </c>
      <c r="Z43" s="84">
        <v>450923196</v>
      </c>
      <c r="AA43" s="85">
        <v>88917290</v>
      </c>
      <c r="AB43" s="85">
        <f t="shared" si="10"/>
        <v>539840486</v>
      </c>
      <c r="AC43" s="45">
        <f t="shared" si="11"/>
        <v>0.22491494745635712</v>
      </c>
      <c r="AD43" s="84">
        <f>SUM(AD37:AD42)</f>
        <v>489055565</v>
      </c>
      <c r="AE43" s="85">
        <f>SUM(AE37:AE42)</f>
        <v>54680475</v>
      </c>
      <c r="AF43" s="85">
        <f t="shared" si="12"/>
        <v>543736040</v>
      </c>
      <c r="AG43" s="45">
        <f t="shared" si="13"/>
        <v>0.2432699105421786</v>
      </c>
      <c r="AH43" s="45">
        <f t="shared" si="14"/>
        <v>-0.0071644211775993005</v>
      </c>
      <c r="AI43" s="67">
        <f>SUM(AI37:AI42)</f>
        <v>2235114235</v>
      </c>
      <c r="AJ43" s="67">
        <f>SUM(AJ37:AJ42)</f>
        <v>2221737308</v>
      </c>
      <c r="AK43" s="67">
        <f>SUM(AK37:AK42)</f>
        <v>543736040</v>
      </c>
      <c r="AL43" s="67"/>
    </row>
    <row r="44" spans="1:38" s="60" customFormat="1" ht="12.75">
      <c r="A44" s="65"/>
      <c r="B44" s="66" t="s">
        <v>445</v>
      </c>
      <c r="C44" s="33"/>
      <c r="D44" s="84">
        <f>SUM(D9:D14,D16:D20,D22:D27,D29:D35,D37:D42)</f>
        <v>10709857361</v>
      </c>
      <c r="E44" s="85">
        <f>SUM(E9:E14,E16:E20,E22:E27,E29:E35,E37:E42)</f>
        <v>4891791867</v>
      </c>
      <c r="F44" s="86">
        <f t="shared" si="0"/>
        <v>15601649228</v>
      </c>
      <c r="G44" s="84">
        <f>SUM(G9:G14,G16:G20,G22:G27,G29:G35,G37:G42)</f>
        <v>10709857361</v>
      </c>
      <c r="H44" s="85">
        <f>SUM(H9:H14,H16:H20,H22:H27,H29:H35,H37:H42)</f>
        <v>4891791867</v>
      </c>
      <c r="I44" s="93">
        <f t="shared" si="1"/>
        <v>15601649228</v>
      </c>
      <c r="J44" s="84">
        <f>SUM(J9:J14,J16:J20,J22:J27,J29:J35,J37:J42)</f>
        <v>3241036846</v>
      </c>
      <c r="K44" s="95">
        <f>SUM(K9:K14,K16:K20,K22:K27,K29:K35,K37:K42)</f>
        <v>473651111</v>
      </c>
      <c r="L44" s="85">
        <f t="shared" si="2"/>
        <v>3714687957</v>
      </c>
      <c r="M44" s="45">
        <f t="shared" si="3"/>
        <v>0.23809585145225007</v>
      </c>
      <c r="N44" s="114">
        <f>SUM(N9:N14,N16:N20,N22:N27,N29:N35,N37:N42)</f>
        <v>0</v>
      </c>
      <c r="O44" s="115">
        <f>SUM(O9:O14,O16:O20,O22:O27,O29:O35,O37:O42)</f>
        <v>0</v>
      </c>
      <c r="P44" s="116">
        <f t="shared" si="4"/>
        <v>0</v>
      </c>
      <c r="Q44" s="45">
        <f t="shared" si="5"/>
        <v>0</v>
      </c>
      <c r="R44" s="114">
        <f>SUM(R9:R14,R16:R20,R22:R27,R29:R35,R37:R42)</f>
        <v>0</v>
      </c>
      <c r="S44" s="116">
        <f>SUM(S9:S14,S16:S20,S22:S27,S29:S35,S37:S42)</f>
        <v>0</v>
      </c>
      <c r="T44" s="116">
        <f t="shared" si="6"/>
        <v>0</v>
      </c>
      <c r="U44" s="45">
        <f t="shared" si="7"/>
        <v>0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5">
        <f t="shared" si="9"/>
        <v>0</v>
      </c>
      <c r="Z44" s="84">
        <v>3241036846</v>
      </c>
      <c r="AA44" s="85">
        <v>473651111</v>
      </c>
      <c r="AB44" s="85">
        <f t="shared" si="10"/>
        <v>3714687957</v>
      </c>
      <c r="AC44" s="45">
        <f t="shared" si="11"/>
        <v>0.23809585145225007</v>
      </c>
      <c r="AD44" s="84">
        <f>SUM(AD9:AD14,AD16:AD20,AD22:AD27,AD29:AD35,AD37:AD42)</f>
        <v>2843692121</v>
      </c>
      <c r="AE44" s="85">
        <f>SUM(AE9:AE14,AE16:AE20,AE22:AE27,AE29:AE35,AE37:AE42)</f>
        <v>538427633</v>
      </c>
      <c r="AF44" s="85">
        <f t="shared" si="12"/>
        <v>3382119754</v>
      </c>
      <c r="AG44" s="45">
        <f t="shared" si="13"/>
        <v>0.23575671261480743</v>
      </c>
      <c r="AH44" s="45">
        <f t="shared" si="14"/>
        <v>0.09833129137626617</v>
      </c>
      <c r="AI44" s="67">
        <f>SUM(AI9:AI14,AI16:AI20,AI22:AI27,AI29:AI35,AI37:AI42)</f>
        <v>14345804692</v>
      </c>
      <c r="AJ44" s="67">
        <f>SUM(AJ9:AJ14,AJ16:AJ20,AJ22:AJ27,AJ29:AJ35,AJ37:AJ42)</f>
        <v>14558723295</v>
      </c>
      <c r="AK44" s="67">
        <f>SUM(AK9:AK14,AK16:AK20,AK22:AK27,AK29:AK35,AK37:AK42)</f>
        <v>3382119754</v>
      </c>
      <c r="AL44" s="67"/>
    </row>
    <row r="45" spans="1:38" s="14" customFormat="1" ht="12.75">
      <c r="A45" s="68"/>
      <c r="B45" s="69"/>
      <c r="C45" s="70"/>
      <c r="D45" s="96"/>
      <c r="E45" s="96"/>
      <c r="F45" s="97"/>
      <c r="G45" s="98"/>
      <c r="H45" s="96"/>
      <c r="I45" s="99"/>
      <c r="J45" s="98"/>
      <c r="K45" s="100"/>
      <c r="L45" s="96"/>
      <c r="M45" s="74"/>
      <c r="N45" s="98"/>
      <c r="O45" s="100"/>
      <c r="P45" s="96"/>
      <c r="Q45" s="74"/>
      <c r="R45" s="98"/>
      <c r="S45" s="100"/>
      <c r="T45" s="96"/>
      <c r="U45" s="74"/>
      <c r="V45" s="98"/>
      <c r="W45" s="100"/>
      <c r="X45" s="96"/>
      <c r="Y45" s="74"/>
      <c r="Z45" s="98"/>
      <c r="AA45" s="100"/>
      <c r="AB45" s="96"/>
      <c r="AC45" s="74"/>
      <c r="AD45" s="98"/>
      <c r="AE45" s="96"/>
      <c r="AF45" s="96"/>
      <c r="AG45" s="74"/>
      <c r="AH45" s="74"/>
      <c r="AI45" s="13"/>
      <c r="AJ45" s="13"/>
      <c r="AK45" s="13"/>
      <c r="AL45" s="13"/>
    </row>
    <row r="46" spans="1:38" s="77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5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5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5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5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5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5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5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5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5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5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5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5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5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5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5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5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5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5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5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5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5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5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5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5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5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5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5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5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5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5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5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5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5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5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5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5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5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5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30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4" t="s">
        <v>446</v>
      </c>
      <c r="C9" s="40" t="s">
        <v>447</v>
      </c>
      <c r="D9" s="80">
        <v>273721488</v>
      </c>
      <c r="E9" s="81">
        <v>101978000</v>
      </c>
      <c r="F9" s="82">
        <f>$D9+$E9</f>
        <v>375699488</v>
      </c>
      <c r="G9" s="80">
        <v>273721488</v>
      </c>
      <c r="H9" s="81">
        <v>101978000</v>
      </c>
      <c r="I9" s="83">
        <f>$G9+$H9</f>
        <v>375699488</v>
      </c>
      <c r="J9" s="80">
        <v>108826116</v>
      </c>
      <c r="K9" s="81">
        <v>14147000</v>
      </c>
      <c r="L9" s="81">
        <f>$J9+$K9</f>
        <v>122973116</v>
      </c>
      <c r="M9" s="41">
        <f>IF($F9=0,0,$L9/$F9)</f>
        <v>0.32731776307344873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108826116</v>
      </c>
      <c r="AA9" s="81">
        <v>14147000</v>
      </c>
      <c r="AB9" s="81">
        <f>$Z9+$AA9</f>
        <v>122973116</v>
      </c>
      <c r="AC9" s="41">
        <f>IF($F9=0,0,$AB9/$F9)</f>
        <v>0.32731776307344873</v>
      </c>
      <c r="AD9" s="80">
        <v>110072146</v>
      </c>
      <c r="AE9" s="81">
        <v>25022502</v>
      </c>
      <c r="AF9" s="81">
        <f>$AD9+$AE9</f>
        <v>135094648</v>
      </c>
      <c r="AG9" s="41">
        <f>IF($AI9=0,0,$AK9/$AI9)</f>
        <v>0.3558303082915292</v>
      </c>
      <c r="AH9" s="41">
        <f>IF($AF9=0,0,(($L9/$AF9)-1))</f>
        <v>-0.08972621920595991</v>
      </c>
      <c r="AI9" s="13">
        <v>379660318</v>
      </c>
      <c r="AJ9" s="13">
        <v>234747788</v>
      </c>
      <c r="AK9" s="13">
        <v>135094648</v>
      </c>
      <c r="AL9" s="13"/>
    </row>
    <row r="10" spans="1:38" s="14" customFormat="1" ht="12.75">
      <c r="A10" s="30" t="s">
        <v>96</v>
      </c>
      <c r="B10" s="64" t="s">
        <v>448</v>
      </c>
      <c r="C10" s="40" t="s">
        <v>449</v>
      </c>
      <c r="D10" s="80">
        <v>454553425</v>
      </c>
      <c r="E10" s="81">
        <v>101268950</v>
      </c>
      <c r="F10" s="83">
        <f aca="true" t="shared" si="0" ref="F10:F33">$D10+$E10</f>
        <v>555822375</v>
      </c>
      <c r="G10" s="80">
        <v>454553425</v>
      </c>
      <c r="H10" s="81">
        <v>101268950</v>
      </c>
      <c r="I10" s="83">
        <f aca="true" t="shared" si="1" ref="I10:I33">$G10+$H10</f>
        <v>555822375</v>
      </c>
      <c r="J10" s="80">
        <v>129582175</v>
      </c>
      <c r="K10" s="81">
        <v>11057254</v>
      </c>
      <c r="L10" s="81">
        <f aca="true" t="shared" si="2" ref="L10:L33">$J10+$K10</f>
        <v>140639429</v>
      </c>
      <c r="M10" s="41">
        <f aca="true" t="shared" si="3" ref="M10:M33">IF($F10=0,0,$L10/$F10)</f>
        <v>0.2530294484816305</v>
      </c>
      <c r="N10" s="108">
        <v>0</v>
      </c>
      <c r="O10" s="109">
        <v>0</v>
      </c>
      <c r="P10" s="110">
        <f aca="true" t="shared" si="4" ref="P10:P33">$N10+$O10</f>
        <v>0</v>
      </c>
      <c r="Q10" s="41">
        <f aca="true" t="shared" si="5" ref="Q10:Q33">IF($F10=0,0,$P10/$F10)</f>
        <v>0</v>
      </c>
      <c r="R10" s="108">
        <v>0</v>
      </c>
      <c r="S10" s="110">
        <v>0</v>
      </c>
      <c r="T10" s="110">
        <f aca="true" t="shared" si="6" ref="T10:T33">$R10+$S10</f>
        <v>0</v>
      </c>
      <c r="U10" s="41">
        <f aca="true" t="shared" si="7" ref="U10:U33">IF($I10=0,0,$T10/$I10)</f>
        <v>0</v>
      </c>
      <c r="V10" s="108">
        <v>0</v>
      </c>
      <c r="W10" s="110">
        <v>0</v>
      </c>
      <c r="X10" s="110">
        <f aca="true" t="shared" si="8" ref="X10:X33">$V10+$W10</f>
        <v>0</v>
      </c>
      <c r="Y10" s="41">
        <f aca="true" t="shared" si="9" ref="Y10:Y33">IF($I10=0,0,$X10/$I10)</f>
        <v>0</v>
      </c>
      <c r="Z10" s="80">
        <v>129582175</v>
      </c>
      <c r="AA10" s="81">
        <v>11057254</v>
      </c>
      <c r="AB10" s="81">
        <f aca="true" t="shared" si="10" ref="AB10:AB33">$Z10+$AA10</f>
        <v>140639429</v>
      </c>
      <c r="AC10" s="41">
        <f aca="true" t="shared" si="11" ref="AC10:AC33">IF($F10=0,0,$AB10/$F10)</f>
        <v>0.2530294484816305</v>
      </c>
      <c r="AD10" s="80">
        <v>119326056</v>
      </c>
      <c r="AE10" s="81">
        <v>1438553</v>
      </c>
      <c r="AF10" s="81">
        <f aca="true" t="shared" si="12" ref="AF10:AF33">$AD10+$AE10</f>
        <v>120764609</v>
      </c>
      <c r="AG10" s="41">
        <f aca="true" t="shared" si="13" ref="AG10:AG33">IF($AI10=0,0,$AK10/$AI10)</f>
        <v>0.23316295305410872</v>
      </c>
      <c r="AH10" s="41">
        <f aca="true" t="shared" si="14" ref="AH10:AH33">IF($AF10=0,0,(($L10/$AF10)-1))</f>
        <v>0.1645748714343951</v>
      </c>
      <c r="AI10" s="13">
        <v>517940811</v>
      </c>
      <c r="AJ10" s="13">
        <v>513320150</v>
      </c>
      <c r="AK10" s="13">
        <v>120764609</v>
      </c>
      <c r="AL10" s="13"/>
    </row>
    <row r="11" spans="1:38" s="14" customFormat="1" ht="12.75">
      <c r="A11" s="30" t="s">
        <v>96</v>
      </c>
      <c r="B11" s="64" t="s">
        <v>450</v>
      </c>
      <c r="C11" s="40" t="s">
        <v>451</v>
      </c>
      <c r="D11" s="80">
        <v>299541921</v>
      </c>
      <c r="E11" s="81">
        <v>102668000</v>
      </c>
      <c r="F11" s="82">
        <f t="shared" si="0"/>
        <v>402209921</v>
      </c>
      <c r="G11" s="80">
        <v>299541921</v>
      </c>
      <c r="H11" s="81">
        <v>102668000</v>
      </c>
      <c r="I11" s="83">
        <f t="shared" si="1"/>
        <v>402209921</v>
      </c>
      <c r="J11" s="80">
        <v>92284690</v>
      </c>
      <c r="K11" s="81">
        <v>7121587</v>
      </c>
      <c r="L11" s="81">
        <f t="shared" si="2"/>
        <v>99406277</v>
      </c>
      <c r="M11" s="41">
        <f t="shared" si="3"/>
        <v>0.24715023625685256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92284690</v>
      </c>
      <c r="AA11" s="81">
        <v>7121587</v>
      </c>
      <c r="AB11" s="81">
        <f t="shared" si="10"/>
        <v>99406277</v>
      </c>
      <c r="AC11" s="41">
        <f t="shared" si="11"/>
        <v>0.24715023625685256</v>
      </c>
      <c r="AD11" s="80">
        <v>77928948</v>
      </c>
      <c r="AE11" s="81">
        <v>937832</v>
      </c>
      <c r="AF11" s="81">
        <f t="shared" si="12"/>
        <v>78866780</v>
      </c>
      <c r="AG11" s="41">
        <f t="shared" si="13"/>
        <v>0.21492452057441547</v>
      </c>
      <c r="AH11" s="41">
        <f t="shared" si="14"/>
        <v>0.2604328083383143</v>
      </c>
      <c r="AI11" s="13">
        <v>366951057</v>
      </c>
      <c r="AJ11" s="13">
        <v>357097783</v>
      </c>
      <c r="AK11" s="13">
        <v>78866780</v>
      </c>
      <c r="AL11" s="13"/>
    </row>
    <row r="12" spans="1:38" s="14" customFormat="1" ht="12.75">
      <c r="A12" s="30" t="s">
        <v>96</v>
      </c>
      <c r="B12" s="64" t="s">
        <v>452</v>
      </c>
      <c r="C12" s="40" t="s">
        <v>453</v>
      </c>
      <c r="D12" s="80">
        <v>197838000</v>
      </c>
      <c r="E12" s="81">
        <v>29330944</v>
      </c>
      <c r="F12" s="82">
        <f t="shared" si="0"/>
        <v>227168944</v>
      </c>
      <c r="G12" s="80">
        <v>197838000</v>
      </c>
      <c r="H12" s="81">
        <v>29330944</v>
      </c>
      <c r="I12" s="83">
        <f t="shared" si="1"/>
        <v>227168944</v>
      </c>
      <c r="J12" s="80">
        <v>69804741</v>
      </c>
      <c r="K12" s="81">
        <v>2172403</v>
      </c>
      <c r="L12" s="81">
        <f t="shared" si="2"/>
        <v>71977144</v>
      </c>
      <c r="M12" s="41">
        <f t="shared" si="3"/>
        <v>0.31684411932645157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69804741</v>
      </c>
      <c r="AA12" s="81">
        <v>2172403</v>
      </c>
      <c r="AB12" s="81">
        <f t="shared" si="10"/>
        <v>71977144</v>
      </c>
      <c r="AC12" s="41">
        <f t="shared" si="11"/>
        <v>0.31684411932645157</v>
      </c>
      <c r="AD12" s="80">
        <v>62420443</v>
      </c>
      <c r="AE12" s="81">
        <v>1592419</v>
      </c>
      <c r="AF12" s="81">
        <f t="shared" si="12"/>
        <v>64012862</v>
      </c>
      <c r="AG12" s="41">
        <f t="shared" si="13"/>
        <v>0.2798771612368181</v>
      </c>
      <c r="AH12" s="41">
        <f t="shared" si="14"/>
        <v>0.12441690234065783</v>
      </c>
      <c r="AI12" s="13">
        <v>228717705</v>
      </c>
      <c r="AJ12" s="13">
        <v>228027000</v>
      </c>
      <c r="AK12" s="13">
        <v>64012862</v>
      </c>
      <c r="AL12" s="13"/>
    </row>
    <row r="13" spans="1:38" s="14" customFormat="1" ht="12.75">
      <c r="A13" s="30" t="s">
        <v>96</v>
      </c>
      <c r="B13" s="64" t="s">
        <v>454</v>
      </c>
      <c r="C13" s="40" t="s">
        <v>455</v>
      </c>
      <c r="D13" s="80">
        <v>449343146</v>
      </c>
      <c r="E13" s="81">
        <v>43308000</v>
      </c>
      <c r="F13" s="82">
        <f t="shared" si="0"/>
        <v>492651146</v>
      </c>
      <c r="G13" s="80">
        <v>449343146</v>
      </c>
      <c r="H13" s="81">
        <v>43308000</v>
      </c>
      <c r="I13" s="83">
        <f t="shared" si="1"/>
        <v>492651146</v>
      </c>
      <c r="J13" s="80">
        <v>84682070</v>
      </c>
      <c r="K13" s="81">
        <v>10185977</v>
      </c>
      <c r="L13" s="81">
        <f t="shared" si="2"/>
        <v>94868047</v>
      </c>
      <c r="M13" s="41">
        <f t="shared" si="3"/>
        <v>0.1925663784003458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84682070</v>
      </c>
      <c r="AA13" s="81">
        <v>10185977</v>
      </c>
      <c r="AB13" s="81">
        <f t="shared" si="10"/>
        <v>94868047</v>
      </c>
      <c r="AC13" s="41">
        <f t="shared" si="11"/>
        <v>0.1925663784003458</v>
      </c>
      <c r="AD13" s="80">
        <v>105260186</v>
      </c>
      <c r="AE13" s="81">
        <v>11060939</v>
      </c>
      <c r="AF13" s="81">
        <f t="shared" si="12"/>
        <v>116321125</v>
      </c>
      <c r="AG13" s="41">
        <f t="shared" si="13"/>
        <v>0.24512738589858332</v>
      </c>
      <c r="AH13" s="41">
        <f t="shared" si="14"/>
        <v>-0.18442976716396098</v>
      </c>
      <c r="AI13" s="13">
        <v>474533372</v>
      </c>
      <c r="AJ13" s="13">
        <v>474533372</v>
      </c>
      <c r="AK13" s="13">
        <v>116321125</v>
      </c>
      <c r="AL13" s="13"/>
    </row>
    <row r="14" spans="1:38" s="14" customFormat="1" ht="12.75">
      <c r="A14" s="30" t="s">
        <v>96</v>
      </c>
      <c r="B14" s="64" t="s">
        <v>456</v>
      </c>
      <c r="C14" s="40" t="s">
        <v>457</v>
      </c>
      <c r="D14" s="80">
        <v>144144993</v>
      </c>
      <c r="E14" s="81">
        <v>58332000</v>
      </c>
      <c r="F14" s="82">
        <f t="shared" si="0"/>
        <v>202476993</v>
      </c>
      <c r="G14" s="80">
        <v>144144993</v>
      </c>
      <c r="H14" s="81">
        <v>58332000</v>
      </c>
      <c r="I14" s="83">
        <f t="shared" si="1"/>
        <v>202476993</v>
      </c>
      <c r="J14" s="80">
        <v>46797301</v>
      </c>
      <c r="K14" s="81">
        <v>1854570</v>
      </c>
      <c r="L14" s="81">
        <f t="shared" si="2"/>
        <v>48651871</v>
      </c>
      <c r="M14" s="41">
        <f t="shared" si="3"/>
        <v>0.24028345284641797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46797301</v>
      </c>
      <c r="AA14" s="81">
        <v>1854570</v>
      </c>
      <c r="AB14" s="81">
        <f t="shared" si="10"/>
        <v>48651871</v>
      </c>
      <c r="AC14" s="41">
        <f t="shared" si="11"/>
        <v>0.24028345284641797</v>
      </c>
      <c r="AD14" s="80">
        <v>22495198</v>
      </c>
      <c r="AE14" s="81">
        <v>4332730</v>
      </c>
      <c r="AF14" s="81">
        <f t="shared" si="12"/>
        <v>26827928</v>
      </c>
      <c r="AG14" s="41">
        <f t="shared" si="13"/>
        <v>0.1342661690810878</v>
      </c>
      <c r="AH14" s="41">
        <f t="shared" si="14"/>
        <v>0.8134785138829954</v>
      </c>
      <c r="AI14" s="13">
        <v>199811525</v>
      </c>
      <c r="AJ14" s="13">
        <v>199811525</v>
      </c>
      <c r="AK14" s="13">
        <v>26827928</v>
      </c>
      <c r="AL14" s="13"/>
    </row>
    <row r="15" spans="1:38" s="14" customFormat="1" ht="12.75">
      <c r="A15" s="30" t="s">
        <v>96</v>
      </c>
      <c r="B15" s="64" t="s">
        <v>66</v>
      </c>
      <c r="C15" s="40" t="s">
        <v>67</v>
      </c>
      <c r="D15" s="80">
        <v>1367315756</v>
      </c>
      <c r="E15" s="81">
        <v>254288095</v>
      </c>
      <c r="F15" s="82">
        <f t="shared" si="0"/>
        <v>1621603851</v>
      </c>
      <c r="G15" s="80">
        <v>1367315756</v>
      </c>
      <c r="H15" s="81">
        <v>254288095</v>
      </c>
      <c r="I15" s="83">
        <f t="shared" si="1"/>
        <v>1621603851</v>
      </c>
      <c r="J15" s="80">
        <v>388285110</v>
      </c>
      <c r="K15" s="81">
        <v>37604798</v>
      </c>
      <c r="L15" s="81">
        <f t="shared" si="2"/>
        <v>425889908</v>
      </c>
      <c r="M15" s="41">
        <f t="shared" si="3"/>
        <v>0.26263498803198143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388285110</v>
      </c>
      <c r="AA15" s="81">
        <v>37604798</v>
      </c>
      <c r="AB15" s="81">
        <f t="shared" si="10"/>
        <v>425889908</v>
      </c>
      <c r="AC15" s="41">
        <f t="shared" si="11"/>
        <v>0.26263498803198143</v>
      </c>
      <c r="AD15" s="80">
        <v>329565209</v>
      </c>
      <c r="AE15" s="81">
        <v>14112567</v>
      </c>
      <c r="AF15" s="81">
        <f t="shared" si="12"/>
        <v>343677776</v>
      </c>
      <c r="AG15" s="41">
        <f t="shared" si="13"/>
        <v>0.2346252743496896</v>
      </c>
      <c r="AH15" s="41">
        <f t="shared" si="14"/>
        <v>0.23921282591167614</v>
      </c>
      <c r="AI15" s="13">
        <v>1464794349</v>
      </c>
      <c r="AJ15" s="13">
        <v>1521232450</v>
      </c>
      <c r="AK15" s="13">
        <v>343677776</v>
      </c>
      <c r="AL15" s="13"/>
    </row>
    <row r="16" spans="1:38" s="14" customFormat="1" ht="12.75">
      <c r="A16" s="30" t="s">
        <v>115</v>
      </c>
      <c r="B16" s="64" t="s">
        <v>458</v>
      </c>
      <c r="C16" s="40" t="s">
        <v>459</v>
      </c>
      <c r="D16" s="80">
        <v>403486260</v>
      </c>
      <c r="E16" s="81">
        <v>40500300</v>
      </c>
      <c r="F16" s="82">
        <f t="shared" si="0"/>
        <v>443986560</v>
      </c>
      <c r="G16" s="80">
        <v>403486260</v>
      </c>
      <c r="H16" s="81">
        <v>40500300</v>
      </c>
      <c r="I16" s="83">
        <f t="shared" si="1"/>
        <v>443986560</v>
      </c>
      <c r="J16" s="80">
        <v>114092390</v>
      </c>
      <c r="K16" s="81">
        <v>2326013</v>
      </c>
      <c r="L16" s="81">
        <f t="shared" si="2"/>
        <v>116418403</v>
      </c>
      <c r="M16" s="41">
        <f t="shared" si="3"/>
        <v>0.26221154757477344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114092390</v>
      </c>
      <c r="AA16" s="81">
        <v>2326013</v>
      </c>
      <c r="AB16" s="81">
        <f t="shared" si="10"/>
        <v>116418403</v>
      </c>
      <c r="AC16" s="41">
        <f t="shared" si="11"/>
        <v>0.26221154757477344</v>
      </c>
      <c r="AD16" s="80">
        <v>109317217</v>
      </c>
      <c r="AE16" s="81">
        <v>1810931</v>
      </c>
      <c r="AF16" s="81">
        <f t="shared" si="12"/>
        <v>111128148</v>
      </c>
      <c r="AG16" s="41">
        <f t="shared" si="13"/>
        <v>0.28385008378991566</v>
      </c>
      <c r="AH16" s="41">
        <f t="shared" si="14"/>
        <v>0.04760499563081</v>
      </c>
      <c r="AI16" s="13">
        <v>391502960</v>
      </c>
      <c r="AJ16" s="13">
        <v>355626752</v>
      </c>
      <c r="AK16" s="13">
        <v>111128148</v>
      </c>
      <c r="AL16" s="13"/>
    </row>
    <row r="17" spans="1:38" s="60" customFormat="1" ht="12.75">
      <c r="A17" s="65"/>
      <c r="B17" s="66" t="s">
        <v>460</v>
      </c>
      <c r="C17" s="33"/>
      <c r="D17" s="84">
        <f>SUM(D9:D16)</f>
        <v>3589944989</v>
      </c>
      <c r="E17" s="85">
        <f>SUM(E9:E16)</f>
        <v>731674289</v>
      </c>
      <c r="F17" s="93">
        <f t="shared" si="0"/>
        <v>4321619278</v>
      </c>
      <c r="G17" s="84">
        <f>SUM(G9:G16)</f>
        <v>3589944989</v>
      </c>
      <c r="H17" s="85">
        <f>SUM(H9:H16)</f>
        <v>731674289</v>
      </c>
      <c r="I17" s="86">
        <f t="shared" si="1"/>
        <v>4321619278</v>
      </c>
      <c r="J17" s="84">
        <f>SUM(J9:J16)</f>
        <v>1034354593</v>
      </c>
      <c r="K17" s="85">
        <f>SUM(K9:K16)</f>
        <v>86469602</v>
      </c>
      <c r="L17" s="85">
        <f t="shared" si="2"/>
        <v>1120824195</v>
      </c>
      <c r="M17" s="45">
        <f t="shared" si="3"/>
        <v>0.2593528311727417</v>
      </c>
      <c r="N17" s="114">
        <f>SUM(N9:N16)</f>
        <v>0</v>
      </c>
      <c r="O17" s="115">
        <f>SUM(O9:O16)</f>
        <v>0</v>
      </c>
      <c r="P17" s="116">
        <f t="shared" si="4"/>
        <v>0</v>
      </c>
      <c r="Q17" s="45">
        <f t="shared" si="5"/>
        <v>0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5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5">
        <f t="shared" si="9"/>
        <v>0</v>
      </c>
      <c r="Z17" s="84">
        <v>1034354593</v>
      </c>
      <c r="AA17" s="85">
        <v>86469602</v>
      </c>
      <c r="AB17" s="85">
        <f t="shared" si="10"/>
        <v>1120824195</v>
      </c>
      <c r="AC17" s="45">
        <f t="shared" si="11"/>
        <v>0.2593528311727417</v>
      </c>
      <c r="AD17" s="84">
        <f>SUM(AD9:AD16)</f>
        <v>936385403</v>
      </c>
      <c r="AE17" s="85">
        <f>SUM(AE9:AE16)</f>
        <v>60308473</v>
      </c>
      <c r="AF17" s="85">
        <f t="shared" si="12"/>
        <v>996693876</v>
      </c>
      <c r="AG17" s="45">
        <f t="shared" si="13"/>
        <v>0.2476927556998768</v>
      </c>
      <c r="AH17" s="45">
        <f t="shared" si="14"/>
        <v>0.12454207052838351</v>
      </c>
      <c r="AI17" s="67">
        <f>SUM(AI9:AI16)</f>
        <v>4023912097</v>
      </c>
      <c r="AJ17" s="67">
        <f>SUM(AJ9:AJ16)</f>
        <v>3884396820</v>
      </c>
      <c r="AK17" s="67">
        <f>SUM(AK9:AK16)</f>
        <v>996693876</v>
      </c>
      <c r="AL17" s="67"/>
    </row>
    <row r="18" spans="1:38" s="14" customFormat="1" ht="12.75">
      <c r="A18" s="30" t="s">
        <v>96</v>
      </c>
      <c r="B18" s="64" t="s">
        <v>461</v>
      </c>
      <c r="C18" s="40" t="s">
        <v>462</v>
      </c>
      <c r="D18" s="80">
        <v>292029159</v>
      </c>
      <c r="E18" s="81">
        <v>102658000</v>
      </c>
      <c r="F18" s="82">
        <f t="shared" si="0"/>
        <v>394687159</v>
      </c>
      <c r="G18" s="80">
        <v>292029159</v>
      </c>
      <c r="H18" s="81">
        <v>102658000</v>
      </c>
      <c r="I18" s="83">
        <f t="shared" si="1"/>
        <v>394687159</v>
      </c>
      <c r="J18" s="80">
        <v>80367700</v>
      </c>
      <c r="K18" s="81">
        <v>622920</v>
      </c>
      <c r="L18" s="81">
        <f t="shared" si="2"/>
        <v>80990620</v>
      </c>
      <c r="M18" s="41">
        <f t="shared" si="3"/>
        <v>0.20520206485866443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80367700</v>
      </c>
      <c r="AA18" s="81">
        <v>622920</v>
      </c>
      <c r="AB18" s="81">
        <f t="shared" si="10"/>
        <v>80990620</v>
      </c>
      <c r="AC18" s="41">
        <f t="shared" si="11"/>
        <v>0.20520206485866443</v>
      </c>
      <c r="AD18" s="80">
        <v>74705603</v>
      </c>
      <c r="AE18" s="81">
        <v>1082773</v>
      </c>
      <c r="AF18" s="81">
        <f t="shared" si="12"/>
        <v>75788376</v>
      </c>
      <c r="AG18" s="41">
        <f t="shared" si="13"/>
        <v>0.2913658778449197</v>
      </c>
      <c r="AH18" s="41">
        <f t="shared" si="14"/>
        <v>0.06864171360526305</v>
      </c>
      <c r="AI18" s="13">
        <v>260114110</v>
      </c>
      <c r="AJ18" s="13">
        <v>260114110</v>
      </c>
      <c r="AK18" s="13">
        <v>75788376</v>
      </c>
      <c r="AL18" s="13"/>
    </row>
    <row r="19" spans="1:38" s="14" customFormat="1" ht="12.75">
      <c r="A19" s="30" t="s">
        <v>96</v>
      </c>
      <c r="B19" s="64" t="s">
        <v>60</v>
      </c>
      <c r="C19" s="40" t="s">
        <v>61</v>
      </c>
      <c r="D19" s="80">
        <v>1698548385</v>
      </c>
      <c r="E19" s="81">
        <v>164632610</v>
      </c>
      <c r="F19" s="82">
        <f t="shared" si="0"/>
        <v>1863180995</v>
      </c>
      <c r="G19" s="80">
        <v>1698548385</v>
      </c>
      <c r="H19" s="81">
        <v>164632610</v>
      </c>
      <c r="I19" s="83">
        <f t="shared" si="1"/>
        <v>1863180995</v>
      </c>
      <c r="J19" s="80">
        <v>475713173</v>
      </c>
      <c r="K19" s="81">
        <v>574959</v>
      </c>
      <c r="L19" s="81">
        <f t="shared" si="2"/>
        <v>476288132</v>
      </c>
      <c r="M19" s="41">
        <f t="shared" si="3"/>
        <v>0.255631703671387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475713173</v>
      </c>
      <c r="AA19" s="81">
        <v>574959</v>
      </c>
      <c r="AB19" s="81">
        <f t="shared" si="10"/>
        <v>476288132</v>
      </c>
      <c r="AC19" s="41">
        <f t="shared" si="11"/>
        <v>0.255631703671387</v>
      </c>
      <c r="AD19" s="80">
        <v>406128483</v>
      </c>
      <c r="AE19" s="81">
        <v>6741043</v>
      </c>
      <c r="AF19" s="81">
        <f t="shared" si="12"/>
        <v>412869526</v>
      </c>
      <c r="AG19" s="41">
        <f t="shared" si="13"/>
        <v>0.26613592500297395</v>
      </c>
      <c r="AH19" s="41">
        <f t="shared" si="14"/>
        <v>0.15360447309932979</v>
      </c>
      <c r="AI19" s="13">
        <v>1551348342</v>
      </c>
      <c r="AJ19" s="13">
        <v>1551348342</v>
      </c>
      <c r="AK19" s="13">
        <v>412869526</v>
      </c>
      <c r="AL19" s="13"/>
    </row>
    <row r="20" spans="1:38" s="14" customFormat="1" ht="12.75">
      <c r="A20" s="30" t="s">
        <v>96</v>
      </c>
      <c r="B20" s="64" t="s">
        <v>88</v>
      </c>
      <c r="C20" s="40" t="s">
        <v>89</v>
      </c>
      <c r="D20" s="80">
        <v>1141135988</v>
      </c>
      <c r="E20" s="81">
        <v>269475860</v>
      </c>
      <c r="F20" s="82">
        <f t="shared" si="0"/>
        <v>1410611848</v>
      </c>
      <c r="G20" s="80">
        <v>1141135988</v>
      </c>
      <c r="H20" s="81">
        <v>340209145</v>
      </c>
      <c r="I20" s="83">
        <f t="shared" si="1"/>
        <v>1481345133</v>
      </c>
      <c r="J20" s="80">
        <v>292587053</v>
      </c>
      <c r="K20" s="81">
        <v>16134037</v>
      </c>
      <c r="L20" s="81">
        <f t="shared" si="2"/>
        <v>308721090</v>
      </c>
      <c r="M20" s="41">
        <f t="shared" si="3"/>
        <v>0.21885615836681957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292587053</v>
      </c>
      <c r="AA20" s="81">
        <v>16134037</v>
      </c>
      <c r="AB20" s="81">
        <f t="shared" si="10"/>
        <v>308721090</v>
      </c>
      <c r="AC20" s="41">
        <f t="shared" si="11"/>
        <v>0.21885615836681957</v>
      </c>
      <c r="AD20" s="80">
        <v>265265631</v>
      </c>
      <c r="AE20" s="81">
        <v>23402470</v>
      </c>
      <c r="AF20" s="81">
        <f t="shared" si="12"/>
        <v>288668101</v>
      </c>
      <c r="AG20" s="41">
        <f t="shared" si="13"/>
        <v>0.24825447925595936</v>
      </c>
      <c r="AH20" s="41">
        <f t="shared" si="14"/>
        <v>0.0694672841596724</v>
      </c>
      <c r="AI20" s="13">
        <v>1162791108</v>
      </c>
      <c r="AJ20" s="13">
        <v>1267936290</v>
      </c>
      <c r="AK20" s="13">
        <v>288668101</v>
      </c>
      <c r="AL20" s="13"/>
    </row>
    <row r="21" spans="1:38" s="14" customFormat="1" ht="12.75">
      <c r="A21" s="30" t="s">
        <v>96</v>
      </c>
      <c r="B21" s="64" t="s">
        <v>463</v>
      </c>
      <c r="C21" s="40" t="s">
        <v>464</v>
      </c>
      <c r="D21" s="80">
        <v>157127789</v>
      </c>
      <c r="E21" s="81">
        <v>17229383</v>
      </c>
      <c r="F21" s="83">
        <f t="shared" si="0"/>
        <v>174357172</v>
      </c>
      <c r="G21" s="80">
        <v>157127789</v>
      </c>
      <c r="H21" s="81">
        <v>17229383</v>
      </c>
      <c r="I21" s="83">
        <f t="shared" si="1"/>
        <v>174357172</v>
      </c>
      <c r="J21" s="80">
        <v>62082324</v>
      </c>
      <c r="K21" s="81">
        <v>264455</v>
      </c>
      <c r="L21" s="81">
        <f t="shared" si="2"/>
        <v>62346779</v>
      </c>
      <c r="M21" s="41">
        <f t="shared" si="3"/>
        <v>0.35758081118682056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62082324</v>
      </c>
      <c r="AA21" s="81">
        <v>264455</v>
      </c>
      <c r="AB21" s="81">
        <f t="shared" si="10"/>
        <v>62346779</v>
      </c>
      <c r="AC21" s="41">
        <f t="shared" si="11"/>
        <v>0.35758081118682056</v>
      </c>
      <c r="AD21" s="80">
        <v>57738701</v>
      </c>
      <c r="AE21" s="81">
        <v>897432</v>
      </c>
      <c r="AF21" s="81">
        <f t="shared" si="12"/>
        <v>58636133</v>
      </c>
      <c r="AG21" s="41">
        <f t="shared" si="13"/>
        <v>0.34509385888991334</v>
      </c>
      <c r="AH21" s="41">
        <f t="shared" si="14"/>
        <v>0.06328258379521712</v>
      </c>
      <c r="AI21" s="13">
        <v>169913580</v>
      </c>
      <c r="AJ21" s="13">
        <v>162360055</v>
      </c>
      <c r="AK21" s="13">
        <v>58636133</v>
      </c>
      <c r="AL21" s="13"/>
    </row>
    <row r="22" spans="1:38" s="14" customFormat="1" ht="12.75">
      <c r="A22" s="30" t="s">
        <v>96</v>
      </c>
      <c r="B22" s="64" t="s">
        <v>465</v>
      </c>
      <c r="C22" s="40" t="s">
        <v>466</v>
      </c>
      <c r="D22" s="80">
        <v>341641550</v>
      </c>
      <c r="E22" s="81">
        <v>116207000</v>
      </c>
      <c r="F22" s="82">
        <f t="shared" si="0"/>
        <v>457848550</v>
      </c>
      <c r="G22" s="80">
        <v>341641550</v>
      </c>
      <c r="H22" s="81">
        <v>116207000</v>
      </c>
      <c r="I22" s="83">
        <f t="shared" si="1"/>
        <v>457848550</v>
      </c>
      <c r="J22" s="80">
        <v>112278065</v>
      </c>
      <c r="K22" s="81">
        <v>22949241</v>
      </c>
      <c r="L22" s="81">
        <f t="shared" si="2"/>
        <v>135227306</v>
      </c>
      <c r="M22" s="41">
        <f t="shared" si="3"/>
        <v>0.2953537933013002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112278065</v>
      </c>
      <c r="AA22" s="81">
        <v>22949241</v>
      </c>
      <c r="AB22" s="81">
        <f t="shared" si="10"/>
        <v>135227306</v>
      </c>
      <c r="AC22" s="41">
        <f t="shared" si="11"/>
        <v>0.2953537933013002</v>
      </c>
      <c r="AD22" s="80">
        <v>98844992</v>
      </c>
      <c r="AE22" s="81">
        <v>18754671</v>
      </c>
      <c r="AF22" s="81">
        <f t="shared" si="12"/>
        <v>117599663</v>
      </c>
      <c r="AG22" s="41">
        <f t="shared" si="13"/>
        <v>0.26111556839426786</v>
      </c>
      <c r="AH22" s="41">
        <f t="shared" si="14"/>
        <v>0.1498953530164453</v>
      </c>
      <c r="AI22" s="13">
        <v>450374000</v>
      </c>
      <c r="AJ22" s="13">
        <v>512489896</v>
      </c>
      <c r="AK22" s="13">
        <v>117599663</v>
      </c>
      <c r="AL22" s="13"/>
    </row>
    <row r="23" spans="1:38" s="14" customFormat="1" ht="12.75">
      <c r="A23" s="30" t="s">
        <v>96</v>
      </c>
      <c r="B23" s="64" t="s">
        <v>467</v>
      </c>
      <c r="C23" s="40" t="s">
        <v>468</v>
      </c>
      <c r="D23" s="80">
        <v>371055000</v>
      </c>
      <c r="E23" s="81">
        <v>129880549</v>
      </c>
      <c r="F23" s="82">
        <f t="shared" si="0"/>
        <v>500935549</v>
      </c>
      <c r="G23" s="80">
        <v>371055000</v>
      </c>
      <c r="H23" s="81">
        <v>129880549</v>
      </c>
      <c r="I23" s="83">
        <f t="shared" si="1"/>
        <v>500935549</v>
      </c>
      <c r="J23" s="80">
        <v>104392035</v>
      </c>
      <c r="K23" s="81">
        <v>1736776</v>
      </c>
      <c r="L23" s="81">
        <f t="shared" si="2"/>
        <v>106128811</v>
      </c>
      <c r="M23" s="41">
        <f t="shared" si="3"/>
        <v>0.21186120891572022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104392035</v>
      </c>
      <c r="AA23" s="81">
        <v>1736776</v>
      </c>
      <c r="AB23" s="81">
        <f t="shared" si="10"/>
        <v>106128811</v>
      </c>
      <c r="AC23" s="41">
        <f t="shared" si="11"/>
        <v>0.21186120891572022</v>
      </c>
      <c r="AD23" s="80">
        <v>106662672</v>
      </c>
      <c r="AE23" s="81">
        <v>2241983</v>
      </c>
      <c r="AF23" s="81">
        <f t="shared" si="12"/>
        <v>108904655</v>
      </c>
      <c r="AG23" s="41">
        <f t="shared" si="13"/>
        <v>0.25593196200728574</v>
      </c>
      <c r="AH23" s="41">
        <f t="shared" si="14"/>
        <v>-0.025488754360408206</v>
      </c>
      <c r="AI23" s="13">
        <v>425521901</v>
      </c>
      <c r="AJ23" s="13">
        <v>436858751</v>
      </c>
      <c r="AK23" s="13">
        <v>108904655</v>
      </c>
      <c r="AL23" s="13"/>
    </row>
    <row r="24" spans="1:38" s="14" customFormat="1" ht="12.75">
      <c r="A24" s="30" t="s">
        <v>115</v>
      </c>
      <c r="B24" s="64" t="s">
        <v>469</v>
      </c>
      <c r="C24" s="40" t="s">
        <v>470</v>
      </c>
      <c r="D24" s="80">
        <v>333623091</v>
      </c>
      <c r="E24" s="81">
        <v>56338215</v>
      </c>
      <c r="F24" s="82">
        <f t="shared" si="0"/>
        <v>389961306</v>
      </c>
      <c r="G24" s="80">
        <v>333623091</v>
      </c>
      <c r="H24" s="81">
        <v>56338215</v>
      </c>
      <c r="I24" s="83">
        <f t="shared" si="1"/>
        <v>389961306</v>
      </c>
      <c r="J24" s="80">
        <v>133463586</v>
      </c>
      <c r="K24" s="81">
        <v>100067</v>
      </c>
      <c r="L24" s="81">
        <f t="shared" si="2"/>
        <v>133563653</v>
      </c>
      <c r="M24" s="41">
        <f t="shared" si="3"/>
        <v>0.3425048868822898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133463586</v>
      </c>
      <c r="AA24" s="81">
        <v>100067</v>
      </c>
      <c r="AB24" s="81">
        <f t="shared" si="10"/>
        <v>133563653</v>
      </c>
      <c r="AC24" s="41">
        <f t="shared" si="11"/>
        <v>0.3425048868822898</v>
      </c>
      <c r="AD24" s="80">
        <v>129669972</v>
      </c>
      <c r="AE24" s="81">
        <v>4072622</v>
      </c>
      <c r="AF24" s="81">
        <f t="shared" si="12"/>
        <v>133742594</v>
      </c>
      <c r="AG24" s="41">
        <f t="shared" si="13"/>
        <v>0.3389589234966655</v>
      </c>
      <c r="AH24" s="41">
        <f t="shared" si="14"/>
        <v>-0.0013379507204712704</v>
      </c>
      <c r="AI24" s="13">
        <v>394568736</v>
      </c>
      <c r="AJ24" s="13">
        <v>391328016</v>
      </c>
      <c r="AK24" s="13">
        <v>133742594</v>
      </c>
      <c r="AL24" s="13"/>
    </row>
    <row r="25" spans="1:38" s="60" customFormat="1" ht="12.75">
      <c r="A25" s="65"/>
      <c r="B25" s="66" t="s">
        <v>471</v>
      </c>
      <c r="C25" s="33"/>
      <c r="D25" s="84">
        <f>SUM(D18:D24)</f>
        <v>4335160962</v>
      </c>
      <c r="E25" s="85">
        <f>SUM(E18:E24)</f>
        <v>856421617</v>
      </c>
      <c r="F25" s="93">
        <f t="shared" si="0"/>
        <v>5191582579</v>
      </c>
      <c r="G25" s="84">
        <f>SUM(G18:G24)</f>
        <v>4335160962</v>
      </c>
      <c r="H25" s="85">
        <f>SUM(H18:H24)</f>
        <v>927154902</v>
      </c>
      <c r="I25" s="86">
        <f t="shared" si="1"/>
        <v>5262315864</v>
      </c>
      <c r="J25" s="84">
        <f>SUM(J18:J24)</f>
        <v>1260883936</v>
      </c>
      <c r="K25" s="85">
        <f>SUM(K18:K24)</f>
        <v>42382455</v>
      </c>
      <c r="L25" s="85">
        <f t="shared" si="2"/>
        <v>1303266391</v>
      </c>
      <c r="M25" s="45">
        <f t="shared" si="3"/>
        <v>0.2510345104153259</v>
      </c>
      <c r="N25" s="114">
        <f>SUM(N18:N24)</f>
        <v>0</v>
      </c>
      <c r="O25" s="115">
        <f>SUM(O18:O24)</f>
        <v>0</v>
      </c>
      <c r="P25" s="116">
        <f t="shared" si="4"/>
        <v>0</v>
      </c>
      <c r="Q25" s="45">
        <f t="shared" si="5"/>
        <v>0</v>
      </c>
      <c r="R25" s="114">
        <f>SUM(R18:R24)</f>
        <v>0</v>
      </c>
      <c r="S25" s="116">
        <f>SUM(S18:S24)</f>
        <v>0</v>
      </c>
      <c r="T25" s="116">
        <f t="shared" si="6"/>
        <v>0</v>
      </c>
      <c r="U25" s="45">
        <f t="shared" si="7"/>
        <v>0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5">
        <f t="shared" si="9"/>
        <v>0</v>
      </c>
      <c r="Z25" s="84">
        <v>1260883936</v>
      </c>
      <c r="AA25" s="85">
        <v>42382455</v>
      </c>
      <c r="AB25" s="85">
        <f t="shared" si="10"/>
        <v>1303266391</v>
      </c>
      <c r="AC25" s="45">
        <f t="shared" si="11"/>
        <v>0.2510345104153259</v>
      </c>
      <c r="AD25" s="84">
        <f>SUM(AD18:AD24)</f>
        <v>1139016054</v>
      </c>
      <c r="AE25" s="85">
        <f>SUM(AE18:AE24)</f>
        <v>57192994</v>
      </c>
      <c r="AF25" s="85">
        <f t="shared" si="12"/>
        <v>1196209048</v>
      </c>
      <c r="AG25" s="45">
        <f t="shared" si="13"/>
        <v>0.2709646259133517</v>
      </c>
      <c r="AH25" s="45">
        <f t="shared" si="14"/>
        <v>0.08949718544513141</v>
      </c>
      <c r="AI25" s="67">
        <f>SUM(AI18:AI24)</f>
        <v>4414631777</v>
      </c>
      <c r="AJ25" s="67">
        <f>SUM(AJ18:AJ24)</f>
        <v>4582435460</v>
      </c>
      <c r="AK25" s="67">
        <f>SUM(AK18:AK24)</f>
        <v>1196209048</v>
      </c>
      <c r="AL25" s="67"/>
    </row>
    <row r="26" spans="1:38" s="14" customFormat="1" ht="12.75">
      <c r="A26" s="30" t="s">
        <v>96</v>
      </c>
      <c r="B26" s="64" t="s">
        <v>472</v>
      </c>
      <c r="C26" s="40" t="s">
        <v>473</v>
      </c>
      <c r="D26" s="80">
        <v>294560419</v>
      </c>
      <c r="E26" s="81">
        <v>57437550</v>
      </c>
      <c r="F26" s="82">
        <f t="shared" si="0"/>
        <v>351997969</v>
      </c>
      <c r="G26" s="80">
        <v>294560419</v>
      </c>
      <c r="H26" s="81">
        <v>57437550</v>
      </c>
      <c r="I26" s="83">
        <f t="shared" si="1"/>
        <v>351997969</v>
      </c>
      <c r="J26" s="80">
        <v>105493021</v>
      </c>
      <c r="K26" s="81">
        <v>0</v>
      </c>
      <c r="L26" s="81">
        <f t="shared" si="2"/>
        <v>105493021</v>
      </c>
      <c r="M26" s="41">
        <f t="shared" si="3"/>
        <v>0.29969781160868003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105493021</v>
      </c>
      <c r="AA26" s="81">
        <v>0</v>
      </c>
      <c r="AB26" s="81">
        <f t="shared" si="10"/>
        <v>105493021</v>
      </c>
      <c r="AC26" s="41">
        <f t="shared" si="11"/>
        <v>0.29969781160868003</v>
      </c>
      <c r="AD26" s="80">
        <v>114628129</v>
      </c>
      <c r="AE26" s="81">
        <v>17712018</v>
      </c>
      <c r="AF26" s="81">
        <f t="shared" si="12"/>
        <v>132340147</v>
      </c>
      <c r="AG26" s="41">
        <f t="shared" si="13"/>
        <v>0.33865732474368565</v>
      </c>
      <c r="AH26" s="41">
        <f t="shared" si="14"/>
        <v>-0.20286456233118733</v>
      </c>
      <c r="AI26" s="13">
        <v>390778930</v>
      </c>
      <c r="AJ26" s="13">
        <v>420305000</v>
      </c>
      <c r="AK26" s="13">
        <v>132340147</v>
      </c>
      <c r="AL26" s="13"/>
    </row>
    <row r="27" spans="1:38" s="14" customFormat="1" ht="12.75">
      <c r="A27" s="30" t="s">
        <v>96</v>
      </c>
      <c r="B27" s="64" t="s">
        <v>72</v>
      </c>
      <c r="C27" s="40" t="s">
        <v>73</v>
      </c>
      <c r="D27" s="80">
        <v>1611452003</v>
      </c>
      <c r="E27" s="81">
        <v>575919271</v>
      </c>
      <c r="F27" s="82">
        <f t="shared" si="0"/>
        <v>2187371274</v>
      </c>
      <c r="G27" s="80">
        <v>1611452003</v>
      </c>
      <c r="H27" s="81">
        <v>575919271</v>
      </c>
      <c r="I27" s="83">
        <f t="shared" si="1"/>
        <v>2187371274</v>
      </c>
      <c r="J27" s="80">
        <v>441774650</v>
      </c>
      <c r="K27" s="81">
        <v>28081360</v>
      </c>
      <c r="L27" s="81">
        <f t="shared" si="2"/>
        <v>469856010</v>
      </c>
      <c r="M27" s="41">
        <f t="shared" si="3"/>
        <v>0.21480395924775228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441774650</v>
      </c>
      <c r="AA27" s="81">
        <v>28081360</v>
      </c>
      <c r="AB27" s="81">
        <f t="shared" si="10"/>
        <v>469856010</v>
      </c>
      <c r="AC27" s="41">
        <f t="shared" si="11"/>
        <v>0.21480395924775228</v>
      </c>
      <c r="AD27" s="80">
        <v>391683176</v>
      </c>
      <c r="AE27" s="81">
        <v>26331668</v>
      </c>
      <c r="AF27" s="81">
        <f t="shared" si="12"/>
        <v>418014844</v>
      </c>
      <c r="AG27" s="41">
        <f t="shared" si="13"/>
        <v>0.20367771621803848</v>
      </c>
      <c r="AH27" s="41">
        <f t="shared" si="14"/>
        <v>0.1240175241240955</v>
      </c>
      <c r="AI27" s="13">
        <v>2052334697</v>
      </c>
      <c r="AJ27" s="13">
        <v>2032855684</v>
      </c>
      <c r="AK27" s="13">
        <v>418014844</v>
      </c>
      <c r="AL27" s="13"/>
    </row>
    <row r="28" spans="1:38" s="14" customFormat="1" ht="12.75">
      <c r="A28" s="30" t="s">
        <v>96</v>
      </c>
      <c r="B28" s="64" t="s">
        <v>474</v>
      </c>
      <c r="C28" s="40" t="s">
        <v>475</v>
      </c>
      <c r="D28" s="80">
        <v>214333312</v>
      </c>
      <c r="E28" s="81">
        <v>70537140</v>
      </c>
      <c r="F28" s="82">
        <f t="shared" si="0"/>
        <v>284870452</v>
      </c>
      <c r="G28" s="80">
        <v>214333312</v>
      </c>
      <c r="H28" s="81">
        <v>70537140</v>
      </c>
      <c r="I28" s="83">
        <f t="shared" si="1"/>
        <v>284870452</v>
      </c>
      <c r="J28" s="80">
        <v>54404836</v>
      </c>
      <c r="K28" s="81">
        <v>7280066</v>
      </c>
      <c r="L28" s="81">
        <f t="shared" si="2"/>
        <v>61684902</v>
      </c>
      <c r="M28" s="41">
        <f t="shared" si="3"/>
        <v>0.21653668032934492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54404836</v>
      </c>
      <c r="AA28" s="81">
        <v>7280066</v>
      </c>
      <c r="AB28" s="81">
        <f t="shared" si="10"/>
        <v>61684902</v>
      </c>
      <c r="AC28" s="41">
        <f t="shared" si="11"/>
        <v>0.21653668032934492</v>
      </c>
      <c r="AD28" s="80">
        <v>51220995</v>
      </c>
      <c r="AE28" s="81">
        <v>5869220</v>
      </c>
      <c r="AF28" s="81">
        <f t="shared" si="12"/>
        <v>57090215</v>
      </c>
      <c r="AG28" s="41">
        <f t="shared" si="13"/>
        <v>0.24226379690204033</v>
      </c>
      <c r="AH28" s="41">
        <f t="shared" si="14"/>
        <v>0.08048116476702716</v>
      </c>
      <c r="AI28" s="13">
        <v>235653101</v>
      </c>
      <c r="AJ28" s="13">
        <v>214813168</v>
      </c>
      <c r="AK28" s="13">
        <v>57090215</v>
      </c>
      <c r="AL28" s="13"/>
    </row>
    <row r="29" spans="1:38" s="14" customFormat="1" ht="12.75">
      <c r="A29" s="30" t="s">
        <v>96</v>
      </c>
      <c r="B29" s="64" t="s">
        <v>476</v>
      </c>
      <c r="C29" s="40" t="s">
        <v>477</v>
      </c>
      <c r="D29" s="80">
        <v>483915951</v>
      </c>
      <c r="E29" s="81">
        <v>229757317</v>
      </c>
      <c r="F29" s="82">
        <f t="shared" si="0"/>
        <v>713673268</v>
      </c>
      <c r="G29" s="80">
        <v>483915951</v>
      </c>
      <c r="H29" s="81">
        <v>229757317</v>
      </c>
      <c r="I29" s="83">
        <f t="shared" si="1"/>
        <v>713673268</v>
      </c>
      <c r="J29" s="80">
        <v>161898625</v>
      </c>
      <c r="K29" s="81">
        <v>16393680</v>
      </c>
      <c r="L29" s="81">
        <f t="shared" si="2"/>
        <v>178292305</v>
      </c>
      <c r="M29" s="41">
        <f t="shared" si="3"/>
        <v>0.24982343180605163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161898625</v>
      </c>
      <c r="AA29" s="81">
        <v>16393680</v>
      </c>
      <c r="AB29" s="81">
        <f t="shared" si="10"/>
        <v>178292305</v>
      </c>
      <c r="AC29" s="41">
        <f t="shared" si="11"/>
        <v>0.24982343180605163</v>
      </c>
      <c r="AD29" s="80">
        <v>145220356</v>
      </c>
      <c r="AE29" s="81">
        <v>23603678</v>
      </c>
      <c r="AF29" s="81">
        <f t="shared" si="12"/>
        <v>168824034</v>
      </c>
      <c r="AG29" s="41">
        <f t="shared" si="13"/>
        <v>0.2608554607127109</v>
      </c>
      <c r="AH29" s="41">
        <f t="shared" si="14"/>
        <v>0.05608366756595795</v>
      </c>
      <c r="AI29" s="13">
        <v>647193789</v>
      </c>
      <c r="AJ29" s="13">
        <v>647193789</v>
      </c>
      <c r="AK29" s="13">
        <v>168824034</v>
      </c>
      <c r="AL29" s="13"/>
    </row>
    <row r="30" spans="1:38" s="14" customFormat="1" ht="12.75">
      <c r="A30" s="30" t="s">
        <v>96</v>
      </c>
      <c r="B30" s="64" t="s">
        <v>478</v>
      </c>
      <c r="C30" s="40" t="s">
        <v>479</v>
      </c>
      <c r="D30" s="80">
        <v>681085000</v>
      </c>
      <c r="E30" s="81">
        <v>397913000</v>
      </c>
      <c r="F30" s="82">
        <f t="shared" si="0"/>
        <v>1078998000</v>
      </c>
      <c r="G30" s="80">
        <v>681085000</v>
      </c>
      <c r="H30" s="81">
        <v>397913000</v>
      </c>
      <c r="I30" s="83">
        <f t="shared" si="1"/>
        <v>1078998000</v>
      </c>
      <c r="J30" s="80">
        <v>264756442</v>
      </c>
      <c r="K30" s="81">
        <v>49029752</v>
      </c>
      <c r="L30" s="81">
        <f t="shared" si="2"/>
        <v>313786194</v>
      </c>
      <c r="M30" s="41">
        <f t="shared" si="3"/>
        <v>0.2908125816729966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264756442</v>
      </c>
      <c r="AA30" s="81">
        <v>49029752</v>
      </c>
      <c r="AB30" s="81">
        <f t="shared" si="10"/>
        <v>313786194</v>
      </c>
      <c r="AC30" s="41">
        <f t="shared" si="11"/>
        <v>0.2908125816729966</v>
      </c>
      <c r="AD30" s="80">
        <v>232457225</v>
      </c>
      <c r="AE30" s="81">
        <v>4875871</v>
      </c>
      <c r="AF30" s="81">
        <f t="shared" si="12"/>
        <v>237333096</v>
      </c>
      <c r="AG30" s="41">
        <f t="shared" si="13"/>
        <v>0.2126665418145552</v>
      </c>
      <c r="AH30" s="41">
        <f t="shared" si="14"/>
        <v>0.32213416202180256</v>
      </c>
      <c r="AI30" s="13">
        <v>1115987000</v>
      </c>
      <c r="AJ30" s="13">
        <v>1239633000</v>
      </c>
      <c r="AK30" s="13">
        <v>237333096</v>
      </c>
      <c r="AL30" s="13"/>
    </row>
    <row r="31" spans="1:38" s="14" customFormat="1" ht="12.75">
      <c r="A31" s="30" t="s">
        <v>115</v>
      </c>
      <c r="B31" s="64" t="s">
        <v>480</v>
      </c>
      <c r="C31" s="40" t="s">
        <v>481</v>
      </c>
      <c r="D31" s="80">
        <v>194001000</v>
      </c>
      <c r="E31" s="81">
        <v>61710000</v>
      </c>
      <c r="F31" s="83">
        <f t="shared" si="0"/>
        <v>255711000</v>
      </c>
      <c r="G31" s="80">
        <v>194001000</v>
      </c>
      <c r="H31" s="81">
        <v>61710000</v>
      </c>
      <c r="I31" s="83">
        <f t="shared" si="1"/>
        <v>255711000</v>
      </c>
      <c r="J31" s="80">
        <v>78590854</v>
      </c>
      <c r="K31" s="81">
        <v>4911048</v>
      </c>
      <c r="L31" s="81">
        <f t="shared" si="2"/>
        <v>83501902</v>
      </c>
      <c r="M31" s="41">
        <f t="shared" si="3"/>
        <v>0.32654794670546045</v>
      </c>
      <c r="N31" s="108">
        <v>0</v>
      </c>
      <c r="O31" s="109">
        <v>0</v>
      </c>
      <c r="P31" s="110">
        <f t="shared" si="4"/>
        <v>0</v>
      </c>
      <c r="Q31" s="41">
        <f t="shared" si="5"/>
        <v>0</v>
      </c>
      <c r="R31" s="108">
        <v>0</v>
      </c>
      <c r="S31" s="110">
        <v>0</v>
      </c>
      <c r="T31" s="110">
        <f t="shared" si="6"/>
        <v>0</v>
      </c>
      <c r="U31" s="41">
        <f t="shared" si="7"/>
        <v>0</v>
      </c>
      <c r="V31" s="108">
        <v>0</v>
      </c>
      <c r="W31" s="110">
        <v>0</v>
      </c>
      <c r="X31" s="110">
        <f t="shared" si="8"/>
        <v>0</v>
      </c>
      <c r="Y31" s="41">
        <f t="shared" si="9"/>
        <v>0</v>
      </c>
      <c r="Z31" s="80">
        <v>78590854</v>
      </c>
      <c r="AA31" s="81">
        <v>4911048</v>
      </c>
      <c r="AB31" s="81">
        <f t="shared" si="10"/>
        <v>83501902</v>
      </c>
      <c r="AC31" s="41">
        <f t="shared" si="11"/>
        <v>0.32654794670546045</v>
      </c>
      <c r="AD31" s="80">
        <v>74991170</v>
      </c>
      <c r="AE31" s="81">
        <v>12961184</v>
      </c>
      <c r="AF31" s="81">
        <f t="shared" si="12"/>
        <v>87952354</v>
      </c>
      <c r="AG31" s="41">
        <f t="shared" si="13"/>
        <v>0.39089350334430106</v>
      </c>
      <c r="AH31" s="41">
        <f t="shared" si="14"/>
        <v>-0.05060071501895225</v>
      </c>
      <c r="AI31" s="13">
        <v>225003366</v>
      </c>
      <c r="AJ31" s="13">
        <v>224548366</v>
      </c>
      <c r="AK31" s="13">
        <v>87952354</v>
      </c>
      <c r="AL31" s="13"/>
    </row>
    <row r="32" spans="1:38" s="60" customFormat="1" ht="12.75">
      <c r="A32" s="65"/>
      <c r="B32" s="66" t="s">
        <v>482</v>
      </c>
      <c r="C32" s="33"/>
      <c r="D32" s="84">
        <f>SUM(D26:D31)</f>
        <v>3479347685</v>
      </c>
      <c r="E32" s="85">
        <f>SUM(E26:E31)</f>
        <v>1393274278</v>
      </c>
      <c r="F32" s="86">
        <f t="shared" si="0"/>
        <v>4872621963</v>
      </c>
      <c r="G32" s="84">
        <f>SUM(G26:G31)</f>
        <v>3479347685</v>
      </c>
      <c r="H32" s="85">
        <f>SUM(H26:H31)</f>
        <v>1393274278</v>
      </c>
      <c r="I32" s="93">
        <f t="shared" si="1"/>
        <v>4872621963</v>
      </c>
      <c r="J32" s="84">
        <f>SUM(J26:J31)</f>
        <v>1106918428</v>
      </c>
      <c r="K32" s="95">
        <f>SUM(K26:K31)</f>
        <v>105695906</v>
      </c>
      <c r="L32" s="85">
        <f t="shared" si="2"/>
        <v>1212614334</v>
      </c>
      <c r="M32" s="45">
        <f t="shared" si="3"/>
        <v>0.2488627977314726</v>
      </c>
      <c r="N32" s="114">
        <f>SUM(N26:N31)</f>
        <v>0</v>
      </c>
      <c r="O32" s="115">
        <f>SUM(O26:O31)</f>
        <v>0</v>
      </c>
      <c r="P32" s="116">
        <f t="shared" si="4"/>
        <v>0</v>
      </c>
      <c r="Q32" s="45">
        <f t="shared" si="5"/>
        <v>0</v>
      </c>
      <c r="R32" s="114">
        <f>SUM(R26:R31)</f>
        <v>0</v>
      </c>
      <c r="S32" s="116">
        <f>SUM(S26:S31)</f>
        <v>0</v>
      </c>
      <c r="T32" s="116">
        <f t="shared" si="6"/>
        <v>0</v>
      </c>
      <c r="U32" s="45">
        <f t="shared" si="7"/>
        <v>0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5">
        <f t="shared" si="9"/>
        <v>0</v>
      </c>
      <c r="Z32" s="84">
        <v>1106918428</v>
      </c>
      <c r="AA32" s="85">
        <v>105695906</v>
      </c>
      <c r="AB32" s="85">
        <f t="shared" si="10"/>
        <v>1212614334</v>
      </c>
      <c r="AC32" s="45">
        <f t="shared" si="11"/>
        <v>0.2488627977314726</v>
      </c>
      <c r="AD32" s="84">
        <f>SUM(AD26:AD31)</f>
        <v>1010201051</v>
      </c>
      <c r="AE32" s="85">
        <f>SUM(AE26:AE31)</f>
        <v>91353639</v>
      </c>
      <c r="AF32" s="85">
        <f t="shared" si="12"/>
        <v>1101554690</v>
      </c>
      <c r="AG32" s="45">
        <f t="shared" si="13"/>
        <v>0.23603305833206045</v>
      </c>
      <c r="AH32" s="45">
        <f t="shared" si="14"/>
        <v>0.10082081716705327</v>
      </c>
      <c r="AI32" s="67">
        <f>SUM(AI26:AI31)</f>
        <v>4666950883</v>
      </c>
      <c r="AJ32" s="67">
        <f>SUM(AJ26:AJ31)</f>
        <v>4779349007</v>
      </c>
      <c r="AK32" s="67">
        <f>SUM(AK26:AK31)</f>
        <v>1101554690</v>
      </c>
      <c r="AL32" s="67"/>
    </row>
    <row r="33" spans="1:38" s="60" customFormat="1" ht="12.75">
      <c r="A33" s="65"/>
      <c r="B33" s="66" t="s">
        <v>483</v>
      </c>
      <c r="C33" s="33"/>
      <c r="D33" s="84">
        <f>SUM(D9:D16,D18:D24,D26:D31)</f>
        <v>11404453636</v>
      </c>
      <c r="E33" s="85">
        <f>SUM(E9:E16,E18:E24,E26:E31)</f>
        <v>2981370184</v>
      </c>
      <c r="F33" s="93">
        <f t="shared" si="0"/>
        <v>14385823820</v>
      </c>
      <c r="G33" s="84">
        <f>SUM(G9:G16,G18:G24,G26:G31)</f>
        <v>11404453636</v>
      </c>
      <c r="H33" s="85">
        <f>SUM(H9:H16,H18:H24,H26:H31)</f>
        <v>3052103469</v>
      </c>
      <c r="I33" s="86">
        <f t="shared" si="1"/>
        <v>14456557105</v>
      </c>
      <c r="J33" s="84">
        <f>SUM(J9:J16,J18:J24,J26:J31)</f>
        <v>3402156957</v>
      </c>
      <c r="K33" s="85">
        <f>SUM(K9:K16,K18:K24,K26:K31)</f>
        <v>234547963</v>
      </c>
      <c r="L33" s="85">
        <f t="shared" si="2"/>
        <v>3636704920</v>
      </c>
      <c r="M33" s="45">
        <f t="shared" si="3"/>
        <v>0.2527978213485448</v>
      </c>
      <c r="N33" s="114">
        <f>SUM(N9:N16,N18:N24,N26:N31)</f>
        <v>0</v>
      </c>
      <c r="O33" s="115">
        <f>SUM(O9:O16,O18:O24,O26:O31)</f>
        <v>0</v>
      </c>
      <c r="P33" s="116">
        <f t="shared" si="4"/>
        <v>0</v>
      </c>
      <c r="Q33" s="45">
        <f t="shared" si="5"/>
        <v>0</v>
      </c>
      <c r="R33" s="114">
        <f>SUM(R9:R16,R18:R24,R26:R31)</f>
        <v>0</v>
      </c>
      <c r="S33" s="116">
        <f>SUM(S9:S16,S18:S24,S26:S31)</f>
        <v>0</v>
      </c>
      <c r="T33" s="116">
        <f t="shared" si="6"/>
        <v>0</v>
      </c>
      <c r="U33" s="45">
        <f t="shared" si="7"/>
        <v>0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5">
        <f t="shared" si="9"/>
        <v>0</v>
      </c>
      <c r="Z33" s="84">
        <v>3402156957</v>
      </c>
      <c r="AA33" s="85">
        <v>234547963</v>
      </c>
      <c r="AB33" s="85">
        <f t="shared" si="10"/>
        <v>3636704920</v>
      </c>
      <c r="AC33" s="45">
        <f t="shared" si="11"/>
        <v>0.2527978213485448</v>
      </c>
      <c r="AD33" s="84">
        <f>SUM(AD9:AD16,AD18:AD24,AD26:AD31)</f>
        <v>3085602508</v>
      </c>
      <c r="AE33" s="85">
        <f>SUM(AE9:AE16,AE18:AE24,AE26:AE31)</f>
        <v>208855106</v>
      </c>
      <c r="AF33" s="85">
        <f t="shared" si="12"/>
        <v>3294457614</v>
      </c>
      <c r="AG33" s="45">
        <f t="shared" si="13"/>
        <v>0.2513798734870609</v>
      </c>
      <c r="AH33" s="45">
        <f t="shared" si="14"/>
        <v>0.10388578215291</v>
      </c>
      <c r="AI33" s="67">
        <f>SUM(AI9:AI16,AI18:AI24,AI26:AI31)</f>
        <v>13105494757</v>
      </c>
      <c r="AJ33" s="67">
        <f>SUM(AJ9:AJ16,AJ18:AJ24,AJ26:AJ31)</f>
        <v>13246181287</v>
      </c>
      <c r="AK33" s="67">
        <f>SUM(AK9:AK16,AK18:AK24,AK26:AK31)</f>
        <v>3294457614</v>
      </c>
      <c r="AL33" s="67"/>
    </row>
    <row r="34" spans="1:38" s="14" customFormat="1" ht="12.75">
      <c r="A34" s="68"/>
      <c r="B34" s="69"/>
      <c r="C34" s="70"/>
      <c r="D34" s="96"/>
      <c r="E34" s="96"/>
      <c r="F34" s="97"/>
      <c r="G34" s="98"/>
      <c r="H34" s="96"/>
      <c r="I34" s="99"/>
      <c r="J34" s="98"/>
      <c r="K34" s="100"/>
      <c r="L34" s="96"/>
      <c r="M34" s="74"/>
      <c r="N34" s="98"/>
      <c r="O34" s="100"/>
      <c r="P34" s="96"/>
      <c r="Q34" s="74"/>
      <c r="R34" s="98"/>
      <c r="S34" s="100"/>
      <c r="T34" s="96"/>
      <c r="U34" s="74"/>
      <c r="V34" s="98"/>
      <c r="W34" s="100"/>
      <c r="X34" s="96"/>
      <c r="Y34" s="74"/>
      <c r="Z34" s="98"/>
      <c r="AA34" s="100"/>
      <c r="AB34" s="96"/>
      <c r="AC34" s="74"/>
      <c r="AD34" s="98"/>
      <c r="AE34" s="96"/>
      <c r="AF34" s="96"/>
      <c r="AG34" s="74"/>
      <c r="AH34" s="74"/>
      <c r="AI34" s="13"/>
      <c r="AJ34" s="13"/>
      <c r="AK34" s="13"/>
      <c r="AL34" s="13"/>
    </row>
    <row r="35" spans="1:38" s="14" customFormat="1" ht="12.75">
      <c r="A35" s="13"/>
      <c r="B35" s="61"/>
      <c r="C35" s="13"/>
      <c r="D35" s="91"/>
      <c r="E35" s="91"/>
      <c r="F35" s="91"/>
      <c r="G35" s="91"/>
      <c r="H35" s="91"/>
      <c r="I35" s="91"/>
      <c r="J35" s="91"/>
      <c r="K35" s="91"/>
      <c r="L35" s="91"/>
      <c r="M35" s="13"/>
      <c r="N35" s="91"/>
      <c r="O35" s="91"/>
      <c r="P35" s="91"/>
      <c r="Q35" s="13"/>
      <c r="R35" s="91"/>
      <c r="S35" s="91"/>
      <c r="T35" s="91"/>
      <c r="U35" s="13"/>
      <c r="V35" s="91"/>
      <c r="W35" s="91"/>
      <c r="X35" s="91"/>
      <c r="Y35" s="13"/>
      <c r="Z35" s="91"/>
      <c r="AA35" s="91"/>
      <c r="AB35" s="91"/>
      <c r="AC35" s="13"/>
      <c r="AD35" s="91"/>
      <c r="AE35" s="91"/>
      <c r="AF35" s="91"/>
      <c r="AG35" s="13"/>
      <c r="AH35" s="13"/>
      <c r="AI35" s="13"/>
      <c r="AJ35" s="13"/>
      <c r="AK35" s="13"/>
      <c r="AL35" s="13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2013-11-15T09:54:39Z</dcterms:created>
  <dcterms:modified xsi:type="dcterms:W3CDTF">2013-11-15T09:58:19Z</dcterms:modified>
  <cp:category/>
  <cp:version/>
  <cp:contentType/>
  <cp:contentStatus/>
</cp:coreProperties>
</file>