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<sst xmlns="http://schemas.openxmlformats.org/spreadsheetml/2006/main" count="855" uniqueCount="302">
  <si>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Buffalo City(BUF)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</si>
  <si>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</si>
  <si>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</si>
  <si>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</si>
  <si>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</si>
  <si>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</si>
  <si>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</si>
  <si>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</si>
  <si>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</si>
  <si>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</si>
  <si>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</si>
  <si>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</si>
  <si>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</si>
  <si>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</si>
  <si>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</si>
  <si>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</si>
  <si>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</si>
  <si>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</si>
  <si>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</si>
  <si>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</si>
  <si>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</si>
  <si>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</si>
  <si>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</si>
  <si>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</si>
  <si>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</si>
  <si>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</si>
  <si>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</si>
  <si>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</si>
  <si>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</si>
  <si>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</si>
  <si>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</si>
  <si>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</si>
  <si>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</si>
  <si>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</si>
  <si>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</si>
  <si>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</si>
  <si>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</si>
  <si>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</si>
  <si>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</si>
  <si>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</si>
  <si>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</si>
  <si>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</si>
  <si>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</si>
  <si>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</si>
  <si>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</si>
  <si>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</si>
  <si>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</si>
  <si>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</si>
  <si>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</si>
  <si>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</si>
  <si>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</si>
  <si>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</si>
  <si>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</si>
  <si>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</si>
  <si>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</si>
  <si>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</si>
  <si>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</si>
  <si>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</si>
  <si>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</si>
  <si>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</si>
  <si>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</si>
  <si>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</si>
  <si>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</si>
  <si>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</si>
  <si>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</si>
  <si>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</si>
  <si>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</si>
  <si>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</si>
  <si>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</si>
  <si>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</si>
  <si>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Buffalo City(BUF)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</si>
  <si>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</si>
  <si>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</si>
  <si>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</si>
  <si>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</si>
  <si>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</si>
  <si>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</si>
  <si>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</si>
  <si>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</si>
  <si>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</si>
  <si>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</si>
  <si>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</si>
  <si>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</si>
  <si>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</si>
  <si>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</si>
  <si>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</si>
  <si>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</si>
  <si>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</si>
  <si>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</si>
  <si>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</si>
  <si>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</si>
  <si>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</si>
  <si>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</si>
  <si>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</si>
  <si>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</si>
  <si>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</si>
  <si>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</si>
  <si>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</si>
  <si>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</si>
  <si>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</si>
  <si>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Buffalo City(BUF)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</si>
  <si>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</si>
  <si>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</si>
  <si>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</si>
  <si>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</si>
  <si>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</si>
  <si>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</si>
  <si>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</si>
  <si>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</si>
  <si>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</si>
  <si>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</si>
  <si>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</si>
  <si>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</si>
  <si>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</si>
  <si>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</si>
  <si>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</si>
  <si>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</si>
  <si>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</si>
  <si>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</si>
  <si>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</si>
  <si>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</si>
  <si>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</si>
  <si>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</si>
  <si>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</si>
  <si>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</si>
  <si>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</si>
  <si>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</si>
  <si>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</si>
  <si>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</si>
  <si>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Buffalo City(BUF)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</si>
  <si>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</si>
  <si>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</si>
  <si>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</si>
  <si>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</si>
  <si>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</si>
  <si>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</si>
  <si>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</si>
  <si>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</si>
  <si>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</si>
  <si>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</si>
  <si>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Buffalo City(BUF)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</si>
  <si>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</si>
  <si>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</si>
  <si>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</si>
  <si>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</si>
  <si>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</si>
  <si>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</si>
  <si>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</si>
  <si>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</si>
  <si>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</si>
  <si>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</si>
  <si>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</si>
  <si>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</si>
  <si>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</si>
  <si>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</si>
  <si>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</si>
  <si>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</si>
  <si>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</si>
  <si>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</si>
  <si>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</si>
  <si>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</si>
  <si>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</si>
  <si>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</si>
  <si>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</si>
  <si>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</si>
  <si>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</si>
  <si>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</si>
  <si>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</si>
  <si>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</si>
  <si>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</si>
  <si>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</si>
  <si>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</si>
  <si>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</si>
  <si>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</si>
  <si>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Buffalo City(BUF)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</si>
  <si>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</si>
  <si>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</si>
  <si>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</si>
  <si>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</si>
  <si>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</si>
  <si>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</si>
  <si>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</si>
  <si>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</si>
  <si>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</si>
  <si>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</si>
  <si>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</si>
  <si>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</si>
  <si>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</si>
  <si>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</si>
  <si>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</si>
  <si>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</si>
  <si>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</si>
  <si>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</si>
  <si>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</si>
  <si>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</si>
  <si>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</si>
  <si>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</si>
  <si>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</si>
  <si>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</si>
  <si>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</si>
  <si>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</si>
  <si>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Buffalo City(BUF)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</si>
  <si>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</si>
  <si>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</si>
  <si>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</si>
  <si>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</si>
  <si>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</si>
  <si>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</si>
  <si>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</si>
  <si>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</si>
  <si>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</si>
  <si>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</si>
  <si>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</si>
  <si>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</si>
  <si>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</si>
  <si>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</si>
  <si>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</si>
  <si>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</si>
  <si>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</si>
  <si>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</si>
  <si>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</si>
  <si>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</si>
  <si>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</si>
  <si>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</si>
  <si>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</si>
  <si>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</si>
  <si>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Buffalo City(BUF)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</si>
  <si>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</si>
  <si>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</si>
  <si>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</si>
  <si>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</si>
  <si>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</si>
  <si>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</si>
  <si>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</si>
  <si>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</si>
  <si>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</si>
  <si>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</si>
  <si>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</si>
  <si>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</si>
  <si>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</si>
  <si>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</si>
  <si>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</si>
  <si>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</si>
  <si>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</si>
  <si>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</si>
  <si>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</si>
  <si>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</si>
  <si>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</si>
  <si>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</si>
  <si>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</si>
  <si>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</si>
  <si>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</si>
  <si>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</si>
  <si>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</si>
  <si>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</si>
  <si>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</si>
  <si>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</si>
  <si>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</si>
  <si>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</si>
  <si>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</si>
  <si>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</si>
  <si>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</si>
  <si>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Buffalo City(BUF)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</si>
  <si>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</si>
  <si>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</si>
  <si>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Buffalo City(BUF)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</si>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</sst>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580100408</v>
      </c>
      <c r="C5" s="19">
        <v>0</v>
      </c>
      <c r="D5" s="59">
        <v>648741889</v>
      </c>
      <c r="E5" s="60">
        <v>648741889</v>
      </c>
      <c r="F5" s="60">
        <v>664563913</v>
      </c>
      <c r="G5" s="60">
        <v>610983</v>
      </c>
      <c r="H5" s="60">
        <v>-890010</v>
      </c>
      <c r="I5" s="60">
        <v>664284886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664284886</v>
      </c>
      <c r="W5" s="60">
        <v>162185472</v>
      </c>
      <c r="X5" s="60">
        <v>502099414</v>
      </c>
      <c r="Y5" s="61">
        <v>309.58</v>
      </c>
      <c r="Z5" s="62">
        <v>648741889</v>
      </c>
    </row>
    <row r="6" spans="1:26" ht="13.5">
      <c r="A6" s="58" t="s">
        <v>32</v>
      </c>
      <c r="B6" s="19">
        <v>1966062711</v>
      </c>
      <c r="C6" s="19">
        <v>0</v>
      </c>
      <c r="D6" s="59">
        <v>2203041477</v>
      </c>
      <c r="E6" s="60">
        <v>2203041477</v>
      </c>
      <c r="F6" s="60">
        <v>94645813</v>
      </c>
      <c r="G6" s="60">
        <v>289674393</v>
      </c>
      <c r="H6" s="60">
        <v>178337706</v>
      </c>
      <c r="I6" s="60">
        <v>562657912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562657912</v>
      </c>
      <c r="W6" s="60">
        <v>550760369</v>
      </c>
      <c r="X6" s="60">
        <v>11897543</v>
      </c>
      <c r="Y6" s="61">
        <v>2.16</v>
      </c>
      <c r="Z6" s="62">
        <v>2203041477</v>
      </c>
    </row>
    <row r="7" spans="1:26" ht="13.5">
      <c r="A7" s="58" t="s">
        <v>33</v>
      </c>
      <c r="B7" s="19">
        <v>83939750</v>
      </c>
      <c r="C7" s="19">
        <v>0</v>
      </c>
      <c r="D7" s="59">
        <v>77939608</v>
      </c>
      <c r="E7" s="60">
        <v>77939608</v>
      </c>
      <c r="F7" s="60">
        <v>581541</v>
      </c>
      <c r="G7" s="60">
        <v>7037897</v>
      </c>
      <c r="H7" s="60">
        <v>7060286</v>
      </c>
      <c r="I7" s="60">
        <v>14679724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14679724</v>
      </c>
      <c r="W7" s="60">
        <v>19484902</v>
      </c>
      <c r="X7" s="60">
        <v>-4805178</v>
      </c>
      <c r="Y7" s="61">
        <v>-24.66</v>
      </c>
      <c r="Z7" s="62">
        <v>77939608</v>
      </c>
    </row>
    <row r="8" spans="1:26" ht="13.5">
      <c r="A8" s="58" t="s">
        <v>34</v>
      </c>
      <c r="B8" s="19">
        <v>729327005</v>
      </c>
      <c r="C8" s="19">
        <v>0</v>
      </c>
      <c r="D8" s="59">
        <v>917094020</v>
      </c>
      <c r="E8" s="60">
        <v>917094020</v>
      </c>
      <c r="F8" s="60">
        <v>272358000</v>
      </c>
      <c r="G8" s="60">
        <v>1568</v>
      </c>
      <c r="H8" s="60">
        <v>1092130</v>
      </c>
      <c r="I8" s="60">
        <v>273451698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273451698</v>
      </c>
      <c r="W8" s="60">
        <v>229273505</v>
      </c>
      <c r="X8" s="60">
        <v>44178193</v>
      </c>
      <c r="Y8" s="61">
        <v>19.27</v>
      </c>
      <c r="Z8" s="62">
        <v>917094020</v>
      </c>
    </row>
    <row r="9" spans="1:26" ht="13.5">
      <c r="A9" s="58" t="s">
        <v>35</v>
      </c>
      <c r="B9" s="19">
        <v>578296914</v>
      </c>
      <c r="C9" s="19">
        <v>0</v>
      </c>
      <c r="D9" s="59">
        <v>598351045</v>
      </c>
      <c r="E9" s="60">
        <v>598351045</v>
      </c>
      <c r="F9" s="60">
        <v>29426399</v>
      </c>
      <c r="G9" s="60">
        <v>131209026</v>
      </c>
      <c r="H9" s="60">
        <v>16500541</v>
      </c>
      <c r="I9" s="60">
        <v>177135966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177135966</v>
      </c>
      <c r="W9" s="60">
        <v>149587761</v>
      </c>
      <c r="X9" s="60">
        <v>27548205</v>
      </c>
      <c r="Y9" s="61">
        <v>18.42</v>
      </c>
      <c r="Z9" s="62">
        <v>598351045</v>
      </c>
    </row>
    <row r="10" spans="1:26" ht="25.5">
      <c r="A10" s="63" t="s">
        <v>277</v>
      </c>
      <c r="B10" s="64">
        <f>SUM(B5:B9)</f>
        <v>3937726788</v>
      </c>
      <c r="C10" s="64">
        <f>SUM(C5:C9)</f>
        <v>0</v>
      </c>
      <c r="D10" s="65">
        <f aca="true" t="shared" si="0" ref="D10:Z10">SUM(D5:D9)</f>
        <v>4445168039</v>
      </c>
      <c r="E10" s="66">
        <f t="shared" si="0"/>
        <v>4445168039</v>
      </c>
      <c r="F10" s="66">
        <f t="shared" si="0"/>
        <v>1061575666</v>
      </c>
      <c r="G10" s="66">
        <f t="shared" si="0"/>
        <v>428533867</v>
      </c>
      <c r="H10" s="66">
        <f t="shared" si="0"/>
        <v>202100653</v>
      </c>
      <c r="I10" s="66">
        <f t="shared" si="0"/>
        <v>1692210186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1692210186</v>
      </c>
      <c r="W10" s="66">
        <f t="shared" si="0"/>
        <v>1111292009</v>
      </c>
      <c r="X10" s="66">
        <f t="shared" si="0"/>
        <v>580918177</v>
      </c>
      <c r="Y10" s="67">
        <f>+IF(W10&lt;&gt;0,(X10/W10)*100,0)</f>
        <v>52.274125278984165</v>
      </c>
      <c r="Z10" s="68">
        <f t="shared" si="0"/>
        <v>4445168039</v>
      </c>
    </row>
    <row r="11" spans="1:26" ht="13.5">
      <c r="A11" s="58" t="s">
        <v>37</v>
      </c>
      <c r="B11" s="19">
        <v>1006463420</v>
      </c>
      <c r="C11" s="19">
        <v>0</v>
      </c>
      <c r="D11" s="59">
        <v>1123244549</v>
      </c>
      <c r="E11" s="60">
        <v>1123244549</v>
      </c>
      <c r="F11" s="60">
        <v>82488244</v>
      </c>
      <c r="G11" s="60">
        <v>86931354</v>
      </c>
      <c r="H11" s="60">
        <v>83832925</v>
      </c>
      <c r="I11" s="60">
        <v>253252523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253252523</v>
      </c>
      <c r="W11" s="60">
        <v>280811137</v>
      </c>
      <c r="X11" s="60">
        <v>-27558614</v>
      </c>
      <c r="Y11" s="61">
        <v>-9.81</v>
      </c>
      <c r="Z11" s="62">
        <v>1123244549</v>
      </c>
    </row>
    <row r="12" spans="1:26" ht="13.5">
      <c r="A12" s="58" t="s">
        <v>38</v>
      </c>
      <c r="B12" s="19">
        <v>43331310</v>
      </c>
      <c r="C12" s="19">
        <v>0</v>
      </c>
      <c r="D12" s="59">
        <v>48847465</v>
      </c>
      <c r="E12" s="60">
        <v>48847465</v>
      </c>
      <c r="F12" s="60">
        <v>3617474</v>
      </c>
      <c r="G12" s="60">
        <v>3618221</v>
      </c>
      <c r="H12" s="60">
        <v>3605012</v>
      </c>
      <c r="I12" s="60">
        <v>10840707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10840707</v>
      </c>
      <c r="W12" s="60">
        <v>12211866</v>
      </c>
      <c r="X12" s="60">
        <v>-1371159</v>
      </c>
      <c r="Y12" s="61">
        <v>-11.23</v>
      </c>
      <c r="Z12" s="62">
        <v>48847465</v>
      </c>
    </row>
    <row r="13" spans="1:26" ht="13.5">
      <c r="A13" s="58" t="s">
        <v>278</v>
      </c>
      <c r="B13" s="19">
        <v>501218000</v>
      </c>
      <c r="C13" s="19">
        <v>0</v>
      </c>
      <c r="D13" s="59">
        <v>539234972</v>
      </c>
      <c r="E13" s="60">
        <v>539234972</v>
      </c>
      <c r="F13" s="60">
        <v>0</v>
      </c>
      <c r="G13" s="60">
        <v>826</v>
      </c>
      <c r="H13" s="60">
        <v>0</v>
      </c>
      <c r="I13" s="60">
        <v>826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826</v>
      </c>
      <c r="W13" s="60">
        <v>134808743</v>
      </c>
      <c r="X13" s="60">
        <v>-134807917</v>
      </c>
      <c r="Y13" s="61">
        <v>-100</v>
      </c>
      <c r="Z13" s="62">
        <v>539234972</v>
      </c>
    </row>
    <row r="14" spans="1:26" ht="13.5">
      <c r="A14" s="58" t="s">
        <v>40</v>
      </c>
      <c r="B14" s="19">
        <v>322237690</v>
      </c>
      <c r="C14" s="19">
        <v>0</v>
      </c>
      <c r="D14" s="59">
        <v>64161999</v>
      </c>
      <c r="E14" s="60">
        <v>64161999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16040500</v>
      </c>
      <c r="X14" s="60">
        <v>-16040500</v>
      </c>
      <c r="Y14" s="61">
        <v>-100</v>
      </c>
      <c r="Z14" s="62">
        <v>64161999</v>
      </c>
    </row>
    <row r="15" spans="1:26" ht="13.5">
      <c r="A15" s="58" t="s">
        <v>41</v>
      </c>
      <c r="B15" s="19">
        <v>1040168455</v>
      </c>
      <c r="C15" s="19">
        <v>0</v>
      </c>
      <c r="D15" s="59">
        <v>1135788777</v>
      </c>
      <c r="E15" s="60">
        <v>1135788777</v>
      </c>
      <c r="F15" s="60">
        <v>255320</v>
      </c>
      <c r="G15" s="60">
        <v>269186458</v>
      </c>
      <c r="H15" s="60">
        <v>69903226</v>
      </c>
      <c r="I15" s="60">
        <v>339345004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339345004</v>
      </c>
      <c r="W15" s="60">
        <v>283947194</v>
      </c>
      <c r="X15" s="60">
        <v>55397810</v>
      </c>
      <c r="Y15" s="61">
        <v>19.51</v>
      </c>
      <c r="Z15" s="62">
        <v>1135788777</v>
      </c>
    </row>
    <row r="16" spans="1:26" ht="13.5">
      <c r="A16" s="69" t="s">
        <v>42</v>
      </c>
      <c r="B16" s="19">
        <v>3653259</v>
      </c>
      <c r="C16" s="19">
        <v>0</v>
      </c>
      <c r="D16" s="59">
        <v>246488066</v>
      </c>
      <c r="E16" s="60">
        <v>246488066</v>
      </c>
      <c r="F16" s="60">
        <v>521308</v>
      </c>
      <c r="G16" s="60">
        <v>9321111</v>
      </c>
      <c r="H16" s="60">
        <v>10684835</v>
      </c>
      <c r="I16" s="60">
        <v>20527254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20527254</v>
      </c>
      <c r="W16" s="60">
        <v>61622017</v>
      </c>
      <c r="X16" s="60">
        <v>-41094763</v>
      </c>
      <c r="Y16" s="61">
        <v>-66.69</v>
      </c>
      <c r="Z16" s="62">
        <v>246488066</v>
      </c>
    </row>
    <row r="17" spans="1:26" ht="13.5">
      <c r="A17" s="58" t="s">
        <v>43</v>
      </c>
      <c r="B17" s="19">
        <v>844927360</v>
      </c>
      <c r="C17" s="19">
        <v>0</v>
      </c>
      <c r="D17" s="59">
        <v>1356515553</v>
      </c>
      <c r="E17" s="60">
        <v>1356515553</v>
      </c>
      <c r="F17" s="60">
        <v>27357866</v>
      </c>
      <c r="G17" s="60">
        <v>78165137</v>
      </c>
      <c r="H17" s="60">
        <v>73229483</v>
      </c>
      <c r="I17" s="60">
        <v>178752486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178752486</v>
      </c>
      <c r="W17" s="60">
        <v>339128888</v>
      </c>
      <c r="X17" s="60">
        <v>-160376402</v>
      </c>
      <c r="Y17" s="61">
        <v>-47.29</v>
      </c>
      <c r="Z17" s="62">
        <v>1356515553</v>
      </c>
    </row>
    <row r="18" spans="1:26" ht="13.5">
      <c r="A18" s="70" t="s">
        <v>44</v>
      </c>
      <c r="B18" s="71">
        <f>SUM(B11:B17)</f>
        <v>3761999494</v>
      </c>
      <c r="C18" s="71">
        <f>SUM(C11:C17)</f>
        <v>0</v>
      </c>
      <c r="D18" s="72">
        <f aca="true" t="shared" si="1" ref="D18:Z18">SUM(D11:D17)</f>
        <v>4514281381</v>
      </c>
      <c r="E18" s="73">
        <f t="shared" si="1"/>
        <v>4514281381</v>
      </c>
      <c r="F18" s="73">
        <f t="shared" si="1"/>
        <v>114240212</v>
      </c>
      <c r="G18" s="73">
        <f t="shared" si="1"/>
        <v>447223107</v>
      </c>
      <c r="H18" s="73">
        <f t="shared" si="1"/>
        <v>241255481</v>
      </c>
      <c r="I18" s="73">
        <f t="shared" si="1"/>
        <v>802718800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802718800</v>
      </c>
      <c r="W18" s="73">
        <f t="shared" si="1"/>
        <v>1128570345</v>
      </c>
      <c r="X18" s="73">
        <f t="shared" si="1"/>
        <v>-325851545</v>
      </c>
      <c r="Y18" s="67">
        <f>+IF(W18&lt;&gt;0,(X18/W18)*100,0)</f>
        <v>-28.872949430547017</v>
      </c>
      <c r="Z18" s="74">
        <f t="shared" si="1"/>
        <v>4514281381</v>
      </c>
    </row>
    <row r="19" spans="1:26" ht="13.5">
      <c r="A19" s="70" t="s">
        <v>45</v>
      </c>
      <c r="B19" s="75">
        <f>+B10-B18</f>
        <v>175727294</v>
      </c>
      <c r="C19" s="75">
        <f>+C10-C18</f>
        <v>0</v>
      </c>
      <c r="D19" s="76">
        <f aca="true" t="shared" si="2" ref="D19:Z19">+D10-D18</f>
        <v>-69113342</v>
      </c>
      <c r="E19" s="77">
        <f t="shared" si="2"/>
        <v>-69113342</v>
      </c>
      <c r="F19" s="77">
        <f t="shared" si="2"/>
        <v>947335454</v>
      </c>
      <c r="G19" s="77">
        <f t="shared" si="2"/>
        <v>-18689240</v>
      </c>
      <c r="H19" s="77">
        <f t="shared" si="2"/>
        <v>-39154828</v>
      </c>
      <c r="I19" s="77">
        <f t="shared" si="2"/>
        <v>889491386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889491386</v>
      </c>
      <c r="W19" s="77">
        <f>IF(E10=E18,0,W10-W18)</f>
        <v>-17278336</v>
      </c>
      <c r="X19" s="77">
        <f t="shared" si="2"/>
        <v>906769722</v>
      </c>
      <c r="Y19" s="78">
        <f>+IF(W19&lt;&gt;0,(X19/W19)*100,0)</f>
        <v>-5248.015329716936</v>
      </c>
      <c r="Z19" s="79">
        <f t="shared" si="2"/>
        <v>-69113342</v>
      </c>
    </row>
    <row r="20" spans="1:26" ht="13.5">
      <c r="A20" s="58" t="s">
        <v>46</v>
      </c>
      <c r="B20" s="19">
        <v>515570387</v>
      </c>
      <c r="C20" s="19">
        <v>0</v>
      </c>
      <c r="D20" s="59">
        <v>705450307</v>
      </c>
      <c r="E20" s="60">
        <v>705450307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176362577</v>
      </c>
      <c r="X20" s="60">
        <v>-176362577</v>
      </c>
      <c r="Y20" s="61">
        <v>-100</v>
      </c>
      <c r="Z20" s="62">
        <v>705450307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691297681</v>
      </c>
      <c r="C22" s="86">
        <f>SUM(C19:C21)</f>
        <v>0</v>
      </c>
      <c r="D22" s="87">
        <f aca="true" t="shared" si="3" ref="D22:Z22">SUM(D19:D21)</f>
        <v>636336965</v>
      </c>
      <c r="E22" s="88">
        <f t="shared" si="3"/>
        <v>636336965</v>
      </c>
      <c r="F22" s="88">
        <f t="shared" si="3"/>
        <v>947335454</v>
      </c>
      <c r="G22" s="88">
        <f t="shared" si="3"/>
        <v>-18689240</v>
      </c>
      <c r="H22" s="88">
        <f t="shared" si="3"/>
        <v>-39154828</v>
      </c>
      <c r="I22" s="88">
        <f t="shared" si="3"/>
        <v>889491386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889491386</v>
      </c>
      <c r="W22" s="88">
        <f t="shared" si="3"/>
        <v>159084241</v>
      </c>
      <c r="X22" s="88">
        <f t="shared" si="3"/>
        <v>730407145</v>
      </c>
      <c r="Y22" s="89">
        <f>+IF(W22&lt;&gt;0,(X22/W22)*100,0)</f>
        <v>459.1323065117431</v>
      </c>
      <c r="Z22" s="90">
        <f t="shared" si="3"/>
        <v>636336965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691297681</v>
      </c>
      <c r="C24" s="75">
        <f>SUM(C22:C23)</f>
        <v>0</v>
      </c>
      <c r="D24" s="76">
        <f aca="true" t="shared" si="4" ref="D24:Z24">SUM(D22:D23)</f>
        <v>636336965</v>
      </c>
      <c r="E24" s="77">
        <f t="shared" si="4"/>
        <v>636336965</v>
      </c>
      <c r="F24" s="77">
        <f t="shared" si="4"/>
        <v>947335454</v>
      </c>
      <c r="G24" s="77">
        <f t="shared" si="4"/>
        <v>-18689240</v>
      </c>
      <c r="H24" s="77">
        <f t="shared" si="4"/>
        <v>-39154828</v>
      </c>
      <c r="I24" s="77">
        <f t="shared" si="4"/>
        <v>889491386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889491386</v>
      </c>
      <c r="W24" s="77">
        <f t="shared" si="4"/>
        <v>159084241</v>
      </c>
      <c r="X24" s="77">
        <f t="shared" si="4"/>
        <v>730407145</v>
      </c>
      <c r="Y24" s="78">
        <f>+IF(W24&lt;&gt;0,(X24/W24)*100,0)</f>
        <v>459.1323065117431</v>
      </c>
      <c r="Z24" s="79">
        <f t="shared" si="4"/>
        <v>636336965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604233990</v>
      </c>
      <c r="C27" s="22">
        <v>0</v>
      </c>
      <c r="D27" s="99">
        <v>751242307</v>
      </c>
      <c r="E27" s="100">
        <v>856360933</v>
      </c>
      <c r="F27" s="100">
        <v>1664570</v>
      </c>
      <c r="G27" s="100">
        <v>11310803</v>
      </c>
      <c r="H27" s="100">
        <v>53305939</v>
      </c>
      <c r="I27" s="100">
        <v>66281312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66281312</v>
      </c>
      <c r="W27" s="100">
        <v>214090233</v>
      </c>
      <c r="X27" s="100">
        <v>-147808921</v>
      </c>
      <c r="Y27" s="101">
        <v>-69.04</v>
      </c>
      <c r="Z27" s="102">
        <v>856360933</v>
      </c>
    </row>
    <row r="28" spans="1:26" ht="13.5">
      <c r="A28" s="103" t="s">
        <v>46</v>
      </c>
      <c r="B28" s="19">
        <v>515365790</v>
      </c>
      <c r="C28" s="19">
        <v>0</v>
      </c>
      <c r="D28" s="59">
        <v>705450307</v>
      </c>
      <c r="E28" s="60">
        <v>729547698</v>
      </c>
      <c r="F28" s="60">
        <v>1665064</v>
      </c>
      <c r="G28" s="60">
        <v>10428479</v>
      </c>
      <c r="H28" s="60">
        <v>51591737</v>
      </c>
      <c r="I28" s="60">
        <v>63685280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63685280</v>
      </c>
      <c r="W28" s="60">
        <v>182386925</v>
      </c>
      <c r="X28" s="60">
        <v>-118701645</v>
      </c>
      <c r="Y28" s="61">
        <v>-65.08</v>
      </c>
      <c r="Z28" s="62">
        <v>729547698</v>
      </c>
    </row>
    <row r="29" spans="1:26" ht="13.5">
      <c r="A29" s="58" t="s">
        <v>282</v>
      </c>
      <c r="B29" s="19">
        <v>204597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18146281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70517322</v>
      </c>
      <c r="C31" s="19">
        <v>0</v>
      </c>
      <c r="D31" s="59">
        <v>45792000</v>
      </c>
      <c r="E31" s="60">
        <v>126813235</v>
      </c>
      <c r="F31" s="60">
        <v>-494</v>
      </c>
      <c r="G31" s="60">
        <v>882324</v>
      </c>
      <c r="H31" s="60">
        <v>1714202</v>
      </c>
      <c r="I31" s="60">
        <v>2596032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2596032</v>
      </c>
      <c r="W31" s="60">
        <v>31703309</v>
      </c>
      <c r="X31" s="60">
        <v>-29107277</v>
      </c>
      <c r="Y31" s="61">
        <v>-91.81</v>
      </c>
      <c r="Z31" s="62">
        <v>126813235</v>
      </c>
    </row>
    <row r="32" spans="1:26" ht="13.5">
      <c r="A32" s="70" t="s">
        <v>54</v>
      </c>
      <c r="B32" s="22">
        <f>SUM(B28:B31)</f>
        <v>604233990</v>
      </c>
      <c r="C32" s="22">
        <f>SUM(C28:C31)</f>
        <v>0</v>
      </c>
      <c r="D32" s="99">
        <f aca="true" t="shared" si="5" ref="D32:Z32">SUM(D28:D31)</f>
        <v>751242307</v>
      </c>
      <c r="E32" s="100">
        <f t="shared" si="5"/>
        <v>856360933</v>
      </c>
      <c r="F32" s="100">
        <f t="shared" si="5"/>
        <v>1664570</v>
      </c>
      <c r="G32" s="100">
        <f t="shared" si="5"/>
        <v>11310803</v>
      </c>
      <c r="H32" s="100">
        <f t="shared" si="5"/>
        <v>53305939</v>
      </c>
      <c r="I32" s="100">
        <f t="shared" si="5"/>
        <v>66281312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66281312</v>
      </c>
      <c r="W32" s="100">
        <f t="shared" si="5"/>
        <v>214090234</v>
      </c>
      <c r="X32" s="100">
        <f t="shared" si="5"/>
        <v>-147808922</v>
      </c>
      <c r="Y32" s="101">
        <f>+IF(W32&lt;&gt;0,(X32/W32)*100,0)</f>
        <v>-69.04047851150465</v>
      </c>
      <c r="Z32" s="102">
        <f t="shared" si="5"/>
        <v>856360933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2581569063</v>
      </c>
      <c r="C35" s="19">
        <v>0</v>
      </c>
      <c r="D35" s="59">
        <v>2116068000</v>
      </c>
      <c r="E35" s="60">
        <v>2010949000</v>
      </c>
      <c r="F35" s="60">
        <v>2836722204</v>
      </c>
      <c r="G35" s="60">
        <v>2758294881</v>
      </c>
      <c r="H35" s="60">
        <v>2674232003</v>
      </c>
      <c r="I35" s="60">
        <v>2674232003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2674232003</v>
      </c>
      <c r="W35" s="60">
        <v>502737250</v>
      </c>
      <c r="X35" s="60">
        <v>2171494753</v>
      </c>
      <c r="Y35" s="61">
        <v>431.93</v>
      </c>
      <c r="Z35" s="62">
        <v>2010949000</v>
      </c>
    </row>
    <row r="36" spans="1:26" ht="13.5">
      <c r="A36" s="58" t="s">
        <v>57</v>
      </c>
      <c r="B36" s="19">
        <v>11656539235</v>
      </c>
      <c r="C36" s="19">
        <v>0</v>
      </c>
      <c r="D36" s="59">
        <v>11914369000</v>
      </c>
      <c r="E36" s="60">
        <v>12019488000</v>
      </c>
      <c r="F36" s="60">
        <v>11803824757</v>
      </c>
      <c r="G36" s="60">
        <v>11607664402</v>
      </c>
      <c r="H36" s="60">
        <v>11810100530</v>
      </c>
      <c r="I36" s="60">
        <v>11810100530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11810100530</v>
      </c>
      <c r="W36" s="60">
        <v>3004872000</v>
      </c>
      <c r="X36" s="60">
        <v>8805228530</v>
      </c>
      <c r="Y36" s="61">
        <v>293.03</v>
      </c>
      <c r="Z36" s="62">
        <v>12019488000</v>
      </c>
    </row>
    <row r="37" spans="1:26" ht="13.5">
      <c r="A37" s="58" t="s">
        <v>58</v>
      </c>
      <c r="B37" s="19">
        <v>1237665350</v>
      </c>
      <c r="C37" s="19">
        <v>0</v>
      </c>
      <c r="D37" s="59">
        <v>1735133000</v>
      </c>
      <c r="E37" s="60">
        <v>1735133000</v>
      </c>
      <c r="F37" s="60">
        <v>1057920311</v>
      </c>
      <c r="G37" s="60">
        <v>1145188888</v>
      </c>
      <c r="H37" s="60">
        <v>1067439638</v>
      </c>
      <c r="I37" s="60">
        <v>1067439638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1067439638</v>
      </c>
      <c r="W37" s="60">
        <v>433783250</v>
      </c>
      <c r="X37" s="60">
        <v>633656388</v>
      </c>
      <c r="Y37" s="61">
        <v>146.08</v>
      </c>
      <c r="Z37" s="62">
        <v>1735133000</v>
      </c>
    </row>
    <row r="38" spans="1:26" ht="13.5">
      <c r="A38" s="58" t="s">
        <v>59</v>
      </c>
      <c r="B38" s="19">
        <v>992679294</v>
      </c>
      <c r="C38" s="19">
        <v>0</v>
      </c>
      <c r="D38" s="59">
        <v>1039138000</v>
      </c>
      <c r="E38" s="60">
        <v>1039138000</v>
      </c>
      <c r="F38" s="60">
        <v>1020459714</v>
      </c>
      <c r="G38" s="60">
        <v>992679294</v>
      </c>
      <c r="H38" s="60">
        <v>978287878</v>
      </c>
      <c r="I38" s="60">
        <v>978287878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978287878</v>
      </c>
      <c r="W38" s="60">
        <v>259784500</v>
      </c>
      <c r="X38" s="60">
        <v>718503378</v>
      </c>
      <c r="Y38" s="61">
        <v>276.58</v>
      </c>
      <c r="Z38" s="62">
        <v>1039138000</v>
      </c>
    </row>
    <row r="39" spans="1:26" ht="13.5">
      <c r="A39" s="58" t="s">
        <v>60</v>
      </c>
      <c r="B39" s="19">
        <v>12007763654</v>
      </c>
      <c r="C39" s="19">
        <v>0</v>
      </c>
      <c r="D39" s="59">
        <v>11256166000</v>
      </c>
      <c r="E39" s="60">
        <v>11256166000</v>
      </c>
      <c r="F39" s="60">
        <v>12562166936</v>
      </c>
      <c r="G39" s="60">
        <v>12228091100</v>
      </c>
      <c r="H39" s="60">
        <v>12438605016</v>
      </c>
      <c r="I39" s="60">
        <v>12438605016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12438605016</v>
      </c>
      <c r="W39" s="60">
        <v>2814041500</v>
      </c>
      <c r="X39" s="60">
        <v>9624563516</v>
      </c>
      <c r="Y39" s="61">
        <v>342.02</v>
      </c>
      <c r="Z39" s="62">
        <v>11256166000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1199620216</v>
      </c>
      <c r="C42" s="19">
        <v>0</v>
      </c>
      <c r="D42" s="59">
        <v>1194159214</v>
      </c>
      <c r="E42" s="60">
        <v>1183802661</v>
      </c>
      <c r="F42" s="60">
        <v>61378229</v>
      </c>
      <c r="G42" s="60">
        <v>51909711</v>
      </c>
      <c r="H42" s="60">
        <v>-36944572</v>
      </c>
      <c r="I42" s="60">
        <v>76343368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76343368</v>
      </c>
      <c r="W42" s="60">
        <v>1236381843</v>
      </c>
      <c r="X42" s="60">
        <v>-1160038475</v>
      </c>
      <c r="Y42" s="61">
        <v>-93.83</v>
      </c>
      <c r="Z42" s="62">
        <v>1183802661</v>
      </c>
    </row>
    <row r="43" spans="1:26" ht="13.5">
      <c r="A43" s="58" t="s">
        <v>63</v>
      </c>
      <c r="B43" s="19">
        <v>-603550292</v>
      </c>
      <c r="C43" s="19">
        <v>0</v>
      </c>
      <c r="D43" s="59">
        <v>-751242308</v>
      </c>
      <c r="E43" s="60">
        <v>-855902074</v>
      </c>
      <c r="F43" s="60">
        <v>-1664571</v>
      </c>
      <c r="G43" s="60">
        <v>-13312272</v>
      </c>
      <c r="H43" s="60">
        <v>-58947831</v>
      </c>
      <c r="I43" s="60">
        <v>-73924674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-73924674</v>
      </c>
      <c r="W43" s="60">
        <v>-196963014</v>
      </c>
      <c r="X43" s="60">
        <v>123038340</v>
      </c>
      <c r="Y43" s="61">
        <v>-62.47</v>
      </c>
      <c r="Z43" s="62">
        <v>-855902074</v>
      </c>
    </row>
    <row r="44" spans="1:26" ht="13.5">
      <c r="A44" s="58" t="s">
        <v>64</v>
      </c>
      <c r="B44" s="19">
        <v>-275229075</v>
      </c>
      <c r="C44" s="19">
        <v>0</v>
      </c>
      <c r="D44" s="59">
        <v>-49970261</v>
      </c>
      <c r="E44" s="60">
        <v>-49970261</v>
      </c>
      <c r="F44" s="60">
        <v>0</v>
      </c>
      <c r="G44" s="60">
        <v>0</v>
      </c>
      <c r="H44" s="60">
        <v>-14391415</v>
      </c>
      <c r="I44" s="60">
        <v>-14391415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-14391415</v>
      </c>
      <c r="W44" s="60">
        <v>-11189416</v>
      </c>
      <c r="X44" s="60">
        <v>-3201999</v>
      </c>
      <c r="Y44" s="61">
        <v>28.62</v>
      </c>
      <c r="Z44" s="62">
        <v>-49970261</v>
      </c>
    </row>
    <row r="45" spans="1:26" ht="13.5">
      <c r="A45" s="70" t="s">
        <v>65</v>
      </c>
      <c r="B45" s="22">
        <v>1840833885</v>
      </c>
      <c r="C45" s="22">
        <v>0</v>
      </c>
      <c r="D45" s="99">
        <v>966778580</v>
      </c>
      <c r="E45" s="100">
        <v>851762261</v>
      </c>
      <c r="F45" s="100">
        <v>1900488558</v>
      </c>
      <c r="G45" s="100">
        <v>1939085997</v>
      </c>
      <c r="H45" s="100">
        <v>1828802179</v>
      </c>
      <c r="I45" s="100">
        <v>1828802179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1828802179</v>
      </c>
      <c r="W45" s="100">
        <v>1602061348</v>
      </c>
      <c r="X45" s="100">
        <v>226740831</v>
      </c>
      <c r="Y45" s="101">
        <v>14.15</v>
      </c>
      <c r="Z45" s="102">
        <v>851762261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229735527</v>
      </c>
      <c r="C49" s="52">
        <v>0</v>
      </c>
      <c r="D49" s="129">
        <v>59919317</v>
      </c>
      <c r="E49" s="54">
        <v>46179428</v>
      </c>
      <c r="F49" s="54">
        <v>0</v>
      </c>
      <c r="G49" s="54">
        <v>0</v>
      </c>
      <c r="H49" s="54">
        <v>0</v>
      </c>
      <c r="I49" s="54">
        <v>30878513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31139448</v>
      </c>
      <c r="W49" s="54">
        <v>30055907</v>
      </c>
      <c r="X49" s="54">
        <v>167614620</v>
      </c>
      <c r="Y49" s="54">
        <v>523858856</v>
      </c>
      <c r="Z49" s="130">
        <v>1119381616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454095255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454095255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99.93012549019797</v>
      </c>
      <c r="C58" s="5">
        <f>IF(C67=0,0,+(C76/C67)*100)</f>
        <v>0</v>
      </c>
      <c r="D58" s="6">
        <f aca="true" t="shared" si="6" ref="D58:Z58">IF(D67=0,0,+(D76/D67)*100)</f>
        <v>93.56040557077183</v>
      </c>
      <c r="E58" s="7">
        <f t="shared" si="6"/>
        <v>93.5604058140825</v>
      </c>
      <c r="F58" s="7">
        <f t="shared" si="6"/>
        <v>34.23255318981962</v>
      </c>
      <c r="G58" s="7">
        <f t="shared" si="6"/>
        <v>74.92159986665459</v>
      </c>
      <c r="H58" s="7">
        <f t="shared" si="6"/>
        <v>150.76275424292402</v>
      </c>
      <c r="I58" s="7">
        <f t="shared" si="6"/>
        <v>60.81541277534921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60.81541277534921</v>
      </c>
      <c r="W58" s="7">
        <f t="shared" si="6"/>
        <v>205.13981940698054</v>
      </c>
      <c r="X58" s="7">
        <f t="shared" si="6"/>
        <v>0</v>
      </c>
      <c r="Y58" s="7">
        <f t="shared" si="6"/>
        <v>0</v>
      </c>
      <c r="Z58" s="8">
        <f t="shared" si="6"/>
        <v>93.5604058140825</v>
      </c>
    </row>
    <row r="59" spans="1:26" ht="13.5">
      <c r="A59" s="37" t="s">
        <v>31</v>
      </c>
      <c r="B59" s="9">
        <f aca="true" t="shared" si="7" ref="B59:Z66">IF(B68=0,0,+(B77/B68)*100)</f>
        <v>100.00000017238395</v>
      </c>
      <c r="C59" s="9">
        <f t="shared" si="7"/>
        <v>0</v>
      </c>
      <c r="D59" s="2">
        <f t="shared" si="7"/>
        <v>93.4999994337167</v>
      </c>
      <c r="E59" s="10">
        <f t="shared" si="7"/>
        <v>93.49999989725009</v>
      </c>
      <c r="F59" s="10">
        <f t="shared" si="7"/>
        <v>6.734580395429927</v>
      </c>
      <c r="G59" s="10">
        <f t="shared" si="7"/>
        <v>8583.67515953799</v>
      </c>
      <c r="H59" s="10">
        <f t="shared" si="7"/>
        <v>-10347.714520061572</v>
      </c>
      <c r="I59" s="10">
        <f t="shared" si="7"/>
        <v>28.49621976797467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28.49621976797467</v>
      </c>
      <c r="W59" s="10">
        <f t="shared" si="7"/>
        <v>419.2410493555526</v>
      </c>
      <c r="X59" s="10">
        <f t="shared" si="7"/>
        <v>0</v>
      </c>
      <c r="Y59" s="10">
        <f t="shared" si="7"/>
        <v>0</v>
      </c>
      <c r="Z59" s="11">
        <f t="shared" si="7"/>
        <v>93.49999989725009</v>
      </c>
    </row>
    <row r="60" spans="1:26" ht="13.5">
      <c r="A60" s="38" t="s">
        <v>32</v>
      </c>
      <c r="B60" s="12">
        <f t="shared" si="7"/>
        <v>99.9087193409468</v>
      </c>
      <c r="C60" s="12">
        <f t="shared" si="7"/>
        <v>0</v>
      </c>
      <c r="D60" s="3">
        <f t="shared" si="7"/>
        <v>93.50000013640233</v>
      </c>
      <c r="E60" s="13">
        <f t="shared" si="7"/>
        <v>93.50000027257771</v>
      </c>
      <c r="F60" s="13">
        <f t="shared" si="7"/>
        <v>225.9946142572625</v>
      </c>
      <c r="G60" s="13">
        <f t="shared" si="7"/>
        <v>56.822396448415105</v>
      </c>
      <c r="H60" s="13">
        <f t="shared" si="7"/>
        <v>98.84694939386515</v>
      </c>
      <c r="I60" s="13">
        <f t="shared" si="7"/>
        <v>98.599120738926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98.599120738926</v>
      </c>
      <c r="W60" s="13">
        <f t="shared" si="7"/>
        <v>143.45559848469128</v>
      </c>
      <c r="X60" s="13">
        <f t="shared" si="7"/>
        <v>0</v>
      </c>
      <c r="Y60" s="13">
        <f t="shared" si="7"/>
        <v>0</v>
      </c>
      <c r="Z60" s="14">
        <f t="shared" si="7"/>
        <v>93.50000027257771</v>
      </c>
    </row>
    <row r="61" spans="1:26" ht="13.5">
      <c r="A61" s="39" t="s">
        <v>103</v>
      </c>
      <c r="B61" s="12">
        <f t="shared" si="7"/>
        <v>99.93076288859315</v>
      </c>
      <c r="C61" s="12">
        <f t="shared" si="7"/>
        <v>0</v>
      </c>
      <c r="D61" s="3">
        <f t="shared" si="7"/>
        <v>93.49999993125982</v>
      </c>
      <c r="E61" s="13">
        <f t="shared" si="7"/>
        <v>93.50000007299215</v>
      </c>
      <c r="F61" s="13">
        <f t="shared" si="7"/>
        <v>282.8561664748644</v>
      </c>
      <c r="G61" s="13">
        <f t="shared" si="7"/>
        <v>51.817478688528226</v>
      </c>
      <c r="H61" s="13">
        <f t="shared" si="7"/>
        <v>99.95835245580129</v>
      </c>
      <c r="I61" s="13">
        <f t="shared" si="7"/>
        <v>99.9254467346906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99.9254467346906</v>
      </c>
      <c r="W61" s="13">
        <f t="shared" si="7"/>
        <v>108.55632000241195</v>
      </c>
      <c r="X61" s="13">
        <f t="shared" si="7"/>
        <v>0</v>
      </c>
      <c r="Y61" s="13">
        <f t="shared" si="7"/>
        <v>0</v>
      </c>
      <c r="Z61" s="14">
        <f t="shared" si="7"/>
        <v>93.50000007299215</v>
      </c>
    </row>
    <row r="62" spans="1:26" ht="13.5">
      <c r="A62" s="39" t="s">
        <v>104</v>
      </c>
      <c r="B62" s="12">
        <f t="shared" si="7"/>
        <v>98.7621916236165</v>
      </c>
      <c r="C62" s="12">
        <f t="shared" si="7"/>
        <v>0</v>
      </c>
      <c r="D62" s="3">
        <f t="shared" si="7"/>
        <v>93.50000008086573</v>
      </c>
      <c r="E62" s="13">
        <f t="shared" si="7"/>
        <v>93.50000008086573</v>
      </c>
      <c r="F62" s="13">
        <f t="shared" si="7"/>
        <v>1339.3513568196715</v>
      </c>
      <c r="G62" s="13">
        <f t="shared" si="7"/>
        <v>45.65778223526399</v>
      </c>
      <c r="H62" s="13">
        <f t="shared" si="7"/>
        <v>97.68504622985975</v>
      </c>
      <c r="I62" s="13">
        <f t="shared" si="7"/>
        <v>96.99200413667177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96.99200413667177</v>
      </c>
      <c r="W62" s="13">
        <f t="shared" si="7"/>
        <v>129.48169221253846</v>
      </c>
      <c r="X62" s="13">
        <f t="shared" si="7"/>
        <v>0</v>
      </c>
      <c r="Y62" s="13">
        <f t="shared" si="7"/>
        <v>0</v>
      </c>
      <c r="Z62" s="14">
        <f t="shared" si="7"/>
        <v>93.50000008086573</v>
      </c>
    </row>
    <row r="63" spans="1:26" ht="13.5">
      <c r="A63" s="39" t="s">
        <v>105</v>
      </c>
      <c r="B63" s="12">
        <f t="shared" si="7"/>
        <v>99.86700180201696</v>
      </c>
      <c r="C63" s="12">
        <f t="shared" si="7"/>
        <v>0</v>
      </c>
      <c r="D63" s="3">
        <f t="shared" si="7"/>
        <v>93.50000128434125</v>
      </c>
      <c r="E63" s="13">
        <f t="shared" si="7"/>
        <v>93.50000128434125</v>
      </c>
      <c r="F63" s="13">
        <f t="shared" si="7"/>
        <v>91.97515974091408</v>
      </c>
      <c r="G63" s="13">
        <f t="shared" si="7"/>
        <v>93.24221644524103</v>
      </c>
      <c r="H63" s="13">
        <f t="shared" si="7"/>
        <v>92.70897843224637</v>
      </c>
      <c r="I63" s="13">
        <f t="shared" si="7"/>
        <v>92.6288258062794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92.6288258062794</v>
      </c>
      <c r="W63" s="13">
        <f t="shared" si="7"/>
        <v>418.4763388230441</v>
      </c>
      <c r="X63" s="13">
        <f t="shared" si="7"/>
        <v>0</v>
      </c>
      <c r="Y63" s="13">
        <f t="shared" si="7"/>
        <v>0</v>
      </c>
      <c r="Z63" s="14">
        <f t="shared" si="7"/>
        <v>93.50000128434125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93.49999915356523</v>
      </c>
      <c r="E64" s="13">
        <f t="shared" si="7"/>
        <v>93.49999960023266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105.27712194095793</v>
      </c>
      <c r="X64" s="13">
        <f t="shared" si="7"/>
        <v>0</v>
      </c>
      <c r="Y64" s="13">
        <f t="shared" si="7"/>
        <v>0</v>
      </c>
      <c r="Z64" s="14">
        <f t="shared" si="7"/>
        <v>93.49999960023266</v>
      </c>
    </row>
    <row r="65" spans="1:26" ht="13.5">
      <c r="A65" s="39" t="s">
        <v>107</v>
      </c>
      <c r="B65" s="12">
        <f t="shared" si="7"/>
        <v>203.76306489982565</v>
      </c>
      <c r="C65" s="12">
        <f t="shared" si="7"/>
        <v>0</v>
      </c>
      <c r="D65" s="3">
        <f t="shared" si="7"/>
        <v>93.5000081370573</v>
      </c>
      <c r="E65" s="13">
        <f t="shared" si="7"/>
        <v>93.5000081370573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147.11471584917257</v>
      </c>
      <c r="X65" s="13">
        <f t="shared" si="7"/>
        <v>0</v>
      </c>
      <c r="Y65" s="13">
        <f t="shared" si="7"/>
        <v>0</v>
      </c>
      <c r="Z65" s="14">
        <f t="shared" si="7"/>
        <v>93.5000081370573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100.00000374023863</v>
      </c>
      <c r="F66" s="16">
        <f t="shared" si="7"/>
        <v>100</v>
      </c>
      <c r="G66" s="16">
        <f t="shared" si="7"/>
        <v>99.24313169266279</v>
      </c>
      <c r="H66" s="16">
        <f t="shared" si="7"/>
        <v>100</v>
      </c>
      <c r="I66" s="16">
        <f t="shared" si="7"/>
        <v>99.74499497447538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99.74499497447538</v>
      </c>
      <c r="W66" s="16">
        <f t="shared" si="7"/>
        <v>105.1270888109124</v>
      </c>
      <c r="X66" s="16">
        <f t="shared" si="7"/>
        <v>0</v>
      </c>
      <c r="Y66" s="16">
        <f t="shared" si="7"/>
        <v>0</v>
      </c>
      <c r="Z66" s="17">
        <f t="shared" si="7"/>
        <v>100.00000374023863</v>
      </c>
    </row>
    <row r="67" spans="1:26" ht="13.5" hidden="1">
      <c r="A67" s="41" t="s">
        <v>285</v>
      </c>
      <c r="B67" s="24">
        <v>2568367213</v>
      </c>
      <c r="C67" s="24"/>
      <c r="D67" s="25">
        <v>2876980298</v>
      </c>
      <c r="E67" s="26">
        <v>2876980298</v>
      </c>
      <c r="F67" s="26">
        <v>761105561</v>
      </c>
      <c r="G67" s="26">
        <v>292101544</v>
      </c>
      <c r="H67" s="26">
        <v>179126175</v>
      </c>
      <c r="I67" s="26">
        <v>1232333280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1232333280</v>
      </c>
      <c r="W67" s="26">
        <v>719245076</v>
      </c>
      <c r="X67" s="26"/>
      <c r="Y67" s="25"/>
      <c r="Z67" s="27">
        <v>2876980298</v>
      </c>
    </row>
    <row r="68" spans="1:26" ht="13.5" hidden="1">
      <c r="A68" s="37" t="s">
        <v>31</v>
      </c>
      <c r="B68" s="19">
        <v>580100408</v>
      </c>
      <c r="C68" s="19"/>
      <c r="D68" s="20">
        <v>647202559</v>
      </c>
      <c r="E68" s="21">
        <v>647202559</v>
      </c>
      <c r="F68" s="21">
        <v>664563913</v>
      </c>
      <c r="G68" s="21">
        <v>610983</v>
      </c>
      <c r="H68" s="21">
        <v>-890010</v>
      </c>
      <c r="I68" s="21">
        <v>664284886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664284886</v>
      </c>
      <c r="W68" s="21">
        <v>161800640</v>
      </c>
      <c r="X68" s="21"/>
      <c r="Y68" s="20"/>
      <c r="Z68" s="23">
        <v>647202559</v>
      </c>
    </row>
    <row r="69" spans="1:26" ht="13.5" hidden="1">
      <c r="A69" s="38" t="s">
        <v>32</v>
      </c>
      <c r="B69" s="19">
        <v>1966062711</v>
      </c>
      <c r="C69" s="19"/>
      <c r="D69" s="20">
        <v>2203041477</v>
      </c>
      <c r="E69" s="21">
        <v>2203041477</v>
      </c>
      <c r="F69" s="21">
        <v>94645813</v>
      </c>
      <c r="G69" s="21">
        <v>289674393</v>
      </c>
      <c r="H69" s="21">
        <v>178337706</v>
      </c>
      <c r="I69" s="21">
        <v>562657912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562657912</v>
      </c>
      <c r="W69" s="21">
        <v>550760370</v>
      </c>
      <c r="X69" s="21"/>
      <c r="Y69" s="20"/>
      <c r="Z69" s="23">
        <v>2203041477</v>
      </c>
    </row>
    <row r="70" spans="1:26" ht="13.5" hidden="1">
      <c r="A70" s="39" t="s">
        <v>103</v>
      </c>
      <c r="B70" s="19">
        <v>1266745510</v>
      </c>
      <c r="C70" s="19"/>
      <c r="D70" s="20">
        <v>1411110662</v>
      </c>
      <c r="E70" s="21">
        <v>1411110662</v>
      </c>
      <c r="F70" s="21">
        <v>49995055</v>
      </c>
      <c r="G70" s="21">
        <v>190192519</v>
      </c>
      <c r="H70" s="21">
        <v>125942600</v>
      </c>
      <c r="I70" s="21">
        <v>366130174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366130174</v>
      </c>
      <c r="W70" s="21">
        <v>352777666</v>
      </c>
      <c r="X70" s="21"/>
      <c r="Y70" s="20"/>
      <c r="Z70" s="23">
        <v>1411110662</v>
      </c>
    </row>
    <row r="71" spans="1:26" ht="13.5" hidden="1">
      <c r="A71" s="39" t="s">
        <v>104</v>
      </c>
      <c r="B71" s="19">
        <v>274423252</v>
      </c>
      <c r="C71" s="19"/>
      <c r="D71" s="20">
        <v>309154450</v>
      </c>
      <c r="E71" s="21">
        <v>309154450</v>
      </c>
      <c r="F71" s="21">
        <v>2411927</v>
      </c>
      <c r="G71" s="21">
        <v>58544208</v>
      </c>
      <c r="H71" s="21">
        <v>12757231</v>
      </c>
      <c r="I71" s="21">
        <v>73713366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73713366</v>
      </c>
      <c r="W71" s="21">
        <v>77288613</v>
      </c>
      <c r="X71" s="21"/>
      <c r="Y71" s="20"/>
      <c r="Z71" s="23">
        <v>309154450</v>
      </c>
    </row>
    <row r="72" spans="1:26" ht="13.5" hidden="1">
      <c r="A72" s="39" t="s">
        <v>105</v>
      </c>
      <c r="B72" s="19">
        <v>223320319</v>
      </c>
      <c r="C72" s="19"/>
      <c r="D72" s="20">
        <v>225407383</v>
      </c>
      <c r="E72" s="21">
        <v>225407383</v>
      </c>
      <c r="F72" s="21">
        <v>23082690</v>
      </c>
      <c r="G72" s="21">
        <v>21877247</v>
      </c>
      <c r="H72" s="21">
        <v>20823680</v>
      </c>
      <c r="I72" s="21">
        <v>65783617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65783617</v>
      </c>
      <c r="W72" s="21">
        <v>56351846</v>
      </c>
      <c r="X72" s="21"/>
      <c r="Y72" s="20"/>
      <c r="Z72" s="23">
        <v>225407383</v>
      </c>
    </row>
    <row r="73" spans="1:26" ht="13.5" hidden="1">
      <c r="A73" s="39" t="s">
        <v>106</v>
      </c>
      <c r="B73" s="19">
        <v>198898045</v>
      </c>
      <c r="C73" s="19"/>
      <c r="D73" s="20">
        <v>223880217</v>
      </c>
      <c r="E73" s="21">
        <v>223880217</v>
      </c>
      <c r="F73" s="21">
        <v>18945826</v>
      </c>
      <c r="G73" s="21">
        <v>18918147</v>
      </c>
      <c r="H73" s="21">
        <v>18623906</v>
      </c>
      <c r="I73" s="21">
        <v>56487879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56487879</v>
      </c>
      <c r="W73" s="21">
        <v>55970054</v>
      </c>
      <c r="X73" s="21"/>
      <c r="Y73" s="20"/>
      <c r="Z73" s="23">
        <v>223880217</v>
      </c>
    </row>
    <row r="74" spans="1:26" ht="13.5" hidden="1">
      <c r="A74" s="39" t="s">
        <v>107</v>
      </c>
      <c r="B74" s="19">
        <v>2675585</v>
      </c>
      <c r="C74" s="19"/>
      <c r="D74" s="20">
        <v>33488765</v>
      </c>
      <c r="E74" s="21">
        <v>33488765</v>
      </c>
      <c r="F74" s="21">
        <v>210315</v>
      </c>
      <c r="G74" s="21">
        <v>142272</v>
      </c>
      <c r="H74" s="21">
        <v>190289</v>
      </c>
      <c r="I74" s="21">
        <v>542876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542876</v>
      </c>
      <c r="W74" s="21">
        <v>8372191</v>
      </c>
      <c r="X74" s="21"/>
      <c r="Y74" s="20"/>
      <c r="Z74" s="23">
        <v>33488765</v>
      </c>
    </row>
    <row r="75" spans="1:26" ht="13.5" hidden="1">
      <c r="A75" s="40" t="s">
        <v>110</v>
      </c>
      <c r="B75" s="28">
        <v>22204094</v>
      </c>
      <c r="C75" s="28"/>
      <c r="D75" s="29">
        <v>26736262</v>
      </c>
      <c r="E75" s="30">
        <v>26736262</v>
      </c>
      <c r="F75" s="30">
        <v>1895835</v>
      </c>
      <c r="G75" s="30">
        <v>1816168</v>
      </c>
      <c r="H75" s="30">
        <v>1678479</v>
      </c>
      <c r="I75" s="30">
        <v>5390482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5390482</v>
      </c>
      <c r="W75" s="30">
        <v>6684066</v>
      </c>
      <c r="X75" s="30"/>
      <c r="Y75" s="29"/>
      <c r="Z75" s="31">
        <v>26736262</v>
      </c>
    </row>
    <row r="76" spans="1:26" ht="13.5" hidden="1">
      <c r="A76" s="42" t="s">
        <v>286</v>
      </c>
      <c r="B76" s="32">
        <v>2566572579</v>
      </c>
      <c r="C76" s="32"/>
      <c r="D76" s="33">
        <v>2691714435</v>
      </c>
      <c r="E76" s="34">
        <v>2691714442</v>
      </c>
      <c r="F76" s="34">
        <v>260545866</v>
      </c>
      <c r="G76" s="34">
        <v>218847150</v>
      </c>
      <c r="H76" s="34">
        <v>270055555</v>
      </c>
      <c r="I76" s="34">
        <v>749448571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749448571</v>
      </c>
      <c r="W76" s="34">
        <v>1475458050</v>
      </c>
      <c r="X76" s="34"/>
      <c r="Y76" s="33"/>
      <c r="Z76" s="35">
        <v>2691714442</v>
      </c>
    </row>
    <row r="77" spans="1:26" ht="13.5" hidden="1">
      <c r="A77" s="37" t="s">
        <v>31</v>
      </c>
      <c r="B77" s="19">
        <v>580100409</v>
      </c>
      <c r="C77" s="19"/>
      <c r="D77" s="20">
        <v>605134389</v>
      </c>
      <c r="E77" s="21">
        <v>605134392</v>
      </c>
      <c r="F77" s="21">
        <v>44755591</v>
      </c>
      <c r="G77" s="21">
        <v>52444796</v>
      </c>
      <c r="H77" s="21">
        <v>92095694</v>
      </c>
      <c r="I77" s="21">
        <v>189296081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189296081</v>
      </c>
      <c r="W77" s="21">
        <v>678334701</v>
      </c>
      <c r="X77" s="21"/>
      <c r="Y77" s="20"/>
      <c r="Z77" s="23">
        <v>605134392</v>
      </c>
    </row>
    <row r="78" spans="1:26" ht="13.5" hidden="1">
      <c r="A78" s="38" t="s">
        <v>32</v>
      </c>
      <c r="B78" s="19">
        <v>1964268076</v>
      </c>
      <c r="C78" s="19"/>
      <c r="D78" s="20">
        <v>2059843784</v>
      </c>
      <c r="E78" s="21">
        <v>2059843787</v>
      </c>
      <c r="F78" s="21">
        <v>213894440</v>
      </c>
      <c r="G78" s="21">
        <v>164599932</v>
      </c>
      <c r="H78" s="21">
        <v>176281382</v>
      </c>
      <c r="I78" s="21">
        <v>554775754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554775754</v>
      </c>
      <c r="W78" s="21">
        <v>790096585</v>
      </c>
      <c r="X78" s="21"/>
      <c r="Y78" s="20"/>
      <c r="Z78" s="23">
        <v>2059843787</v>
      </c>
    </row>
    <row r="79" spans="1:26" ht="13.5" hidden="1">
      <c r="A79" s="39" t="s">
        <v>103</v>
      </c>
      <c r="B79" s="19">
        <v>1265868452</v>
      </c>
      <c r="C79" s="19"/>
      <c r="D79" s="20">
        <v>1319388468</v>
      </c>
      <c r="E79" s="21">
        <v>1319388470</v>
      </c>
      <c r="F79" s="21">
        <v>141414096</v>
      </c>
      <c r="G79" s="21">
        <v>98552968</v>
      </c>
      <c r="H79" s="21">
        <v>125890148</v>
      </c>
      <c r="I79" s="21">
        <v>365857212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365857212</v>
      </c>
      <c r="W79" s="21">
        <v>382962452</v>
      </c>
      <c r="X79" s="21"/>
      <c r="Y79" s="20"/>
      <c r="Z79" s="23">
        <v>1319388470</v>
      </c>
    </row>
    <row r="80" spans="1:26" ht="13.5" hidden="1">
      <c r="A80" s="39" t="s">
        <v>104</v>
      </c>
      <c r="B80" s="19">
        <v>271026418</v>
      </c>
      <c r="C80" s="19"/>
      <c r="D80" s="20">
        <v>289059411</v>
      </c>
      <c r="E80" s="21">
        <v>289059411</v>
      </c>
      <c r="F80" s="21">
        <v>32304177</v>
      </c>
      <c r="G80" s="21">
        <v>26729987</v>
      </c>
      <c r="H80" s="21">
        <v>12461907</v>
      </c>
      <c r="I80" s="21">
        <v>71496071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71496071</v>
      </c>
      <c r="W80" s="21">
        <v>100074604</v>
      </c>
      <c r="X80" s="21"/>
      <c r="Y80" s="20"/>
      <c r="Z80" s="23">
        <v>289059411</v>
      </c>
    </row>
    <row r="81" spans="1:26" ht="13.5" hidden="1">
      <c r="A81" s="39" t="s">
        <v>105</v>
      </c>
      <c r="B81" s="19">
        <v>223023307</v>
      </c>
      <c r="C81" s="19"/>
      <c r="D81" s="20">
        <v>210755906</v>
      </c>
      <c r="E81" s="21">
        <v>210755906</v>
      </c>
      <c r="F81" s="21">
        <v>21230341</v>
      </c>
      <c r="G81" s="21">
        <v>20398830</v>
      </c>
      <c r="H81" s="21">
        <v>19305421</v>
      </c>
      <c r="I81" s="21">
        <v>60934592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60934592</v>
      </c>
      <c r="W81" s="21">
        <v>235819142</v>
      </c>
      <c r="X81" s="21"/>
      <c r="Y81" s="20"/>
      <c r="Z81" s="23">
        <v>210755906</v>
      </c>
    </row>
    <row r="82" spans="1:26" ht="13.5" hidden="1">
      <c r="A82" s="39" t="s">
        <v>106</v>
      </c>
      <c r="B82" s="19">
        <v>198898045</v>
      </c>
      <c r="C82" s="19"/>
      <c r="D82" s="20">
        <v>209328001</v>
      </c>
      <c r="E82" s="21">
        <v>209328002</v>
      </c>
      <c r="F82" s="21">
        <v>18945826</v>
      </c>
      <c r="G82" s="21">
        <v>18918147</v>
      </c>
      <c r="H82" s="21">
        <v>18623906</v>
      </c>
      <c r="I82" s="21">
        <v>56487879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56487879</v>
      </c>
      <c r="W82" s="21">
        <v>58923662</v>
      </c>
      <c r="X82" s="21"/>
      <c r="Y82" s="20"/>
      <c r="Z82" s="23">
        <v>209328002</v>
      </c>
    </row>
    <row r="83" spans="1:26" ht="13.5" hidden="1">
      <c r="A83" s="39" t="s">
        <v>107</v>
      </c>
      <c r="B83" s="19">
        <v>5451854</v>
      </c>
      <c r="C83" s="19"/>
      <c r="D83" s="20">
        <v>31311998</v>
      </c>
      <c r="E83" s="21">
        <v>31311998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12316725</v>
      </c>
      <c r="X83" s="21"/>
      <c r="Y83" s="20"/>
      <c r="Z83" s="23">
        <v>31311998</v>
      </c>
    </row>
    <row r="84" spans="1:26" ht="13.5" hidden="1">
      <c r="A84" s="40" t="s">
        <v>110</v>
      </c>
      <c r="B84" s="28">
        <v>22204094</v>
      </c>
      <c r="C84" s="28"/>
      <c r="D84" s="29">
        <v>26736262</v>
      </c>
      <c r="E84" s="30">
        <v>26736263</v>
      </c>
      <c r="F84" s="30">
        <v>1895835</v>
      </c>
      <c r="G84" s="30">
        <v>1802422</v>
      </c>
      <c r="H84" s="30">
        <v>1678479</v>
      </c>
      <c r="I84" s="30">
        <v>5376736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5376736</v>
      </c>
      <c r="W84" s="30">
        <v>7026764</v>
      </c>
      <c r="X84" s="30"/>
      <c r="Y84" s="29"/>
      <c r="Z84" s="31">
        <v>26736263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285172980</v>
      </c>
      <c r="F5" s="358">
        <f t="shared" si="0"/>
        <v>285172980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71293246</v>
      </c>
      <c r="Y5" s="358">
        <f t="shared" si="0"/>
        <v>-71293246</v>
      </c>
      <c r="Z5" s="359">
        <f>+IF(X5&lt;&gt;0,+(Y5/X5)*100,0)</f>
        <v>-100</v>
      </c>
      <c r="AA5" s="360">
        <f>+AA6+AA8+AA11+AA13+AA15</f>
        <v>285172980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75261194</v>
      </c>
      <c r="F6" s="59">
        <f t="shared" si="1"/>
        <v>75261194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18815299</v>
      </c>
      <c r="Y6" s="59">
        <f t="shared" si="1"/>
        <v>-18815299</v>
      </c>
      <c r="Z6" s="61">
        <f>+IF(X6&lt;&gt;0,+(Y6/X6)*100,0)</f>
        <v>-100</v>
      </c>
      <c r="AA6" s="62">
        <f t="shared" si="1"/>
        <v>75261194</v>
      </c>
    </row>
    <row r="7" spans="1:27" ht="13.5">
      <c r="A7" s="291" t="s">
        <v>228</v>
      </c>
      <c r="B7" s="142"/>
      <c r="C7" s="60"/>
      <c r="D7" s="340"/>
      <c r="E7" s="60">
        <v>75261194</v>
      </c>
      <c r="F7" s="59">
        <v>75261194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18815299</v>
      </c>
      <c r="Y7" s="59">
        <v>-18815299</v>
      </c>
      <c r="Z7" s="61">
        <v>-100</v>
      </c>
      <c r="AA7" s="62">
        <v>75261194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138545186</v>
      </c>
      <c r="F8" s="59">
        <f t="shared" si="2"/>
        <v>138545186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34636297</v>
      </c>
      <c r="Y8" s="59">
        <f t="shared" si="2"/>
        <v>-34636297</v>
      </c>
      <c r="Z8" s="61">
        <f>+IF(X8&lt;&gt;0,+(Y8/X8)*100,0)</f>
        <v>-100</v>
      </c>
      <c r="AA8" s="62">
        <f>SUM(AA9:AA10)</f>
        <v>138545186</v>
      </c>
    </row>
    <row r="9" spans="1:27" ht="13.5">
      <c r="A9" s="291" t="s">
        <v>229</v>
      </c>
      <c r="B9" s="142"/>
      <c r="C9" s="60"/>
      <c r="D9" s="340"/>
      <c r="E9" s="60">
        <v>138545186</v>
      </c>
      <c r="F9" s="59">
        <v>138545186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34636297</v>
      </c>
      <c r="Y9" s="59">
        <v>-34636297</v>
      </c>
      <c r="Z9" s="61">
        <v>-100</v>
      </c>
      <c r="AA9" s="62">
        <v>138545186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30915445</v>
      </c>
      <c r="F11" s="364">
        <f t="shared" si="3"/>
        <v>30915445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7728861</v>
      </c>
      <c r="Y11" s="364">
        <f t="shared" si="3"/>
        <v>-7728861</v>
      </c>
      <c r="Z11" s="365">
        <f>+IF(X11&lt;&gt;0,+(Y11/X11)*100,0)</f>
        <v>-100</v>
      </c>
      <c r="AA11" s="366">
        <f t="shared" si="3"/>
        <v>30915445</v>
      </c>
    </row>
    <row r="12" spans="1:27" ht="13.5">
      <c r="A12" s="291" t="s">
        <v>231</v>
      </c>
      <c r="B12" s="136"/>
      <c r="C12" s="60"/>
      <c r="D12" s="340"/>
      <c r="E12" s="60">
        <v>30915445</v>
      </c>
      <c r="F12" s="59">
        <v>30915445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7728861</v>
      </c>
      <c r="Y12" s="59">
        <v>-7728861</v>
      </c>
      <c r="Z12" s="61">
        <v>-100</v>
      </c>
      <c r="AA12" s="62">
        <v>30915445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22540738</v>
      </c>
      <c r="F13" s="342">
        <f t="shared" si="4"/>
        <v>22540738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5635185</v>
      </c>
      <c r="Y13" s="342">
        <f t="shared" si="4"/>
        <v>-5635185</v>
      </c>
      <c r="Z13" s="335">
        <f>+IF(X13&lt;&gt;0,+(Y13/X13)*100,0)</f>
        <v>-100</v>
      </c>
      <c r="AA13" s="273">
        <f t="shared" si="4"/>
        <v>22540738</v>
      </c>
    </row>
    <row r="14" spans="1:27" ht="13.5">
      <c r="A14" s="291" t="s">
        <v>232</v>
      </c>
      <c r="B14" s="136"/>
      <c r="C14" s="60"/>
      <c r="D14" s="340"/>
      <c r="E14" s="60">
        <v>22540738</v>
      </c>
      <c r="F14" s="59">
        <v>22540738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5635185</v>
      </c>
      <c r="Y14" s="59">
        <v>-5635185</v>
      </c>
      <c r="Z14" s="61">
        <v>-100</v>
      </c>
      <c r="AA14" s="62">
        <v>22540738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17910417</v>
      </c>
      <c r="F15" s="59">
        <f t="shared" si="5"/>
        <v>17910417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4477604</v>
      </c>
      <c r="Y15" s="59">
        <f t="shared" si="5"/>
        <v>-4477604</v>
      </c>
      <c r="Z15" s="61">
        <f>+IF(X15&lt;&gt;0,+(Y15/X15)*100,0)</f>
        <v>-100</v>
      </c>
      <c r="AA15" s="62">
        <f>SUM(AA16:AA20)</f>
        <v>17910417</v>
      </c>
    </row>
    <row r="16" spans="1:27" ht="13.5">
      <c r="A16" s="291" t="s">
        <v>233</v>
      </c>
      <c r="B16" s="300"/>
      <c r="C16" s="60"/>
      <c r="D16" s="340"/>
      <c r="E16" s="60">
        <v>17910417</v>
      </c>
      <c r="F16" s="59">
        <v>17910417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4477604</v>
      </c>
      <c r="Y16" s="59">
        <v>-4477604</v>
      </c>
      <c r="Z16" s="61">
        <v>-100</v>
      </c>
      <c r="AA16" s="62">
        <v>17910417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12598764</v>
      </c>
      <c r="F22" s="345">
        <f t="shared" si="6"/>
        <v>12598764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3149691</v>
      </c>
      <c r="Y22" s="345">
        <f t="shared" si="6"/>
        <v>-3149691</v>
      </c>
      <c r="Z22" s="336">
        <f>+IF(X22&lt;&gt;0,+(Y22/X22)*100,0)</f>
        <v>-100</v>
      </c>
      <c r="AA22" s="350">
        <f>SUM(AA23:AA32)</f>
        <v>12598764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840660</v>
      </c>
      <c r="F24" s="59">
        <v>840660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210165</v>
      </c>
      <c r="Y24" s="59">
        <v>-210165</v>
      </c>
      <c r="Z24" s="61">
        <v>-100</v>
      </c>
      <c r="AA24" s="62">
        <v>840660</v>
      </c>
    </row>
    <row r="25" spans="1:27" ht="13.5">
      <c r="A25" s="361" t="s">
        <v>238</v>
      </c>
      <c r="B25" s="142"/>
      <c r="C25" s="60"/>
      <c r="D25" s="340"/>
      <c r="E25" s="60">
        <v>539452</v>
      </c>
      <c r="F25" s="59">
        <v>539452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134863</v>
      </c>
      <c r="Y25" s="59">
        <v>-134863</v>
      </c>
      <c r="Z25" s="61">
        <v>-100</v>
      </c>
      <c r="AA25" s="62">
        <v>539452</v>
      </c>
    </row>
    <row r="26" spans="1:27" ht="13.5">
      <c r="A26" s="361" t="s">
        <v>239</v>
      </c>
      <c r="B26" s="302"/>
      <c r="C26" s="362"/>
      <c r="D26" s="363"/>
      <c r="E26" s="362">
        <v>248357</v>
      </c>
      <c r="F26" s="364">
        <v>248357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62089</v>
      </c>
      <c r="Y26" s="364">
        <v>-62089</v>
      </c>
      <c r="Z26" s="365">
        <v>-100</v>
      </c>
      <c r="AA26" s="366">
        <v>248357</v>
      </c>
    </row>
    <row r="27" spans="1:27" ht="13.5">
      <c r="A27" s="361" t="s">
        <v>240</v>
      </c>
      <c r="B27" s="147"/>
      <c r="C27" s="60"/>
      <c r="D27" s="340"/>
      <c r="E27" s="60">
        <v>2672156</v>
      </c>
      <c r="F27" s="59">
        <v>2672156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668039</v>
      </c>
      <c r="Y27" s="59">
        <v>-668039</v>
      </c>
      <c r="Z27" s="61">
        <v>-100</v>
      </c>
      <c r="AA27" s="62">
        <v>2672156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249518</v>
      </c>
      <c r="F30" s="59">
        <v>249518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62380</v>
      </c>
      <c r="Y30" s="59">
        <v>-62380</v>
      </c>
      <c r="Z30" s="61">
        <v>-100</v>
      </c>
      <c r="AA30" s="62">
        <v>249518</v>
      </c>
    </row>
    <row r="31" spans="1:27" ht="13.5">
      <c r="A31" s="361" t="s">
        <v>244</v>
      </c>
      <c r="B31" s="300"/>
      <c r="C31" s="60"/>
      <c r="D31" s="340"/>
      <c r="E31" s="60">
        <v>63212</v>
      </c>
      <c r="F31" s="59">
        <v>63212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15803</v>
      </c>
      <c r="Y31" s="59">
        <v>-15803</v>
      </c>
      <c r="Z31" s="61">
        <v>-100</v>
      </c>
      <c r="AA31" s="62">
        <v>63212</v>
      </c>
    </row>
    <row r="32" spans="1:27" ht="13.5">
      <c r="A32" s="361" t="s">
        <v>93</v>
      </c>
      <c r="B32" s="136"/>
      <c r="C32" s="60"/>
      <c r="D32" s="340"/>
      <c r="E32" s="60">
        <v>7985409</v>
      </c>
      <c r="F32" s="59">
        <v>7985409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1996352</v>
      </c>
      <c r="Y32" s="59">
        <v>-1996352</v>
      </c>
      <c r="Z32" s="61">
        <v>-100</v>
      </c>
      <c r="AA32" s="62">
        <v>7985409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35035565</v>
      </c>
      <c r="F40" s="345">
        <f t="shared" si="9"/>
        <v>35035565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8758893</v>
      </c>
      <c r="Y40" s="345">
        <f t="shared" si="9"/>
        <v>-8758893</v>
      </c>
      <c r="Z40" s="336">
        <f>+IF(X40&lt;&gt;0,+(Y40/X40)*100,0)</f>
        <v>-100</v>
      </c>
      <c r="AA40" s="350">
        <f>SUM(AA41:AA49)</f>
        <v>35035565</v>
      </c>
    </row>
    <row r="41" spans="1:27" ht="13.5">
      <c r="A41" s="361" t="s">
        <v>247</v>
      </c>
      <c r="B41" s="142"/>
      <c r="C41" s="362"/>
      <c r="D41" s="363"/>
      <c r="E41" s="362">
        <v>3743282</v>
      </c>
      <c r="F41" s="364">
        <v>3743282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935821</v>
      </c>
      <c r="Y41" s="364">
        <v>-935821</v>
      </c>
      <c r="Z41" s="365">
        <v>-100</v>
      </c>
      <c r="AA41" s="366">
        <v>3743282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935635</v>
      </c>
      <c r="F44" s="53">
        <v>935635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233909</v>
      </c>
      <c r="Y44" s="53">
        <v>-233909</v>
      </c>
      <c r="Z44" s="94">
        <v>-100</v>
      </c>
      <c r="AA44" s="95">
        <v>935635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>
        <v>811782</v>
      </c>
      <c r="F46" s="53">
        <v>811782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202946</v>
      </c>
      <c r="Y46" s="53">
        <v>-202946</v>
      </c>
      <c r="Z46" s="94">
        <v>-100</v>
      </c>
      <c r="AA46" s="95">
        <v>811782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9133110</v>
      </c>
      <c r="F48" s="53">
        <v>9133110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2283278</v>
      </c>
      <c r="Y48" s="53">
        <v>-2283278</v>
      </c>
      <c r="Z48" s="94">
        <v>-100</v>
      </c>
      <c r="AA48" s="95">
        <v>9133110</v>
      </c>
    </row>
    <row r="49" spans="1:27" ht="13.5">
      <c r="A49" s="361" t="s">
        <v>93</v>
      </c>
      <c r="B49" s="136"/>
      <c r="C49" s="54"/>
      <c r="D49" s="368"/>
      <c r="E49" s="54">
        <v>20411756</v>
      </c>
      <c r="F49" s="53">
        <v>20411756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5102939</v>
      </c>
      <c r="Y49" s="53">
        <v>-5102939</v>
      </c>
      <c r="Z49" s="94">
        <v>-100</v>
      </c>
      <c r="AA49" s="95">
        <v>20411756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332807309</v>
      </c>
      <c r="F60" s="264">
        <f t="shared" si="14"/>
        <v>332807309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83201830</v>
      </c>
      <c r="Y60" s="264">
        <f t="shared" si="14"/>
        <v>-83201830</v>
      </c>
      <c r="Z60" s="337">
        <f>+IF(X60&lt;&gt;0,+(Y60/X60)*100,0)</f>
        <v>-100</v>
      </c>
      <c r="AA60" s="232">
        <f>+AA57+AA54+AA51+AA40+AA37+AA34+AA22+AA5</f>
        <v>332807309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1531875116</v>
      </c>
      <c r="D5" s="153">
        <f>SUM(D6:D8)</f>
        <v>0</v>
      </c>
      <c r="E5" s="154">
        <f t="shared" si="0"/>
        <v>1600417247</v>
      </c>
      <c r="F5" s="100">
        <f t="shared" si="0"/>
        <v>1600417247</v>
      </c>
      <c r="G5" s="100">
        <f t="shared" si="0"/>
        <v>841951594</v>
      </c>
      <c r="H5" s="100">
        <f t="shared" si="0"/>
        <v>125962724</v>
      </c>
      <c r="I5" s="100">
        <f t="shared" si="0"/>
        <v>12661544</v>
      </c>
      <c r="J5" s="100">
        <f t="shared" si="0"/>
        <v>980575862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980575862</v>
      </c>
      <c r="X5" s="100">
        <f t="shared" si="0"/>
        <v>400104312</v>
      </c>
      <c r="Y5" s="100">
        <f t="shared" si="0"/>
        <v>580471550</v>
      </c>
      <c r="Z5" s="137">
        <f>+IF(X5&lt;&gt;0,+(Y5/X5)*100,0)</f>
        <v>145.0800535236421</v>
      </c>
      <c r="AA5" s="153">
        <f>SUM(AA6:AA8)</f>
        <v>1600417247</v>
      </c>
    </row>
    <row r="6" spans="1:27" ht="13.5">
      <c r="A6" s="138" t="s">
        <v>75</v>
      </c>
      <c r="B6" s="136"/>
      <c r="C6" s="155">
        <v>4381650</v>
      </c>
      <c r="D6" s="155"/>
      <c r="E6" s="156">
        <v>48373250</v>
      </c>
      <c r="F6" s="60">
        <v>48373250</v>
      </c>
      <c r="G6" s="60"/>
      <c r="H6" s="60"/>
      <c r="I6" s="60">
        <v>779770</v>
      </c>
      <c r="J6" s="60">
        <v>779770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779770</v>
      </c>
      <c r="X6" s="60">
        <v>12093313</v>
      </c>
      <c r="Y6" s="60">
        <v>-11313543</v>
      </c>
      <c r="Z6" s="140">
        <v>-93.55</v>
      </c>
      <c r="AA6" s="155">
        <v>48373250</v>
      </c>
    </row>
    <row r="7" spans="1:27" ht="13.5">
      <c r="A7" s="138" t="s">
        <v>76</v>
      </c>
      <c r="B7" s="136"/>
      <c r="C7" s="157">
        <v>1522172566</v>
      </c>
      <c r="D7" s="157"/>
      <c r="E7" s="158">
        <v>1542567009</v>
      </c>
      <c r="F7" s="159">
        <v>1542567009</v>
      </c>
      <c r="G7" s="159">
        <v>841923097</v>
      </c>
      <c r="H7" s="159">
        <v>125934914</v>
      </c>
      <c r="I7" s="159">
        <v>11671457</v>
      </c>
      <c r="J7" s="159">
        <v>979529468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979529468</v>
      </c>
      <c r="X7" s="159">
        <v>385641752</v>
      </c>
      <c r="Y7" s="159">
        <v>593887716</v>
      </c>
      <c r="Z7" s="141">
        <v>154</v>
      </c>
      <c r="AA7" s="157">
        <v>1542567009</v>
      </c>
    </row>
    <row r="8" spans="1:27" ht="13.5">
      <c r="A8" s="138" t="s">
        <v>77</v>
      </c>
      <c r="B8" s="136"/>
      <c r="C8" s="155">
        <v>5320900</v>
      </c>
      <c r="D8" s="155"/>
      <c r="E8" s="156">
        <v>9476988</v>
      </c>
      <c r="F8" s="60">
        <v>9476988</v>
      </c>
      <c r="G8" s="60">
        <v>28497</v>
      </c>
      <c r="H8" s="60">
        <v>27810</v>
      </c>
      <c r="I8" s="60">
        <v>210317</v>
      </c>
      <c r="J8" s="60">
        <v>266624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266624</v>
      </c>
      <c r="X8" s="60">
        <v>2369247</v>
      </c>
      <c r="Y8" s="60">
        <v>-2102623</v>
      </c>
      <c r="Z8" s="140">
        <v>-88.75</v>
      </c>
      <c r="AA8" s="155">
        <v>9476988</v>
      </c>
    </row>
    <row r="9" spans="1:27" ht="13.5">
      <c r="A9" s="135" t="s">
        <v>78</v>
      </c>
      <c r="B9" s="136"/>
      <c r="C9" s="153">
        <f aca="true" t="shared" si="1" ref="C9:Y9">SUM(C10:C14)</f>
        <v>197089875</v>
      </c>
      <c r="D9" s="153">
        <f>SUM(D10:D14)</f>
        <v>0</v>
      </c>
      <c r="E9" s="154">
        <f t="shared" si="1"/>
        <v>458022054</v>
      </c>
      <c r="F9" s="100">
        <f t="shared" si="1"/>
        <v>458022054</v>
      </c>
      <c r="G9" s="100">
        <f t="shared" si="1"/>
        <v>14097727</v>
      </c>
      <c r="H9" s="100">
        <f t="shared" si="1"/>
        <v>5896446</v>
      </c>
      <c r="I9" s="100">
        <f t="shared" si="1"/>
        <v>5613975</v>
      </c>
      <c r="J9" s="100">
        <f t="shared" si="1"/>
        <v>25608148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25608148</v>
      </c>
      <c r="X9" s="100">
        <f t="shared" si="1"/>
        <v>114505514</v>
      </c>
      <c r="Y9" s="100">
        <f t="shared" si="1"/>
        <v>-88897366</v>
      </c>
      <c r="Z9" s="137">
        <f>+IF(X9&lt;&gt;0,+(Y9/X9)*100,0)</f>
        <v>-77.63588223358397</v>
      </c>
      <c r="AA9" s="153">
        <f>SUM(AA10:AA14)</f>
        <v>458022054</v>
      </c>
    </row>
    <row r="10" spans="1:27" ht="13.5">
      <c r="A10" s="138" t="s">
        <v>79</v>
      </c>
      <c r="B10" s="136"/>
      <c r="C10" s="155">
        <v>19370084</v>
      </c>
      <c r="D10" s="155"/>
      <c r="E10" s="156">
        <v>52622506</v>
      </c>
      <c r="F10" s="60">
        <v>52622506</v>
      </c>
      <c r="G10" s="60">
        <v>815188</v>
      </c>
      <c r="H10" s="60">
        <v>791417</v>
      </c>
      <c r="I10" s="60">
        <v>710161</v>
      </c>
      <c r="J10" s="60">
        <v>2316766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2316766</v>
      </c>
      <c r="X10" s="60">
        <v>13155627</v>
      </c>
      <c r="Y10" s="60">
        <v>-10838861</v>
      </c>
      <c r="Z10" s="140">
        <v>-82.39</v>
      </c>
      <c r="AA10" s="155">
        <v>52622506</v>
      </c>
    </row>
    <row r="11" spans="1:27" ht="13.5">
      <c r="A11" s="138" t="s">
        <v>80</v>
      </c>
      <c r="B11" s="136"/>
      <c r="C11" s="155">
        <v>3651887</v>
      </c>
      <c r="D11" s="155"/>
      <c r="E11" s="156">
        <v>36572405</v>
      </c>
      <c r="F11" s="60">
        <v>36572405</v>
      </c>
      <c r="G11" s="60">
        <v>154650</v>
      </c>
      <c r="H11" s="60">
        <v>165609</v>
      </c>
      <c r="I11" s="60">
        <v>104093</v>
      </c>
      <c r="J11" s="60">
        <v>424352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424352</v>
      </c>
      <c r="X11" s="60">
        <v>9143101</v>
      </c>
      <c r="Y11" s="60">
        <v>-8718749</v>
      </c>
      <c r="Z11" s="140">
        <v>-95.36</v>
      </c>
      <c r="AA11" s="155">
        <v>36572405</v>
      </c>
    </row>
    <row r="12" spans="1:27" ht="13.5">
      <c r="A12" s="138" t="s">
        <v>81</v>
      </c>
      <c r="B12" s="136"/>
      <c r="C12" s="155">
        <v>75229258</v>
      </c>
      <c r="D12" s="155"/>
      <c r="E12" s="156">
        <v>85497497</v>
      </c>
      <c r="F12" s="60">
        <v>85497497</v>
      </c>
      <c r="G12" s="60">
        <v>13062768</v>
      </c>
      <c r="H12" s="60">
        <v>4865639</v>
      </c>
      <c r="I12" s="60">
        <v>4725600</v>
      </c>
      <c r="J12" s="60">
        <v>22654007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22654007</v>
      </c>
      <c r="X12" s="60">
        <v>21374374</v>
      </c>
      <c r="Y12" s="60">
        <v>1279633</v>
      </c>
      <c r="Z12" s="140">
        <v>5.99</v>
      </c>
      <c r="AA12" s="155">
        <v>85497497</v>
      </c>
    </row>
    <row r="13" spans="1:27" ht="13.5">
      <c r="A13" s="138" t="s">
        <v>82</v>
      </c>
      <c r="B13" s="136"/>
      <c r="C13" s="155">
        <v>91141591</v>
      </c>
      <c r="D13" s="155"/>
      <c r="E13" s="156">
        <v>280806456</v>
      </c>
      <c r="F13" s="60">
        <v>280806456</v>
      </c>
      <c r="G13" s="60">
        <v>65121</v>
      </c>
      <c r="H13" s="60">
        <v>73781</v>
      </c>
      <c r="I13" s="60">
        <v>74121</v>
      </c>
      <c r="J13" s="60">
        <v>213023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213023</v>
      </c>
      <c r="X13" s="60">
        <v>70201614</v>
      </c>
      <c r="Y13" s="60">
        <v>-69988591</v>
      </c>
      <c r="Z13" s="140">
        <v>-99.7</v>
      </c>
      <c r="AA13" s="155">
        <v>280806456</v>
      </c>
    </row>
    <row r="14" spans="1:27" ht="13.5">
      <c r="A14" s="138" t="s">
        <v>83</v>
      </c>
      <c r="B14" s="136"/>
      <c r="C14" s="157">
        <v>7697055</v>
      </c>
      <c r="D14" s="157"/>
      <c r="E14" s="158">
        <v>2523190</v>
      </c>
      <c r="F14" s="159">
        <v>2523190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630798</v>
      </c>
      <c r="Y14" s="159">
        <v>-630798</v>
      </c>
      <c r="Z14" s="141">
        <v>-100</v>
      </c>
      <c r="AA14" s="157">
        <v>2523190</v>
      </c>
    </row>
    <row r="15" spans="1:27" ht="13.5">
      <c r="A15" s="135" t="s">
        <v>84</v>
      </c>
      <c r="B15" s="142"/>
      <c r="C15" s="153">
        <f aca="true" t="shared" si="2" ref="C15:Y15">SUM(C16:C18)</f>
        <v>225427344</v>
      </c>
      <c r="D15" s="153">
        <f>SUM(D16:D18)</f>
        <v>0</v>
      </c>
      <c r="E15" s="154">
        <f t="shared" si="2"/>
        <v>219893358</v>
      </c>
      <c r="F15" s="100">
        <f t="shared" si="2"/>
        <v>219893358</v>
      </c>
      <c r="G15" s="100">
        <f t="shared" si="2"/>
        <v>10296168</v>
      </c>
      <c r="H15" s="100">
        <f t="shared" si="2"/>
        <v>5056742</v>
      </c>
      <c r="I15" s="100">
        <f t="shared" si="2"/>
        <v>2438241</v>
      </c>
      <c r="J15" s="100">
        <f t="shared" si="2"/>
        <v>17791151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17791151</v>
      </c>
      <c r="X15" s="100">
        <f t="shared" si="2"/>
        <v>54973341</v>
      </c>
      <c r="Y15" s="100">
        <f t="shared" si="2"/>
        <v>-37182190</v>
      </c>
      <c r="Z15" s="137">
        <f>+IF(X15&lt;&gt;0,+(Y15/X15)*100,0)</f>
        <v>-67.63676597352888</v>
      </c>
      <c r="AA15" s="153">
        <f>SUM(AA16:AA18)</f>
        <v>219893358</v>
      </c>
    </row>
    <row r="16" spans="1:27" ht="13.5">
      <c r="A16" s="138" t="s">
        <v>85</v>
      </c>
      <c r="B16" s="136"/>
      <c r="C16" s="155">
        <v>38742950</v>
      </c>
      <c r="D16" s="155"/>
      <c r="E16" s="156">
        <v>52707082</v>
      </c>
      <c r="F16" s="60">
        <v>52707082</v>
      </c>
      <c r="G16" s="60">
        <v>1094139</v>
      </c>
      <c r="H16" s="60">
        <v>958831</v>
      </c>
      <c r="I16" s="60">
        <v>887888</v>
      </c>
      <c r="J16" s="60">
        <v>2940858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2940858</v>
      </c>
      <c r="X16" s="60">
        <v>13176771</v>
      </c>
      <c r="Y16" s="60">
        <v>-10235913</v>
      </c>
      <c r="Z16" s="140">
        <v>-77.68</v>
      </c>
      <c r="AA16" s="155">
        <v>52707082</v>
      </c>
    </row>
    <row r="17" spans="1:27" ht="13.5">
      <c r="A17" s="138" t="s">
        <v>86</v>
      </c>
      <c r="B17" s="136"/>
      <c r="C17" s="155">
        <v>186311883</v>
      </c>
      <c r="D17" s="155"/>
      <c r="E17" s="156">
        <v>163837994</v>
      </c>
      <c r="F17" s="60">
        <v>163837994</v>
      </c>
      <c r="G17" s="60">
        <v>9194231</v>
      </c>
      <c r="H17" s="60">
        <v>4084106</v>
      </c>
      <c r="I17" s="60">
        <v>1538773</v>
      </c>
      <c r="J17" s="60">
        <v>14817110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14817110</v>
      </c>
      <c r="X17" s="60">
        <v>40959499</v>
      </c>
      <c r="Y17" s="60">
        <v>-26142389</v>
      </c>
      <c r="Z17" s="140">
        <v>-63.82</v>
      </c>
      <c r="AA17" s="155">
        <v>163837994</v>
      </c>
    </row>
    <row r="18" spans="1:27" ht="13.5">
      <c r="A18" s="138" t="s">
        <v>87</v>
      </c>
      <c r="B18" s="136"/>
      <c r="C18" s="155">
        <v>372511</v>
      </c>
      <c r="D18" s="155"/>
      <c r="E18" s="156">
        <v>3348282</v>
      </c>
      <c r="F18" s="60">
        <v>3348282</v>
      </c>
      <c r="G18" s="60">
        <v>7798</v>
      </c>
      <c r="H18" s="60">
        <v>13805</v>
      </c>
      <c r="I18" s="60">
        <v>11580</v>
      </c>
      <c r="J18" s="60">
        <v>33183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33183</v>
      </c>
      <c r="X18" s="60">
        <v>837071</v>
      </c>
      <c r="Y18" s="60">
        <v>-803888</v>
      </c>
      <c r="Z18" s="140">
        <v>-96.04</v>
      </c>
      <c r="AA18" s="155">
        <v>3348282</v>
      </c>
    </row>
    <row r="19" spans="1:27" ht="13.5">
      <c r="A19" s="135" t="s">
        <v>88</v>
      </c>
      <c r="B19" s="142"/>
      <c r="C19" s="153">
        <f aca="true" t="shared" si="3" ref="C19:Y19">SUM(C20:C23)</f>
        <v>2482486185</v>
      </c>
      <c r="D19" s="153">
        <f>SUM(D20:D23)</f>
        <v>0</v>
      </c>
      <c r="E19" s="154">
        <f t="shared" si="3"/>
        <v>2852313613</v>
      </c>
      <c r="F19" s="100">
        <f t="shared" si="3"/>
        <v>2852313613</v>
      </c>
      <c r="G19" s="100">
        <f t="shared" si="3"/>
        <v>195230177</v>
      </c>
      <c r="H19" s="100">
        <f t="shared" si="3"/>
        <v>290080040</v>
      </c>
      <c r="I19" s="100">
        <f t="shared" si="3"/>
        <v>179995678</v>
      </c>
      <c r="J19" s="100">
        <f t="shared" si="3"/>
        <v>665305895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665305895</v>
      </c>
      <c r="X19" s="100">
        <f t="shared" si="3"/>
        <v>713078404</v>
      </c>
      <c r="Y19" s="100">
        <f t="shared" si="3"/>
        <v>-47772509</v>
      </c>
      <c r="Z19" s="137">
        <f>+IF(X19&lt;&gt;0,+(Y19/X19)*100,0)</f>
        <v>-6.699474943010615</v>
      </c>
      <c r="AA19" s="153">
        <f>SUM(AA20:AA23)</f>
        <v>2852313613</v>
      </c>
    </row>
    <row r="20" spans="1:27" ht="13.5">
      <c r="A20" s="138" t="s">
        <v>89</v>
      </c>
      <c r="B20" s="136"/>
      <c r="C20" s="155">
        <v>1345552653</v>
      </c>
      <c r="D20" s="155"/>
      <c r="E20" s="156">
        <v>1509961410</v>
      </c>
      <c r="F20" s="60">
        <v>1509961410</v>
      </c>
      <c r="G20" s="60">
        <v>72627492</v>
      </c>
      <c r="H20" s="60">
        <v>190576411</v>
      </c>
      <c r="I20" s="60">
        <v>127718157</v>
      </c>
      <c r="J20" s="60">
        <v>390922060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390922060</v>
      </c>
      <c r="X20" s="60">
        <v>377490353</v>
      </c>
      <c r="Y20" s="60">
        <v>13431707</v>
      </c>
      <c r="Z20" s="140">
        <v>3.56</v>
      </c>
      <c r="AA20" s="155">
        <v>1509961410</v>
      </c>
    </row>
    <row r="21" spans="1:27" ht="13.5">
      <c r="A21" s="138" t="s">
        <v>90</v>
      </c>
      <c r="B21" s="136"/>
      <c r="C21" s="155">
        <v>401081003</v>
      </c>
      <c r="D21" s="155"/>
      <c r="E21" s="156">
        <v>418909195</v>
      </c>
      <c r="F21" s="60">
        <v>418909195</v>
      </c>
      <c r="G21" s="60">
        <v>25060445</v>
      </c>
      <c r="H21" s="60">
        <v>58588651</v>
      </c>
      <c r="I21" s="60">
        <v>12755580</v>
      </c>
      <c r="J21" s="60">
        <v>96404676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96404676</v>
      </c>
      <c r="X21" s="60">
        <v>104727299</v>
      </c>
      <c r="Y21" s="60">
        <v>-8322623</v>
      </c>
      <c r="Z21" s="140">
        <v>-7.95</v>
      </c>
      <c r="AA21" s="155">
        <v>418909195</v>
      </c>
    </row>
    <row r="22" spans="1:27" ht="13.5">
      <c r="A22" s="138" t="s">
        <v>91</v>
      </c>
      <c r="B22" s="136"/>
      <c r="C22" s="157">
        <v>458823476</v>
      </c>
      <c r="D22" s="157"/>
      <c r="E22" s="158">
        <v>604608909</v>
      </c>
      <c r="F22" s="159">
        <v>604608909</v>
      </c>
      <c r="G22" s="159">
        <v>43426653</v>
      </c>
      <c r="H22" s="159">
        <v>21893891</v>
      </c>
      <c r="I22" s="159">
        <v>20847166</v>
      </c>
      <c r="J22" s="159">
        <v>86167710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86167710</v>
      </c>
      <c r="X22" s="159">
        <v>151152227</v>
      </c>
      <c r="Y22" s="159">
        <v>-64984517</v>
      </c>
      <c r="Z22" s="141">
        <v>-42.99</v>
      </c>
      <c r="AA22" s="157">
        <v>604608909</v>
      </c>
    </row>
    <row r="23" spans="1:27" ht="13.5">
      <c r="A23" s="138" t="s">
        <v>92</v>
      </c>
      <c r="B23" s="136"/>
      <c r="C23" s="155">
        <v>277029053</v>
      </c>
      <c r="D23" s="155"/>
      <c r="E23" s="156">
        <v>318834099</v>
      </c>
      <c r="F23" s="60">
        <v>318834099</v>
      </c>
      <c r="G23" s="60">
        <v>54115587</v>
      </c>
      <c r="H23" s="60">
        <v>19021087</v>
      </c>
      <c r="I23" s="60">
        <v>18674775</v>
      </c>
      <c r="J23" s="60">
        <v>91811449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91811449</v>
      </c>
      <c r="X23" s="60">
        <v>79708525</v>
      </c>
      <c r="Y23" s="60">
        <v>12102924</v>
      </c>
      <c r="Z23" s="140">
        <v>15.18</v>
      </c>
      <c r="AA23" s="155">
        <v>318834099</v>
      </c>
    </row>
    <row r="24" spans="1:27" ht="13.5">
      <c r="A24" s="135" t="s">
        <v>93</v>
      </c>
      <c r="B24" s="142" t="s">
        <v>94</v>
      </c>
      <c r="C24" s="153">
        <v>16418655</v>
      </c>
      <c r="D24" s="153"/>
      <c r="E24" s="154">
        <v>19972074</v>
      </c>
      <c r="F24" s="100">
        <v>19972074</v>
      </c>
      <c r="G24" s="100"/>
      <c r="H24" s="100">
        <v>1537915</v>
      </c>
      <c r="I24" s="100">
        <v>1391215</v>
      </c>
      <c r="J24" s="100">
        <v>2929130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2929130</v>
      </c>
      <c r="X24" s="100">
        <v>4993019</v>
      </c>
      <c r="Y24" s="100">
        <v>-2063889</v>
      </c>
      <c r="Z24" s="137">
        <v>-41.34</v>
      </c>
      <c r="AA24" s="153">
        <v>19972074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4453297175</v>
      </c>
      <c r="D25" s="168">
        <f>+D5+D9+D15+D19+D24</f>
        <v>0</v>
      </c>
      <c r="E25" s="169">
        <f t="shared" si="4"/>
        <v>5150618346</v>
      </c>
      <c r="F25" s="73">
        <f t="shared" si="4"/>
        <v>5150618346</v>
      </c>
      <c r="G25" s="73">
        <f t="shared" si="4"/>
        <v>1061575666</v>
      </c>
      <c r="H25" s="73">
        <f t="shared" si="4"/>
        <v>428533867</v>
      </c>
      <c r="I25" s="73">
        <f t="shared" si="4"/>
        <v>202100653</v>
      </c>
      <c r="J25" s="73">
        <f t="shared" si="4"/>
        <v>1692210186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1692210186</v>
      </c>
      <c r="X25" s="73">
        <f t="shared" si="4"/>
        <v>1287654590</v>
      </c>
      <c r="Y25" s="73">
        <f t="shared" si="4"/>
        <v>404555596</v>
      </c>
      <c r="Z25" s="170">
        <f>+IF(X25&lt;&gt;0,+(Y25/X25)*100,0)</f>
        <v>31.418021505285825</v>
      </c>
      <c r="AA25" s="168">
        <f>+AA5+AA9+AA15+AA19+AA24</f>
        <v>5150618346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669125440</v>
      </c>
      <c r="D28" s="153">
        <f>SUM(D29:D31)</f>
        <v>0</v>
      </c>
      <c r="E28" s="154">
        <f t="shared" si="5"/>
        <v>913477710</v>
      </c>
      <c r="F28" s="100">
        <f t="shared" si="5"/>
        <v>913477710</v>
      </c>
      <c r="G28" s="100">
        <f t="shared" si="5"/>
        <v>35007336</v>
      </c>
      <c r="H28" s="100">
        <f t="shared" si="5"/>
        <v>64126548</v>
      </c>
      <c r="I28" s="100">
        <f t="shared" si="5"/>
        <v>52637821</v>
      </c>
      <c r="J28" s="100">
        <f t="shared" si="5"/>
        <v>151771705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151771705</v>
      </c>
      <c r="X28" s="100">
        <f t="shared" si="5"/>
        <v>228369428</v>
      </c>
      <c r="Y28" s="100">
        <f t="shared" si="5"/>
        <v>-76597723</v>
      </c>
      <c r="Z28" s="137">
        <f>+IF(X28&lt;&gt;0,+(Y28/X28)*100,0)</f>
        <v>-33.54114588402787</v>
      </c>
      <c r="AA28" s="153">
        <f>SUM(AA29:AA31)</f>
        <v>913477710</v>
      </c>
    </row>
    <row r="29" spans="1:27" ht="13.5">
      <c r="A29" s="138" t="s">
        <v>75</v>
      </c>
      <c r="B29" s="136"/>
      <c r="C29" s="155">
        <v>146329012</v>
      </c>
      <c r="D29" s="155"/>
      <c r="E29" s="156">
        <v>255254016</v>
      </c>
      <c r="F29" s="60">
        <v>255254016</v>
      </c>
      <c r="G29" s="60">
        <v>8934711</v>
      </c>
      <c r="H29" s="60">
        <v>23670351</v>
      </c>
      <c r="I29" s="60">
        <v>14389974</v>
      </c>
      <c r="J29" s="60">
        <v>46995036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46995036</v>
      </c>
      <c r="X29" s="60">
        <v>63813504</v>
      </c>
      <c r="Y29" s="60">
        <v>-16818468</v>
      </c>
      <c r="Z29" s="140">
        <v>-26.36</v>
      </c>
      <c r="AA29" s="155">
        <v>255254016</v>
      </c>
    </row>
    <row r="30" spans="1:27" ht="13.5">
      <c r="A30" s="138" t="s">
        <v>76</v>
      </c>
      <c r="B30" s="136"/>
      <c r="C30" s="157">
        <v>311593600</v>
      </c>
      <c r="D30" s="157"/>
      <c r="E30" s="158">
        <v>391208255</v>
      </c>
      <c r="F30" s="159">
        <v>391208255</v>
      </c>
      <c r="G30" s="159">
        <v>13921725</v>
      </c>
      <c r="H30" s="159">
        <v>26099153</v>
      </c>
      <c r="I30" s="159">
        <v>20488201</v>
      </c>
      <c r="J30" s="159">
        <v>60509079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60509079</v>
      </c>
      <c r="X30" s="159">
        <v>97802064</v>
      </c>
      <c r="Y30" s="159">
        <v>-37292985</v>
      </c>
      <c r="Z30" s="141">
        <v>-38.13</v>
      </c>
      <c r="AA30" s="157">
        <v>391208255</v>
      </c>
    </row>
    <row r="31" spans="1:27" ht="13.5">
      <c r="A31" s="138" t="s">
        <v>77</v>
      </c>
      <c r="B31" s="136"/>
      <c r="C31" s="155">
        <v>211202828</v>
      </c>
      <c r="D31" s="155"/>
      <c r="E31" s="156">
        <v>267015439</v>
      </c>
      <c r="F31" s="60">
        <v>267015439</v>
      </c>
      <c r="G31" s="60">
        <v>12150900</v>
      </c>
      <c r="H31" s="60">
        <v>14357044</v>
      </c>
      <c r="I31" s="60">
        <v>17759646</v>
      </c>
      <c r="J31" s="60">
        <v>44267590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44267590</v>
      </c>
      <c r="X31" s="60">
        <v>66753860</v>
      </c>
      <c r="Y31" s="60">
        <v>-22486270</v>
      </c>
      <c r="Z31" s="140">
        <v>-33.69</v>
      </c>
      <c r="AA31" s="155">
        <v>267015439</v>
      </c>
    </row>
    <row r="32" spans="1:27" ht="13.5">
      <c r="A32" s="135" t="s">
        <v>78</v>
      </c>
      <c r="B32" s="136"/>
      <c r="C32" s="153">
        <f aca="true" t="shared" si="6" ref="C32:Y32">SUM(C33:C37)</f>
        <v>431867288</v>
      </c>
      <c r="D32" s="153">
        <f>SUM(D33:D37)</f>
        <v>0</v>
      </c>
      <c r="E32" s="154">
        <f t="shared" si="6"/>
        <v>607148857</v>
      </c>
      <c r="F32" s="100">
        <f t="shared" si="6"/>
        <v>607148857</v>
      </c>
      <c r="G32" s="100">
        <f t="shared" si="6"/>
        <v>25493100</v>
      </c>
      <c r="H32" s="100">
        <f t="shared" si="6"/>
        <v>31005198</v>
      </c>
      <c r="I32" s="100">
        <f t="shared" si="6"/>
        <v>37323185</v>
      </c>
      <c r="J32" s="100">
        <f t="shared" si="6"/>
        <v>93821483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93821483</v>
      </c>
      <c r="X32" s="100">
        <f t="shared" si="6"/>
        <v>151787215</v>
      </c>
      <c r="Y32" s="100">
        <f t="shared" si="6"/>
        <v>-57965732</v>
      </c>
      <c r="Z32" s="137">
        <f>+IF(X32&lt;&gt;0,+(Y32/X32)*100,0)</f>
        <v>-38.18881056616</v>
      </c>
      <c r="AA32" s="153">
        <f>SUM(AA33:AA37)</f>
        <v>607148857</v>
      </c>
    </row>
    <row r="33" spans="1:27" ht="13.5">
      <c r="A33" s="138" t="s">
        <v>79</v>
      </c>
      <c r="B33" s="136"/>
      <c r="C33" s="155">
        <v>88548148</v>
      </c>
      <c r="D33" s="155"/>
      <c r="E33" s="156">
        <v>101357784</v>
      </c>
      <c r="F33" s="60">
        <v>101357784</v>
      </c>
      <c r="G33" s="60">
        <v>6180775</v>
      </c>
      <c r="H33" s="60">
        <v>7231122</v>
      </c>
      <c r="I33" s="60">
        <v>6890898</v>
      </c>
      <c r="J33" s="60">
        <v>20302795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20302795</v>
      </c>
      <c r="X33" s="60">
        <v>25339446</v>
      </c>
      <c r="Y33" s="60">
        <v>-5036651</v>
      </c>
      <c r="Z33" s="140">
        <v>-19.88</v>
      </c>
      <c r="AA33" s="155">
        <v>101357784</v>
      </c>
    </row>
    <row r="34" spans="1:27" ht="13.5">
      <c r="A34" s="138" t="s">
        <v>80</v>
      </c>
      <c r="B34" s="136"/>
      <c r="C34" s="155">
        <v>55337453</v>
      </c>
      <c r="D34" s="155"/>
      <c r="E34" s="156">
        <v>54477604</v>
      </c>
      <c r="F34" s="60">
        <v>54477604</v>
      </c>
      <c r="G34" s="60">
        <v>4202748</v>
      </c>
      <c r="H34" s="60">
        <v>4513309</v>
      </c>
      <c r="I34" s="60">
        <v>4315148</v>
      </c>
      <c r="J34" s="60">
        <v>13031205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13031205</v>
      </c>
      <c r="X34" s="60">
        <v>13619401</v>
      </c>
      <c r="Y34" s="60">
        <v>-588196</v>
      </c>
      <c r="Z34" s="140">
        <v>-4.32</v>
      </c>
      <c r="AA34" s="155">
        <v>54477604</v>
      </c>
    </row>
    <row r="35" spans="1:27" ht="13.5">
      <c r="A35" s="138" t="s">
        <v>81</v>
      </c>
      <c r="B35" s="136"/>
      <c r="C35" s="155">
        <v>173415651</v>
      </c>
      <c r="D35" s="155"/>
      <c r="E35" s="156">
        <v>196682991</v>
      </c>
      <c r="F35" s="60">
        <v>196682991</v>
      </c>
      <c r="G35" s="60">
        <v>11688516</v>
      </c>
      <c r="H35" s="60">
        <v>13706385</v>
      </c>
      <c r="I35" s="60">
        <v>14423110</v>
      </c>
      <c r="J35" s="60">
        <v>39818011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39818011</v>
      </c>
      <c r="X35" s="60">
        <v>49170748</v>
      </c>
      <c r="Y35" s="60">
        <v>-9352737</v>
      </c>
      <c r="Z35" s="140">
        <v>-19.02</v>
      </c>
      <c r="AA35" s="155">
        <v>196682991</v>
      </c>
    </row>
    <row r="36" spans="1:27" ht="13.5">
      <c r="A36" s="138" t="s">
        <v>82</v>
      </c>
      <c r="B36" s="136"/>
      <c r="C36" s="155">
        <v>89511093</v>
      </c>
      <c r="D36" s="155"/>
      <c r="E36" s="156">
        <v>226124551</v>
      </c>
      <c r="F36" s="60">
        <v>226124551</v>
      </c>
      <c r="G36" s="60">
        <v>1608160</v>
      </c>
      <c r="H36" s="60">
        <v>3734187</v>
      </c>
      <c r="I36" s="60">
        <v>10011027</v>
      </c>
      <c r="J36" s="60">
        <v>15353374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15353374</v>
      </c>
      <c r="X36" s="60">
        <v>56531138</v>
      </c>
      <c r="Y36" s="60">
        <v>-41177764</v>
      </c>
      <c r="Z36" s="140">
        <v>-72.84</v>
      </c>
      <c r="AA36" s="155">
        <v>226124551</v>
      </c>
    </row>
    <row r="37" spans="1:27" ht="13.5">
      <c r="A37" s="138" t="s">
        <v>83</v>
      </c>
      <c r="B37" s="136"/>
      <c r="C37" s="157">
        <v>25054943</v>
      </c>
      <c r="D37" s="157"/>
      <c r="E37" s="158">
        <v>28505927</v>
      </c>
      <c r="F37" s="159">
        <v>28505927</v>
      </c>
      <c r="G37" s="159">
        <v>1812901</v>
      </c>
      <c r="H37" s="159">
        <v>1820195</v>
      </c>
      <c r="I37" s="159">
        <v>1683002</v>
      </c>
      <c r="J37" s="159">
        <v>5316098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5316098</v>
      </c>
      <c r="X37" s="159">
        <v>7126482</v>
      </c>
      <c r="Y37" s="159">
        <v>-1810384</v>
      </c>
      <c r="Z37" s="141">
        <v>-25.4</v>
      </c>
      <c r="AA37" s="157">
        <v>28505927</v>
      </c>
    </row>
    <row r="38" spans="1:27" ht="13.5">
      <c r="A38" s="135" t="s">
        <v>84</v>
      </c>
      <c r="B38" s="142"/>
      <c r="C38" s="153">
        <f aca="true" t="shared" si="7" ref="C38:Y38">SUM(C39:C41)</f>
        <v>399641979</v>
      </c>
      <c r="D38" s="153">
        <f>SUM(D39:D41)</f>
        <v>0</v>
      </c>
      <c r="E38" s="154">
        <f t="shared" si="7"/>
        <v>471718027</v>
      </c>
      <c r="F38" s="100">
        <f t="shared" si="7"/>
        <v>471718027</v>
      </c>
      <c r="G38" s="100">
        <f t="shared" si="7"/>
        <v>16843901</v>
      </c>
      <c r="H38" s="100">
        <f t="shared" si="7"/>
        <v>21020084</v>
      </c>
      <c r="I38" s="100">
        <f t="shared" si="7"/>
        <v>19250370</v>
      </c>
      <c r="J38" s="100">
        <f t="shared" si="7"/>
        <v>57114355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57114355</v>
      </c>
      <c r="X38" s="100">
        <f t="shared" si="7"/>
        <v>117929508</v>
      </c>
      <c r="Y38" s="100">
        <f t="shared" si="7"/>
        <v>-60815153</v>
      </c>
      <c r="Z38" s="137">
        <f>+IF(X38&lt;&gt;0,+(Y38/X38)*100,0)</f>
        <v>-51.56907209347469</v>
      </c>
      <c r="AA38" s="153">
        <f>SUM(AA39:AA41)</f>
        <v>471718027</v>
      </c>
    </row>
    <row r="39" spans="1:27" ht="13.5">
      <c r="A39" s="138" t="s">
        <v>85</v>
      </c>
      <c r="B39" s="136"/>
      <c r="C39" s="155">
        <v>149516506</v>
      </c>
      <c r="D39" s="155"/>
      <c r="E39" s="156">
        <v>179198734</v>
      </c>
      <c r="F39" s="60">
        <v>179198734</v>
      </c>
      <c r="G39" s="60">
        <v>6324947</v>
      </c>
      <c r="H39" s="60">
        <v>6479243</v>
      </c>
      <c r="I39" s="60">
        <v>7039662</v>
      </c>
      <c r="J39" s="60">
        <v>19843852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19843852</v>
      </c>
      <c r="X39" s="60">
        <v>44799684</v>
      </c>
      <c r="Y39" s="60">
        <v>-24955832</v>
      </c>
      <c r="Z39" s="140">
        <v>-55.71</v>
      </c>
      <c r="AA39" s="155">
        <v>179198734</v>
      </c>
    </row>
    <row r="40" spans="1:27" ht="13.5">
      <c r="A40" s="138" t="s">
        <v>86</v>
      </c>
      <c r="B40" s="136"/>
      <c r="C40" s="155">
        <v>166324174</v>
      </c>
      <c r="D40" s="155"/>
      <c r="E40" s="156">
        <v>205295431</v>
      </c>
      <c r="F40" s="60">
        <v>205295431</v>
      </c>
      <c r="G40" s="60">
        <v>3624509</v>
      </c>
      <c r="H40" s="60">
        <v>7508395</v>
      </c>
      <c r="I40" s="60">
        <v>4049450</v>
      </c>
      <c r="J40" s="60">
        <v>15182354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15182354</v>
      </c>
      <c r="X40" s="60">
        <v>51323858</v>
      </c>
      <c r="Y40" s="60">
        <v>-36141504</v>
      </c>
      <c r="Z40" s="140">
        <v>-70.42</v>
      </c>
      <c r="AA40" s="155">
        <v>205295431</v>
      </c>
    </row>
    <row r="41" spans="1:27" ht="13.5">
      <c r="A41" s="138" t="s">
        <v>87</v>
      </c>
      <c r="B41" s="136"/>
      <c r="C41" s="155">
        <v>83801299</v>
      </c>
      <c r="D41" s="155"/>
      <c r="E41" s="156">
        <v>87223862</v>
      </c>
      <c r="F41" s="60">
        <v>87223862</v>
      </c>
      <c r="G41" s="60">
        <v>6894445</v>
      </c>
      <c r="H41" s="60">
        <v>7032446</v>
      </c>
      <c r="I41" s="60">
        <v>8161258</v>
      </c>
      <c r="J41" s="60">
        <v>22088149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22088149</v>
      </c>
      <c r="X41" s="60">
        <v>21805966</v>
      </c>
      <c r="Y41" s="60">
        <v>282183</v>
      </c>
      <c r="Z41" s="140">
        <v>1.29</v>
      </c>
      <c r="AA41" s="155">
        <v>87223862</v>
      </c>
    </row>
    <row r="42" spans="1:27" ht="13.5">
      <c r="A42" s="135" t="s">
        <v>88</v>
      </c>
      <c r="B42" s="142"/>
      <c r="C42" s="153">
        <f aca="true" t="shared" si="8" ref="C42:Y42">SUM(C43:C46)</f>
        <v>2247008268</v>
      </c>
      <c r="D42" s="153">
        <f>SUM(D43:D46)</f>
        <v>0</v>
      </c>
      <c r="E42" s="154">
        <f t="shared" si="8"/>
        <v>2506745683</v>
      </c>
      <c r="F42" s="100">
        <f t="shared" si="8"/>
        <v>2506745683</v>
      </c>
      <c r="G42" s="100">
        <f t="shared" si="8"/>
        <v>35840896</v>
      </c>
      <c r="H42" s="100">
        <f t="shared" si="8"/>
        <v>329828557</v>
      </c>
      <c r="I42" s="100">
        <f t="shared" si="8"/>
        <v>131140535</v>
      </c>
      <c r="J42" s="100">
        <f t="shared" si="8"/>
        <v>496809988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496809988</v>
      </c>
      <c r="X42" s="100">
        <f t="shared" si="8"/>
        <v>626686421</v>
      </c>
      <c r="Y42" s="100">
        <f t="shared" si="8"/>
        <v>-129876433</v>
      </c>
      <c r="Z42" s="137">
        <f>+IF(X42&lt;&gt;0,+(Y42/X42)*100,0)</f>
        <v>-20.72430942300567</v>
      </c>
      <c r="AA42" s="153">
        <f>SUM(AA43:AA46)</f>
        <v>2506745683</v>
      </c>
    </row>
    <row r="43" spans="1:27" ht="13.5">
      <c r="A43" s="138" t="s">
        <v>89</v>
      </c>
      <c r="B43" s="136"/>
      <c r="C43" s="155">
        <v>1247106164</v>
      </c>
      <c r="D43" s="155"/>
      <c r="E43" s="156">
        <v>1309820148</v>
      </c>
      <c r="F43" s="60">
        <v>1309820148</v>
      </c>
      <c r="G43" s="60">
        <v>7447846</v>
      </c>
      <c r="H43" s="60">
        <v>263279925</v>
      </c>
      <c r="I43" s="60">
        <v>68218728</v>
      </c>
      <c r="J43" s="60">
        <v>338946499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338946499</v>
      </c>
      <c r="X43" s="60">
        <v>327455037</v>
      </c>
      <c r="Y43" s="60">
        <v>11491462</v>
      </c>
      <c r="Z43" s="140">
        <v>3.51</v>
      </c>
      <c r="AA43" s="155">
        <v>1309820148</v>
      </c>
    </row>
    <row r="44" spans="1:27" ht="13.5">
      <c r="A44" s="138" t="s">
        <v>90</v>
      </c>
      <c r="B44" s="136"/>
      <c r="C44" s="155">
        <v>378165688</v>
      </c>
      <c r="D44" s="155"/>
      <c r="E44" s="156">
        <v>409702964</v>
      </c>
      <c r="F44" s="60">
        <v>409702964</v>
      </c>
      <c r="G44" s="60">
        <v>9321567</v>
      </c>
      <c r="H44" s="60">
        <v>34497435</v>
      </c>
      <c r="I44" s="60">
        <v>29145417</v>
      </c>
      <c r="J44" s="60">
        <v>72964419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72964419</v>
      </c>
      <c r="X44" s="60">
        <v>102425741</v>
      </c>
      <c r="Y44" s="60">
        <v>-29461322</v>
      </c>
      <c r="Z44" s="140">
        <v>-28.76</v>
      </c>
      <c r="AA44" s="155">
        <v>409702964</v>
      </c>
    </row>
    <row r="45" spans="1:27" ht="13.5">
      <c r="A45" s="138" t="s">
        <v>91</v>
      </c>
      <c r="B45" s="136"/>
      <c r="C45" s="157">
        <v>449949004</v>
      </c>
      <c r="D45" s="157"/>
      <c r="E45" s="158">
        <v>527469639</v>
      </c>
      <c r="F45" s="159">
        <v>527469639</v>
      </c>
      <c r="G45" s="159">
        <v>12760707</v>
      </c>
      <c r="H45" s="159">
        <v>19546097</v>
      </c>
      <c r="I45" s="159">
        <v>19413147</v>
      </c>
      <c r="J45" s="159">
        <v>51719951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51719951</v>
      </c>
      <c r="X45" s="159">
        <v>131867410</v>
      </c>
      <c r="Y45" s="159">
        <v>-80147459</v>
      </c>
      <c r="Z45" s="141">
        <v>-60.78</v>
      </c>
      <c r="AA45" s="157">
        <v>527469639</v>
      </c>
    </row>
    <row r="46" spans="1:27" ht="13.5">
      <c r="A46" s="138" t="s">
        <v>92</v>
      </c>
      <c r="B46" s="136"/>
      <c r="C46" s="155">
        <v>171787412</v>
      </c>
      <c r="D46" s="155"/>
      <c r="E46" s="156">
        <v>259752932</v>
      </c>
      <c r="F46" s="60">
        <v>259752932</v>
      </c>
      <c r="G46" s="60">
        <v>6310776</v>
      </c>
      <c r="H46" s="60">
        <v>12505100</v>
      </c>
      <c r="I46" s="60">
        <v>14363243</v>
      </c>
      <c r="J46" s="60">
        <v>33179119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33179119</v>
      </c>
      <c r="X46" s="60">
        <v>64938233</v>
      </c>
      <c r="Y46" s="60">
        <v>-31759114</v>
      </c>
      <c r="Z46" s="140">
        <v>-48.91</v>
      </c>
      <c r="AA46" s="155">
        <v>259752932</v>
      </c>
    </row>
    <row r="47" spans="1:27" ht="13.5">
      <c r="A47" s="135" t="s">
        <v>93</v>
      </c>
      <c r="B47" s="142" t="s">
        <v>94</v>
      </c>
      <c r="C47" s="153">
        <v>14356519</v>
      </c>
      <c r="D47" s="153"/>
      <c r="E47" s="154">
        <v>15191104</v>
      </c>
      <c r="F47" s="100">
        <v>15191104</v>
      </c>
      <c r="G47" s="100">
        <v>1054979</v>
      </c>
      <c r="H47" s="100">
        <v>1242720</v>
      </c>
      <c r="I47" s="100">
        <v>903570</v>
      </c>
      <c r="J47" s="100">
        <v>3201269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3201269</v>
      </c>
      <c r="X47" s="100">
        <v>3797776</v>
      </c>
      <c r="Y47" s="100">
        <v>-596507</v>
      </c>
      <c r="Z47" s="137">
        <v>-15.71</v>
      </c>
      <c r="AA47" s="153">
        <v>15191104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3761999494</v>
      </c>
      <c r="D48" s="168">
        <f>+D28+D32+D38+D42+D47</f>
        <v>0</v>
      </c>
      <c r="E48" s="169">
        <f t="shared" si="9"/>
        <v>4514281381</v>
      </c>
      <c r="F48" s="73">
        <f t="shared" si="9"/>
        <v>4514281381</v>
      </c>
      <c r="G48" s="73">
        <f t="shared" si="9"/>
        <v>114240212</v>
      </c>
      <c r="H48" s="73">
        <f t="shared" si="9"/>
        <v>447223107</v>
      </c>
      <c r="I48" s="73">
        <f t="shared" si="9"/>
        <v>241255481</v>
      </c>
      <c r="J48" s="73">
        <f t="shared" si="9"/>
        <v>802718800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802718800</v>
      </c>
      <c r="X48" s="73">
        <f t="shared" si="9"/>
        <v>1128570348</v>
      </c>
      <c r="Y48" s="73">
        <f t="shared" si="9"/>
        <v>-325851548</v>
      </c>
      <c r="Z48" s="170">
        <f>+IF(X48&lt;&gt;0,+(Y48/X48)*100,0)</f>
        <v>-28.872949619619103</v>
      </c>
      <c r="AA48" s="168">
        <f>+AA28+AA32+AA38+AA42+AA47</f>
        <v>4514281381</v>
      </c>
    </row>
    <row r="49" spans="1:27" ht="13.5">
      <c r="A49" s="148" t="s">
        <v>49</v>
      </c>
      <c r="B49" s="149"/>
      <c r="C49" s="171">
        <f aca="true" t="shared" si="10" ref="C49:Y49">+C25-C48</f>
        <v>691297681</v>
      </c>
      <c r="D49" s="171">
        <f>+D25-D48</f>
        <v>0</v>
      </c>
      <c r="E49" s="172">
        <f t="shared" si="10"/>
        <v>636336965</v>
      </c>
      <c r="F49" s="173">
        <f t="shared" si="10"/>
        <v>636336965</v>
      </c>
      <c r="G49" s="173">
        <f t="shared" si="10"/>
        <v>947335454</v>
      </c>
      <c r="H49" s="173">
        <f t="shared" si="10"/>
        <v>-18689240</v>
      </c>
      <c r="I49" s="173">
        <f t="shared" si="10"/>
        <v>-39154828</v>
      </c>
      <c r="J49" s="173">
        <f t="shared" si="10"/>
        <v>889491386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889491386</v>
      </c>
      <c r="X49" s="173">
        <f>IF(F25=F48,0,X25-X48)</f>
        <v>159084242</v>
      </c>
      <c r="Y49" s="173">
        <f t="shared" si="10"/>
        <v>730407144</v>
      </c>
      <c r="Z49" s="174">
        <f>+IF(X49&lt;&gt;0,+(Y49/X49)*100,0)</f>
        <v>459.1323029970498</v>
      </c>
      <c r="AA49" s="171">
        <f>+AA25-AA48</f>
        <v>636336965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580100408</v>
      </c>
      <c r="D5" s="155">
        <v>0</v>
      </c>
      <c r="E5" s="156">
        <v>647202559</v>
      </c>
      <c r="F5" s="60">
        <v>647202559</v>
      </c>
      <c r="G5" s="60">
        <v>664563913</v>
      </c>
      <c r="H5" s="60">
        <v>610983</v>
      </c>
      <c r="I5" s="60">
        <v>-890010</v>
      </c>
      <c r="J5" s="60">
        <v>664284886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664284886</v>
      </c>
      <c r="X5" s="60">
        <v>161800640</v>
      </c>
      <c r="Y5" s="60">
        <v>502484246</v>
      </c>
      <c r="Z5" s="140">
        <v>310.56</v>
      </c>
      <c r="AA5" s="155">
        <v>647202559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1539330</v>
      </c>
      <c r="F6" s="60">
        <v>1539330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384833</v>
      </c>
      <c r="Y6" s="60">
        <v>-384833</v>
      </c>
      <c r="Z6" s="140">
        <v>-100</v>
      </c>
      <c r="AA6" s="155">
        <v>1539330</v>
      </c>
    </row>
    <row r="7" spans="1:27" ht="13.5">
      <c r="A7" s="183" t="s">
        <v>103</v>
      </c>
      <c r="B7" s="182"/>
      <c r="C7" s="155">
        <v>1266745510</v>
      </c>
      <c r="D7" s="155">
        <v>0</v>
      </c>
      <c r="E7" s="156">
        <v>1411110662</v>
      </c>
      <c r="F7" s="60">
        <v>1411110662</v>
      </c>
      <c r="G7" s="60">
        <v>49995055</v>
      </c>
      <c r="H7" s="60">
        <v>190192519</v>
      </c>
      <c r="I7" s="60">
        <v>125942600</v>
      </c>
      <c r="J7" s="60">
        <v>366130174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366130174</v>
      </c>
      <c r="X7" s="60">
        <v>352777666</v>
      </c>
      <c r="Y7" s="60">
        <v>13352508</v>
      </c>
      <c r="Z7" s="140">
        <v>3.78</v>
      </c>
      <c r="AA7" s="155">
        <v>1411110662</v>
      </c>
    </row>
    <row r="8" spans="1:27" ht="13.5">
      <c r="A8" s="183" t="s">
        <v>104</v>
      </c>
      <c r="B8" s="182"/>
      <c r="C8" s="155">
        <v>274423252</v>
      </c>
      <c r="D8" s="155">
        <v>0</v>
      </c>
      <c r="E8" s="156">
        <v>309154450</v>
      </c>
      <c r="F8" s="60">
        <v>309154450</v>
      </c>
      <c r="G8" s="60">
        <v>2411927</v>
      </c>
      <c r="H8" s="60">
        <v>58544208</v>
      </c>
      <c r="I8" s="60">
        <v>12757231</v>
      </c>
      <c r="J8" s="60">
        <v>73713366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73713366</v>
      </c>
      <c r="X8" s="60">
        <v>77288613</v>
      </c>
      <c r="Y8" s="60">
        <v>-3575247</v>
      </c>
      <c r="Z8" s="140">
        <v>-4.63</v>
      </c>
      <c r="AA8" s="155">
        <v>309154450</v>
      </c>
    </row>
    <row r="9" spans="1:27" ht="13.5">
      <c r="A9" s="183" t="s">
        <v>105</v>
      </c>
      <c r="B9" s="182"/>
      <c r="C9" s="155">
        <v>223320319</v>
      </c>
      <c r="D9" s="155">
        <v>0</v>
      </c>
      <c r="E9" s="156">
        <v>225407383</v>
      </c>
      <c r="F9" s="60">
        <v>225407383</v>
      </c>
      <c r="G9" s="60">
        <v>23082690</v>
      </c>
      <c r="H9" s="60">
        <v>21877247</v>
      </c>
      <c r="I9" s="60">
        <v>20823680</v>
      </c>
      <c r="J9" s="60">
        <v>65783617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65783617</v>
      </c>
      <c r="X9" s="60">
        <v>56351846</v>
      </c>
      <c r="Y9" s="60">
        <v>9431771</v>
      </c>
      <c r="Z9" s="140">
        <v>16.74</v>
      </c>
      <c r="AA9" s="155">
        <v>225407383</v>
      </c>
    </row>
    <row r="10" spans="1:27" ht="13.5">
      <c r="A10" s="183" t="s">
        <v>106</v>
      </c>
      <c r="B10" s="182"/>
      <c r="C10" s="155">
        <v>198898045</v>
      </c>
      <c r="D10" s="155">
        <v>0</v>
      </c>
      <c r="E10" s="156">
        <v>223880217</v>
      </c>
      <c r="F10" s="54">
        <v>223880217</v>
      </c>
      <c r="G10" s="54">
        <v>18945826</v>
      </c>
      <c r="H10" s="54">
        <v>18918147</v>
      </c>
      <c r="I10" s="54">
        <v>18623906</v>
      </c>
      <c r="J10" s="54">
        <v>56487879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56487879</v>
      </c>
      <c r="X10" s="54">
        <v>55970054</v>
      </c>
      <c r="Y10" s="54">
        <v>517825</v>
      </c>
      <c r="Z10" s="184">
        <v>0.93</v>
      </c>
      <c r="AA10" s="130">
        <v>223880217</v>
      </c>
    </row>
    <row r="11" spans="1:27" ht="13.5">
      <c r="A11" s="183" t="s">
        <v>107</v>
      </c>
      <c r="B11" s="185"/>
      <c r="C11" s="155">
        <v>2675585</v>
      </c>
      <c r="D11" s="155">
        <v>0</v>
      </c>
      <c r="E11" s="156">
        <v>33488765</v>
      </c>
      <c r="F11" s="60">
        <v>33488765</v>
      </c>
      <c r="G11" s="60">
        <v>210315</v>
      </c>
      <c r="H11" s="60">
        <v>142272</v>
      </c>
      <c r="I11" s="60">
        <v>190289</v>
      </c>
      <c r="J11" s="60">
        <v>542876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542876</v>
      </c>
      <c r="X11" s="60">
        <v>8372191</v>
      </c>
      <c r="Y11" s="60">
        <v>-7829315</v>
      </c>
      <c r="Z11" s="140">
        <v>-93.52</v>
      </c>
      <c r="AA11" s="155">
        <v>33488765</v>
      </c>
    </row>
    <row r="12" spans="1:27" ht="13.5">
      <c r="A12" s="183" t="s">
        <v>108</v>
      </c>
      <c r="B12" s="185"/>
      <c r="C12" s="155">
        <v>15485472</v>
      </c>
      <c r="D12" s="155">
        <v>0</v>
      </c>
      <c r="E12" s="156">
        <v>15480459</v>
      </c>
      <c r="F12" s="60">
        <v>15480459</v>
      </c>
      <c r="G12" s="60">
        <v>829326</v>
      </c>
      <c r="H12" s="60">
        <v>811265</v>
      </c>
      <c r="I12" s="60">
        <v>739787</v>
      </c>
      <c r="J12" s="60">
        <v>2380378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2380378</v>
      </c>
      <c r="X12" s="60">
        <v>3870115</v>
      </c>
      <c r="Y12" s="60">
        <v>-1489737</v>
      </c>
      <c r="Z12" s="140">
        <v>-38.49</v>
      </c>
      <c r="AA12" s="155">
        <v>15480459</v>
      </c>
    </row>
    <row r="13" spans="1:27" ht="13.5">
      <c r="A13" s="181" t="s">
        <v>109</v>
      </c>
      <c r="B13" s="185"/>
      <c r="C13" s="155">
        <v>83939750</v>
      </c>
      <c r="D13" s="155">
        <v>0</v>
      </c>
      <c r="E13" s="156">
        <v>77939608</v>
      </c>
      <c r="F13" s="60">
        <v>77939608</v>
      </c>
      <c r="G13" s="60">
        <v>581541</v>
      </c>
      <c r="H13" s="60">
        <v>7037897</v>
      </c>
      <c r="I13" s="60">
        <v>7060286</v>
      </c>
      <c r="J13" s="60">
        <v>14679724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14679724</v>
      </c>
      <c r="X13" s="60">
        <v>19484902</v>
      </c>
      <c r="Y13" s="60">
        <v>-4805178</v>
      </c>
      <c r="Z13" s="140">
        <v>-24.66</v>
      </c>
      <c r="AA13" s="155">
        <v>77939608</v>
      </c>
    </row>
    <row r="14" spans="1:27" ht="13.5">
      <c r="A14" s="181" t="s">
        <v>110</v>
      </c>
      <c r="B14" s="185"/>
      <c r="C14" s="155">
        <v>22204094</v>
      </c>
      <c r="D14" s="155">
        <v>0</v>
      </c>
      <c r="E14" s="156">
        <v>26736262</v>
      </c>
      <c r="F14" s="60">
        <v>26736262</v>
      </c>
      <c r="G14" s="60">
        <v>1895835</v>
      </c>
      <c r="H14" s="60">
        <v>1816168</v>
      </c>
      <c r="I14" s="60">
        <v>1678479</v>
      </c>
      <c r="J14" s="60">
        <v>5390482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5390482</v>
      </c>
      <c r="X14" s="60">
        <v>6684066</v>
      </c>
      <c r="Y14" s="60">
        <v>-1293584</v>
      </c>
      <c r="Z14" s="140">
        <v>-19.35</v>
      </c>
      <c r="AA14" s="155">
        <v>26736262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5979734</v>
      </c>
      <c r="D16" s="155">
        <v>0</v>
      </c>
      <c r="E16" s="156">
        <v>12929888</v>
      </c>
      <c r="F16" s="60">
        <v>12929888</v>
      </c>
      <c r="G16" s="60">
        <v>646709</v>
      </c>
      <c r="H16" s="60">
        <v>535661</v>
      </c>
      <c r="I16" s="60">
        <v>453061</v>
      </c>
      <c r="J16" s="60">
        <v>1635431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1635431</v>
      </c>
      <c r="X16" s="60">
        <v>3232472</v>
      </c>
      <c r="Y16" s="60">
        <v>-1597041</v>
      </c>
      <c r="Z16" s="140">
        <v>-49.41</v>
      </c>
      <c r="AA16" s="155">
        <v>12929888</v>
      </c>
    </row>
    <row r="17" spans="1:27" ht="13.5">
      <c r="A17" s="181" t="s">
        <v>113</v>
      </c>
      <c r="B17" s="185"/>
      <c r="C17" s="155">
        <v>15299245</v>
      </c>
      <c r="D17" s="155">
        <v>0</v>
      </c>
      <c r="E17" s="156">
        <v>18673986</v>
      </c>
      <c r="F17" s="60">
        <v>18673986</v>
      </c>
      <c r="G17" s="60">
        <v>1278486</v>
      </c>
      <c r="H17" s="60">
        <v>1048951</v>
      </c>
      <c r="I17" s="60">
        <v>1058771</v>
      </c>
      <c r="J17" s="60">
        <v>3386208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3386208</v>
      </c>
      <c r="X17" s="60">
        <v>4668497</v>
      </c>
      <c r="Y17" s="60">
        <v>-1282289</v>
      </c>
      <c r="Z17" s="140">
        <v>-27.47</v>
      </c>
      <c r="AA17" s="155">
        <v>18673986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729327005</v>
      </c>
      <c r="D19" s="155">
        <v>0</v>
      </c>
      <c r="E19" s="156">
        <v>917094020</v>
      </c>
      <c r="F19" s="60">
        <v>917094020</v>
      </c>
      <c r="G19" s="60">
        <v>272358000</v>
      </c>
      <c r="H19" s="60">
        <v>1568</v>
      </c>
      <c r="I19" s="60">
        <v>1092130</v>
      </c>
      <c r="J19" s="60">
        <v>273451698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273451698</v>
      </c>
      <c r="X19" s="60">
        <v>229273505</v>
      </c>
      <c r="Y19" s="60">
        <v>44178193</v>
      </c>
      <c r="Z19" s="140">
        <v>19.27</v>
      </c>
      <c r="AA19" s="155">
        <v>917094020</v>
      </c>
    </row>
    <row r="20" spans="1:27" ht="13.5">
      <c r="A20" s="181" t="s">
        <v>35</v>
      </c>
      <c r="B20" s="185"/>
      <c r="C20" s="155">
        <v>519303235</v>
      </c>
      <c r="D20" s="155">
        <v>0</v>
      </c>
      <c r="E20" s="156">
        <v>524530450</v>
      </c>
      <c r="F20" s="54">
        <v>524530450</v>
      </c>
      <c r="G20" s="54">
        <v>24776043</v>
      </c>
      <c r="H20" s="54">
        <v>126996981</v>
      </c>
      <c r="I20" s="54">
        <v>12570443</v>
      </c>
      <c r="J20" s="54">
        <v>164343467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164343467</v>
      </c>
      <c r="X20" s="54">
        <v>131132613</v>
      </c>
      <c r="Y20" s="54">
        <v>33210854</v>
      </c>
      <c r="Z20" s="184">
        <v>25.33</v>
      </c>
      <c r="AA20" s="130">
        <v>524530450</v>
      </c>
    </row>
    <row r="21" spans="1:27" ht="13.5">
      <c r="A21" s="181" t="s">
        <v>115</v>
      </c>
      <c r="B21" s="185"/>
      <c r="C21" s="155">
        <v>25134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3937726788</v>
      </c>
      <c r="D22" s="188">
        <f>SUM(D5:D21)</f>
        <v>0</v>
      </c>
      <c r="E22" s="189">
        <f t="shared" si="0"/>
        <v>4445168039</v>
      </c>
      <c r="F22" s="190">
        <f t="shared" si="0"/>
        <v>4445168039</v>
      </c>
      <c r="G22" s="190">
        <f t="shared" si="0"/>
        <v>1061575666</v>
      </c>
      <c r="H22" s="190">
        <f t="shared" si="0"/>
        <v>428533867</v>
      </c>
      <c r="I22" s="190">
        <f t="shared" si="0"/>
        <v>202100653</v>
      </c>
      <c r="J22" s="190">
        <f t="shared" si="0"/>
        <v>1692210186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1692210186</v>
      </c>
      <c r="X22" s="190">
        <f t="shared" si="0"/>
        <v>1111292013</v>
      </c>
      <c r="Y22" s="190">
        <f t="shared" si="0"/>
        <v>580918173</v>
      </c>
      <c r="Z22" s="191">
        <f>+IF(X22&lt;&gt;0,+(Y22/X22)*100,0)</f>
        <v>52.27412473088655</v>
      </c>
      <c r="AA22" s="188">
        <f>SUM(AA5:AA21)</f>
        <v>4445168039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1006463420</v>
      </c>
      <c r="D25" s="155">
        <v>0</v>
      </c>
      <c r="E25" s="156">
        <v>1123244549</v>
      </c>
      <c r="F25" s="60">
        <v>1123244549</v>
      </c>
      <c r="G25" s="60">
        <v>82488244</v>
      </c>
      <c r="H25" s="60">
        <v>86931354</v>
      </c>
      <c r="I25" s="60">
        <v>83832925</v>
      </c>
      <c r="J25" s="60">
        <v>253252523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253252523</v>
      </c>
      <c r="X25" s="60">
        <v>280811137</v>
      </c>
      <c r="Y25" s="60">
        <v>-27558614</v>
      </c>
      <c r="Z25" s="140">
        <v>-9.81</v>
      </c>
      <c r="AA25" s="155">
        <v>1123244549</v>
      </c>
    </row>
    <row r="26" spans="1:27" ht="13.5">
      <c r="A26" s="183" t="s">
        <v>38</v>
      </c>
      <c r="B26" s="182"/>
      <c r="C26" s="155">
        <v>43331310</v>
      </c>
      <c r="D26" s="155">
        <v>0</v>
      </c>
      <c r="E26" s="156">
        <v>48847465</v>
      </c>
      <c r="F26" s="60">
        <v>48847465</v>
      </c>
      <c r="G26" s="60">
        <v>3617474</v>
      </c>
      <c r="H26" s="60">
        <v>3618221</v>
      </c>
      <c r="I26" s="60">
        <v>3605012</v>
      </c>
      <c r="J26" s="60">
        <v>10840707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10840707</v>
      </c>
      <c r="X26" s="60">
        <v>12211866</v>
      </c>
      <c r="Y26" s="60">
        <v>-1371159</v>
      </c>
      <c r="Z26" s="140">
        <v>-11.23</v>
      </c>
      <c r="AA26" s="155">
        <v>48847465</v>
      </c>
    </row>
    <row r="27" spans="1:27" ht="13.5">
      <c r="A27" s="183" t="s">
        <v>118</v>
      </c>
      <c r="B27" s="182"/>
      <c r="C27" s="155">
        <v>106769757</v>
      </c>
      <c r="D27" s="155">
        <v>0</v>
      </c>
      <c r="E27" s="156">
        <v>184345406</v>
      </c>
      <c r="F27" s="60">
        <v>184345406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46086352</v>
      </c>
      <c r="Y27" s="60">
        <v>-46086352</v>
      </c>
      <c r="Z27" s="140">
        <v>-100</v>
      </c>
      <c r="AA27" s="155">
        <v>184345406</v>
      </c>
    </row>
    <row r="28" spans="1:27" ht="13.5">
      <c r="A28" s="183" t="s">
        <v>39</v>
      </c>
      <c r="B28" s="182"/>
      <c r="C28" s="155">
        <v>501218000</v>
      </c>
      <c r="D28" s="155">
        <v>0</v>
      </c>
      <c r="E28" s="156">
        <v>539234972</v>
      </c>
      <c r="F28" s="60">
        <v>539234972</v>
      </c>
      <c r="G28" s="60">
        <v>0</v>
      </c>
      <c r="H28" s="60">
        <v>826</v>
      </c>
      <c r="I28" s="60">
        <v>0</v>
      </c>
      <c r="J28" s="60">
        <v>826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826</v>
      </c>
      <c r="X28" s="60">
        <v>134808743</v>
      </c>
      <c r="Y28" s="60">
        <v>-134807917</v>
      </c>
      <c r="Z28" s="140">
        <v>-100</v>
      </c>
      <c r="AA28" s="155">
        <v>539234972</v>
      </c>
    </row>
    <row r="29" spans="1:27" ht="13.5">
      <c r="A29" s="183" t="s">
        <v>40</v>
      </c>
      <c r="B29" s="182"/>
      <c r="C29" s="155">
        <v>322237690</v>
      </c>
      <c r="D29" s="155">
        <v>0</v>
      </c>
      <c r="E29" s="156">
        <v>64161999</v>
      </c>
      <c r="F29" s="60">
        <v>64161999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16040500</v>
      </c>
      <c r="Y29" s="60">
        <v>-16040500</v>
      </c>
      <c r="Z29" s="140">
        <v>-100</v>
      </c>
      <c r="AA29" s="155">
        <v>64161999</v>
      </c>
    </row>
    <row r="30" spans="1:27" ht="13.5">
      <c r="A30" s="183" t="s">
        <v>119</v>
      </c>
      <c r="B30" s="182"/>
      <c r="C30" s="155">
        <v>55112</v>
      </c>
      <c r="D30" s="155">
        <v>0</v>
      </c>
      <c r="E30" s="156">
        <v>1135788777</v>
      </c>
      <c r="F30" s="60">
        <v>1135788777</v>
      </c>
      <c r="G30" s="60">
        <v>255320</v>
      </c>
      <c r="H30" s="60">
        <v>269186458</v>
      </c>
      <c r="I30" s="60">
        <v>69903226</v>
      </c>
      <c r="J30" s="60">
        <v>339345004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339345004</v>
      </c>
      <c r="X30" s="60">
        <v>283947194</v>
      </c>
      <c r="Y30" s="60">
        <v>55397810</v>
      </c>
      <c r="Z30" s="140">
        <v>19.51</v>
      </c>
      <c r="AA30" s="155">
        <v>1135788777</v>
      </c>
    </row>
    <row r="31" spans="1:27" ht="13.5">
      <c r="A31" s="183" t="s">
        <v>120</v>
      </c>
      <c r="B31" s="182"/>
      <c r="C31" s="155">
        <v>1040113343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7763364</v>
      </c>
      <c r="D32" s="155">
        <v>0</v>
      </c>
      <c r="E32" s="156">
        <v>10008613</v>
      </c>
      <c r="F32" s="60">
        <v>10008613</v>
      </c>
      <c r="G32" s="60">
        <v>817528</v>
      </c>
      <c r="H32" s="60">
        <v>1366017</v>
      </c>
      <c r="I32" s="60">
        <v>2001640</v>
      </c>
      <c r="J32" s="60">
        <v>4185185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4185185</v>
      </c>
      <c r="X32" s="60">
        <v>2502153</v>
      </c>
      <c r="Y32" s="60">
        <v>1683032</v>
      </c>
      <c r="Z32" s="140">
        <v>67.26</v>
      </c>
      <c r="AA32" s="155">
        <v>10008613</v>
      </c>
    </row>
    <row r="33" spans="1:27" ht="13.5">
      <c r="A33" s="183" t="s">
        <v>42</v>
      </c>
      <c r="B33" s="182"/>
      <c r="C33" s="155">
        <v>3653259</v>
      </c>
      <c r="D33" s="155">
        <v>0</v>
      </c>
      <c r="E33" s="156">
        <v>246488066</v>
      </c>
      <c r="F33" s="60">
        <v>246488066</v>
      </c>
      <c r="G33" s="60">
        <v>521308</v>
      </c>
      <c r="H33" s="60">
        <v>9321111</v>
      </c>
      <c r="I33" s="60">
        <v>10684835</v>
      </c>
      <c r="J33" s="60">
        <v>20527254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20527254</v>
      </c>
      <c r="X33" s="60">
        <v>61622017</v>
      </c>
      <c r="Y33" s="60">
        <v>-41094763</v>
      </c>
      <c r="Z33" s="140">
        <v>-66.69</v>
      </c>
      <c r="AA33" s="155">
        <v>246488066</v>
      </c>
    </row>
    <row r="34" spans="1:27" ht="13.5">
      <c r="A34" s="183" t="s">
        <v>43</v>
      </c>
      <c r="B34" s="182"/>
      <c r="C34" s="155">
        <v>730192234</v>
      </c>
      <c r="D34" s="155">
        <v>0</v>
      </c>
      <c r="E34" s="156">
        <v>1162161534</v>
      </c>
      <c r="F34" s="60">
        <v>1162161534</v>
      </c>
      <c r="G34" s="60">
        <v>26540338</v>
      </c>
      <c r="H34" s="60">
        <v>76799120</v>
      </c>
      <c r="I34" s="60">
        <v>71227843</v>
      </c>
      <c r="J34" s="60">
        <v>174567301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174567301</v>
      </c>
      <c r="X34" s="60">
        <v>290540384</v>
      </c>
      <c r="Y34" s="60">
        <v>-115973083</v>
      </c>
      <c r="Z34" s="140">
        <v>-39.92</v>
      </c>
      <c r="AA34" s="155">
        <v>1162161534</v>
      </c>
    </row>
    <row r="35" spans="1:27" ht="13.5">
      <c r="A35" s="181" t="s">
        <v>122</v>
      </c>
      <c r="B35" s="185"/>
      <c r="C35" s="155">
        <v>202005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3761999494</v>
      </c>
      <c r="D36" s="188">
        <f>SUM(D25:D35)</f>
        <v>0</v>
      </c>
      <c r="E36" s="189">
        <f t="shared" si="1"/>
        <v>4514281381</v>
      </c>
      <c r="F36" s="190">
        <f t="shared" si="1"/>
        <v>4514281381</v>
      </c>
      <c r="G36" s="190">
        <f t="shared" si="1"/>
        <v>114240212</v>
      </c>
      <c r="H36" s="190">
        <f t="shared" si="1"/>
        <v>447223107</v>
      </c>
      <c r="I36" s="190">
        <f t="shared" si="1"/>
        <v>241255481</v>
      </c>
      <c r="J36" s="190">
        <f t="shared" si="1"/>
        <v>802718800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802718800</v>
      </c>
      <c r="X36" s="190">
        <f t="shared" si="1"/>
        <v>1128570346</v>
      </c>
      <c r="Y36" s="190">
        <f t="shared" si="1"/>
        <v>-325851546</v>
      </c>
      <c r="Z36" s="191">
        <f>+IF(X36&lt;&gt;0,+(Y36/X36)*100,0)</f>
        <v>-28.87294949357105</v>
      </c>
      <c r="AA36" s="188">
        <f>SUM(AA25:AA35)</f>
        <v>4514281381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175727294</v>
      </c>
      <c r="D38" s="199">
        <f>+D22-D36</f>
        <v>0</v>
      </c>
      <c r="E38" s="200">
        <f t="shared" si="2"/>
        <v>-69113342</v>
      </c>
      <c r="F38" s="106">
        <f t="shared" si="2"/>
        <v>-69113342</v>
      </c>
      <c r="G38" s="106">
        <f t="shared" si="2"/>
        <v>947335454</v>
      </c>
      <c r="H38" s="106">
        <f t="shared" si="2"/>
        <v>-18689240</v>
      </c>
      <c r="I38" s="106">
        <f t="shared" si="2"/>
        <v>-39154828</v>
      </c>
      <c r="J38" s="106">
        <f t="shared" si="2"/>
        <v>889491386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889491386</v>
      </c>
      <c r="X38" s="106">
        <f>IF(F22=F36,0,X22-X36)</f>
        <v>-17278333</v>
      </c>
      <c r="Y38" s="106">
        <f t="shared" si="2"/>
        <v>906769719</v>
      </c>
      <c r="Z38" s="201">
        <f>+IF(X38&lt;&gt;0,+(Y38/X38)*100,0)</f>
        <v>-5248.0162235558255</v>
      </c>
      <c r="AA38" s="199">
        <f>+AA22-AA36</f>
        <v>-69113342</v>
      </c>
    </row>
    <row r="39" spans="1:27" ht="13.5">
      <c r="A39" s="181" t="s">
        <v>46</v>
      </c>
      <c r="B39" s="185"/>
      <c r="C39" s="155">
        <v>515570387</v>
      </c>
      <c r="D39" s="155">
        <v>0</v>
      </c>
      <c r="E39" s="156">
        <v>705450307</v>
      </c>
      <c r="F39" s="60">
        <v>705450307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176362577</v>
      </c>
      <c r="Y39" s="60">
        <v>-176362577</v>
      </c>
      <c r="Z39" s="140">
        <v>-100</v>
      </c>
      <c r="AA39" s="155">
        <v>705450307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691297681</v>
      </c>
      <c r="D42" s="206">
        <f>SUM(D38:D41)</f>
        <v>0</v>
      </c>
      <c r="E42" s="207">
        <f t="shared" si="3"/>
        <v>636336965</v>
      </c>
      <c r="F42" s="88">
        <f t="shared" si="3"/>
        <v>636336965</v>
      </c>
      <c r="G42" s="88">
        <f t="shared" si="3"/>
        <v>947335454</v>
      </c>
      <c r="H42" s="88">
        <f t="shared" si="3"/>
        <v>-18689240</v>
      </c>
      <c r="I42" s="88">
        <f t="shared" si="3"/>
        <v>-39154828</v>
      </c>
      <c r="J42" s="88">
        <f t="shared" si="3"/>
        <v>889491386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889491386</v>
      </c>
      <c r="X42" s="88">
        <f t="shared" si="3"/>
        <v>159084244</v>
      </c>
      <c r="Y42" s="88">
        <f t="shared" si="3"/>
        <v>730407142</v>
      </c>
      <c r="Z42" s="208">
        <f>+IF(X42&lt;&gt;0,+(Y42/X42)*100,0)</f>
        <v>459.1322959676635</v>
      </c>
      <c r="AA42" s="206">
        <f>SUM(AA38:AA41)</f>
        <v>636336965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691297681</v>
      </c>
      <c r="D44" s="210">
        <f>+D42-D43</f>
        <v>0</v>
      </c>
      <c r="E44" s="211">
        <f t="shared" si="4"/>
        <v>636336965</v>
      </c>
      <c r="F44" s="77">
        <f t="shared" si="4"/>
        <v>636336965</v>
      </c>
      <c r="G44" s="77">
        <f t="shared" si="4"/>
        <v>947335454</v>
      </c>
      <c r="H44" s="77">
        <f t="shared" si="4"/>
        <v>-18689240</v>
      </c>
      <c r="I44" s="77">
        <f t="shared" si="4"/>
        <v>-39154828</v>
      </c>
      <c r="J44" s="77">
        <f t="shared" si="4"/>
        <v>889491386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889491386</v>
      </c>
      <c r="X44" s="77">
        <f t="shared" si="4"/>
        <v>159084244</v>
      </c>
      <c r="Y44" s="77">
        <f t="shared" si="4"/>
        <v>730407142</v>
      </c>
      <c r="Z44" s="212">
        <f>+IF(X44&lt;&gt;0,+(Y44/X44)*100,0)</f>
        <v>459.1322959676635</v>
      </c>
      <c r="AA44" s="210">
        <f>+AA42-AA43</f>
        <v>636336965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691297681</v>
      </c>
      <c r="D46" s="206">
        <f>SUM(D44:D45)</f>
        <v>0</v>
      </c>
      <c r="E46" s="207">
        <f t="shared" si="5"/>
        <v>636336965</v>
      </c>
      <c r="F46" s="88">
        <f t="shared" si="5"/>
        <v>636336965</v>
      </c>
      <c r="G46" s="88">
        <f t="shared" si="5"/>
        <v>947335454</v>
      </c>
      <c r="H46" s="88">
        <f t="shared" si="5"/>
        <v>-18689240</v>
      </c>
      <c r="I46" s="88">
        <f t="shared" si="5"/>
        <v>-39154828</v>
      </c>
      <c r="J46" s="88">
        <f t="shared" si="5"/>
        <v>889491386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889491386</v>
      </c>
      <c r="X46" s="88">
        <f t="shared" si="5"/>
        <v>159084244</v>
      </c>
      <c r="Y46" s="88">
        <f t="shared" si="5"/>
        <v>730407142</v>
      </c>
      <c r="Z46" s="208">
        <f>+IF(X46&lt;&gt;0,+(Y46/X46)*100,0)</f>
        <v>459.1322959676635</v>
      </c>
      <c r="AA46" s="206">
        <f>SUM(AA44:AA45)</f>
        <v>636336965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691297681</v>
      </c>
      <c r="D48" s="217">
        <f>SUM(D46:D47)</f>
        <v>0</v>
      </c>
      <c r="E48" s="218">
        <f t="shared" si="6"/>
        <v>636336965</v>
      </c>
      <c r="F48" s="219">
        <f t="shared" si="6"/>
        <v>636336965</v>
      </c>
      <c r="G48" s="219">
        <f t="shared" si="6"/>
        <v>947335454</v>
      </c>
      <c r="H48" s="220">
        <f t="shared" si="6"/>
        <v>-18689240</v>
      </c>
      <c r="I48" s="220">
        <f t="shared" si="6"/>
        <v>-39154828</v>
      </c>
      <c r="J48" s="220">
        <f t="shared" si="6"/>
        <v>889491386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889491386</v>
      </c>
      <c r="X48" s="220">
        <f t="shared" si="6"/>
        <v>159084244</v>
      </c>
      <c r="Y48" s="220">
        <f t="shared" si="6"/>
        <v>730407142</v>
      </c>
      <c r="Z48" s="221">
        <f>+IF(X48&lt;&gt;0,+(Y48/X48)*100,0)</f>
        <v>459.1322959676635</v>
      </c>
      <c r="AA48" s="222">
        <f>SUM(AA46:AA47)</f>
        <v>636336965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26110041</v>
      </c>
      <c r="D5" s="153">
        <f>SUM(D6:D8)</f>
        <v>0</v>
      </c>
      <c r="E5" s="154">
        <f t="shared" si="0"/>
        <v>24934000</v>
      </c>
      <c r="F5" s="100">
        <f t="shared" si="0"/>
        <v>54299601</v>
      </c>
      <c r="G5" s="100">
        <f t="shared" si="0"/>
        <v>-494</v>
      </c>
      <c r="H5" s="100">
        <f t="shared" si="0"/>
        <v>78212</v>
      </c>
      <c r="I5" s="100">
        <f t="shared" si="0"/>
        <v>611394</v>
      </c>
      <c r="J5" s="100">
        <f t="shared" si="0"/>
        <v>689112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689112</v>
      </c>
      <c r="X5" s="100">
        <f t="shared" si="0"/>
        <v>13574901</v>
      </c>
      <c r="Y5" s="100">
        <f t="shared" si="0"/>
        <v>-12885789</v>
      </c>
      <c r="Z5" s="137">
        <f>+IF(X5&lt;&gt;0,+(Y5/X5)*100,0)</f>
        <v>-94.92363148725725</v>
      </c>
      <c r="AA5" s="153">
        <f>SUM(AA6:AA8)</f>
        <v>54299601</v>
      </c>
    </row>
    <row r="6" spans="1:27" ht="13.5">
      <c r="A6" s="138" t="s">
        <v>75</v>
      </c>
      <c r="B6" s="136"/>
      <c r="C6" s="155">
        <v>621848</v>
      </c>
      <c r="D6" s="155"/>
      <c r="E6" s="156">
        <v>16750000</v>
      </c>
      <c r="F6" s="60">
        <v>21413018</v>
      </c>
      <c r="G6" s="60"/>
      <c r="H6" s="60">
        <v>74916</v>
      </c>
      <c r="I6" s="60">
        <v>29000</v>
      </c>
      <c r="J6" s="60">
        <v>103916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103916</v>
      </c>
      <c r="X6" s="60">
        <v>5353255</v>
      </c>
      <c r="Y6" s="60">
        <v>-5249339</v>
      </c>
      <c r="Z6" s="140">
        <v>-98.06</v>
      </c>
      <c r="AA6" s="62">
        <v>21413018</v>
      </c>
    </row>
    <row r="7" spans="1:27" ht="13.5">
      <c r="A7" s="138" t="s">
        <v>76</v>
      </c>
      <c r="B7" s="136"/>
      <c r="C7" s="157">
        <v>25488193</v>
      </c>
      <c r="D7" s="157"/>
      <c r="E7" s="158">
        <v>400000</v>
      </c>
      <c r="F7" s="159">
        <v>10528000</v>
      </c>
      <c r="G7" s="159"/>
      <c r="H7" s="159">
        <v>3296</v>
      </c>
      <c r="I7" s="159"/>
      <c r="J7" s="159">
        <v>3296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3296</v>
      </c>
      <c r="X7" s="159">
        <v>2632000</v>
      </c>
      <c r="Y7" s="159">
        <v>-2628704</v>
      </c>
      <c r="Z7" s="141">
        <v>-99.87</v>
      </c>
      <c r="AA7" s="225">
        <v>10528000</v>
      </c>
    </row>
    <row r="8" spans="1:27" ht="13.5">
      <c r="A8" s="138" t="s">
        <v>77</v>
      </c>
      <c r="B8" s="136"/>
      <c r="C8" s="155"/>
      <c r="D8" s="155"/>
      <c r="E8" s="156">
        <v>7784000</v>
      </c>
      <c r="F8" s="60">
        <v>22358583</v>
      </c>
      <c r="G8" s="60">
        <v>-494</v>
      </c>
      <c r="H8" s="60"/>
      <c r="I8" s="60">
        <v>582394</v>
      </c>
      <c r="J8" s="60">
        <v>581900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581900</v>
      </c>
      <c r="X8" s="60">
        <v>5589646</v>
      </c>
      <c r="Y8" s="60">
        <v>-5007746</v>
      </c>
      <c r="Z8" s="140">
        <v>-89.59</v>
      </c>
      <c r="AA8" s="62">
        <v>22358583</v>
      </c>
    </row>
    <row r="9" spans="1:27" ht="13.5">
      <c r="A9" s="135" t="s">
        <v>78</v>
      </c>
      <c r="B9" s="136"/>
      <c r="C9" s="153">
        <f aca="true" t="shared" si="1" ref="C9:Y9">SUM(C10:C14)</f>
        <v>44631627</v>
      </c>
      <c r="D9" s="153">
        <f>SUM(D10:D14)</f>
        <v>0</v>
      </c>
      <c r="E9" s="154">
        <f t="shared" si="1"/>
        <v>127276364</v>
      </c>
      <c r="F9" s="100">
        <f t="shared" si="1"/>
        <v>184402362</v>
      </c>
      <c r="G9" s="100">
        <f t="shared" si="1"/>
        <v>0</v>
      </c>
      <c r="H9" s="100">
        <f t="shared" si="1"/>
        <v>464952</v>
      </c>
      <c r="I9" s="100">
        <f t="shared" si="1"/>
        <v>3027699</v>
      </c>
      <c r="J9" s="100">
        <f t="shared" si="1"/>
        <v>3492651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3492651</v>
      </c>
      <c r="X9" s="100">
        <f t="shared" si="1"/>
        <v>46100590</v>
      </c>
      <c r="Y9" s="100">
        <f t="shared" si="1"/>
        <v>-42607939</v>
      </c>
      <c r="Z9" s="137">
        <f>+IF(X9&lt;&gt;0,+(Y9/X9)*100,0)</f>
        <v>-92.42384750390397</v>
      </c>
      <c r="AA9" s="102">
        <f>SUM(AA10:AA14)</f>
        <v>184402362</v>
      </c>
    </row>
    <row r="10" spans="1:27" ht="13.5">
      <c r="A10" s="138" t="s">
        <v>79</v>
      </c>
      <c r="B10" s="136"/>
      <c r="C10" s="155"/>
      <c r="D10" s="155"/>
      <c r="E10" s="156">
        <v>39000000</v>
      </c>
      <c r="F10" s="60">
        <v>87325184</v>
      </c>
      <c r="G10" s="60"/>
      <c r="H10" s="60">
        <v>223738</v>
      </c>
      <c r="I10" s="60">
        <v>1071641</v>
      </c>
      <c r="J10" s="60">
        <v>1295379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1295379</v>
      </c>
      <c r="X10" s="60">
        <v>21831296</v>
      </c>
      <c r="Y10" s="60">
        <v>-20535917</v>
      </c>
      <c r="Z10" s="140">
        <v>-94.07</v>
      </c>
      <c r="AA10" s="62">
        <v>87325184</v>
      </c>
    </row>
    <row r="11" spans="1:27" ht="13.5">
      <c r="A11" s="138" t="s">
        <v>80</v>
      </c>
      <c r="B11" s="136"/>
      <c r="C11" s="155">
        <v>1582080</v>
      </c>
      <c r="D11" s="155"/>
      <c r="E11" s="156"/>
      <c r="F11" s="60"/>
      <c r="G11" s="60"/>
      <c r="H11" s="60"/>
      <c r="I11" s="60">
        <v>16838</v>
      </c>
      <c r="J11" s="60">
        <v>16838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16838</v>
      </c>
      <c r="X11" s="60"/>
      <c r="Y11" s="60">
        <v>16838</v>
      </c>
      <c r="Z11" s="140"/>
      <c r="AA11" s="62"/>
    </row>
    <row r="12" spans="1:27" ht="13.5">
      <c r="A12" s="138" t="s">
        <v>81</v>
      </c>
      <c r="B12" s="136"/>
      <c r="C12" s="155">
        <v>6358028</v>
      </c>
      <c r="D12" s="155"/>
      <c r="E12" s="156">
        <v>2750000</v>
      </c>
      <c r="F12" s="60">
        <v>6573425</v>
      </c>
      <c r="G12" s="60"/>
      <c r="H12" s="60"/>
      <c r="I12" s="60">
        <v>486541</v>
      </c>
      <c r="J12" s="60">
        <v>486541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486541</v>
      </c>
      <c r="X12" s="60">
        <v>1643356</v>
      </c>
      <c r="Y12" s="60">
        <v>-1156815</v>
      </c>
      <c r="Z12" s="140">
        <v>-70.39</v>
      </c>
      <c r="AA12" s="62">
        <v>6573425</v>
      </c>
    </row>
    <row r="13" spans="1:27" ht="13.5">
      <c r="A13" s="138" t="s">
        <v>82</v>
      </c>
      <c r="B13" s="136"/>
      <c r="C13" s="155">
        <v>36691519</v>
      </c>
      <c r="D13" s="155"/>
      <c r="E13" s="156">
        <v>85526364</v>
      </c>
      <c r="F13" s="60">
        <v>89552353</v>
      </c>
      <c r="G13" s="60"/>
      <c r="H13" s="60">
        <v>241214</v>
      </c>
      <c r="I13" s="60">
        <v>1452679</v>
      </c>
      <c r="J13" s="60">
        <v>1693893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1693893</v>
      </c>
      <c r="X13" s="60">
        <v>22388088</v>
      </c>
      <c r="Y13" s="60">
        <v>-20694195</v>
      </c>
      <c r="Z13" s="140">
        <v>-92.43</v>
      </c>
      <c r="AA13" s="62">
        <v>89552353</v>
      </c>
    </row>
    <row r="14" spans="1:27" ht="13.5">
      <c r="A14" s="138" t="s">
        <v>83</v>
      </c>
      <c r="B14" s="136"/>
      <c r="C14" s="157"/>
      <c r="D14" s="157"/>
      <c r="E14" s="158"/>
      <c r="F14" s="159">
        <v>951400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237850</v>
      </c>
      <c r="Y14" s="159">
        <v>-237850</v>
      </c>
      <c r="Z14" s="141">
        <v>-100</v>
      </c>
      <c r="AA14" s="225">
        <v>951400</v>
      </c>
    </row>
    <row r="15" spans="1:27" ht="13.5">
      <c r="A15" s="135" t="s">
        <v>84</v>
      </c>
      <c r="B15" s="142"/>
      <c r="C15" s="153">
        <f aca="true" t="shared" si="2" ref="C15:Y15">SUM(C16:C18)</f>
        <v>246315628</v>
      </c>
      <c r="D15" s="153">
        <f>SUM(D16:D18)</f>
        <v>0</v>
      </c>
      <c r="E15" s="154">
        <f t="shared" si="2"/>
        <v>315640943</v>
      </c>
      <c r="F15" s="100">
        <f t="shared" si="2"/>
        <v>319465927</v>
      </c>
      <c r="G15" s="100">
        <f t="shared" si="2"/>
        <v>0</v>
      </c>
      <c r="H15" s="100">
        <f t="shared" si="2"/>
        <v>4944439</v>
      </c>
      <c r="I15" s="100">
        <f t="shared" si="2"/>
        <v>26100415</v>
      </c>
      <c r="J15" s="100">
        <f t="shared" si="2"/>
        <v>31044854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31044854</v>
      </c>
      <c r="X15" s="100">
        <f t="shared" si="2"/>
        <v>79866482</v>
      </c>
      <c r="Y15" s="100">
        <f t="shared" si="2"/>
        <v>-48821628</v>
      </c>
      <c r="Z15" s="137">
        <f>+IF(X15&lt;&gt;0,+(Y15/X15)*100,0)</f>
        <v>-61.1290578693575</v>
      </c>
      <c r="AA15" s="102">
        <f>SUM(AA16:AA18)</f>
        <v>319465927</v>
      </c>
    </row>
    <row r="16" spans="1:27" ht="13.5">
      <c r="A16" s="138" t="s">
        <v>85</v>
      </c>
      <c r="B16" s="136"/>
      <c r="C16" s="155">
        <v>101007648</v>
      </c>
      <c r="D16" s="155"/>
      <c r="E16" s="156">
        <v>130600000</v>
      </c>
      <c r="F16" s="60">
        <v>134424984</v>
      </c>
      <c r="G16" s="60"/>
      <c r="H16" s="60"/>
      <c r="I16" s="60">
        <v>68462</v>
      </c>
      <c r="J16" s="60">
        <v>68462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68462</v>
      </c>
      <c r="X16" s="60">
        <v>33606246</v>
      </c>
      <c r="Y16" s="60">
        <v>-33537784</v>
      </c>
      <c r="Z16" s="140">
        <v>-99.8</v>
      </c>
      <c r="AA16" s="62">
        <v>134424984</v>
      </c>
    </row>
    <row r="17" spans="1:27" ht="13.5">
      <c r="A17" s="138" t="s">
        <v>86</v>
      </c>
      <c r="B17" s="136"/>
      <c r="C17" s="155">
        <v>143551346</v>
      </c>
      <c r="D17" s="155"/>
      <c r="E17" s="156">
        <v>173000000</v>
      </c>
      <c r="F17" s="60">
        <v>173000000</v>
      </c>
      <c r="G17" s="60"/>
      <c r="H17" s="60">
        <v>4944439</v>
      </c>
      <c r="I17" s="60">
        <v>26031953</v>
      </c>
      <c r="J17" s="60">
        <v>30976392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30976392</v>
      </c>
      <c r="X17" s="60">
        <v>43250000</v>
      </c>
      <c r="Y17" s="60">
        <v>-12273608</v>
      </c>
      <c r="Z17" s="140">
        <v>-28.38</v>
      </c>
      <c r="AA17" s="62">
        <v>173000000</v>
      </c>
    </row>
    <row r="18" spans="1:27" ht="13.5">
      <c r="A18" s="138" t="s">
        <v>87</v>
      </c>
      <c r="B18" s="136"/>
      <c r="C18" s="155">
        <v>1756634</v>
      </c>
      <c r="D18" s="155"/>
      <c r="E18" s="156">
        <v>12040943</v>
      </c>
      <c r="F18" s="60">
        <v>12040943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3010236</v>
      </c>
      <c r="Y18" s="60">
        <v>-3010236</v>
      </c>
      <c r="Z18" s="140">
        <v>-100</v>
      </c>
      <c r="AA18" s="62">
        <v>12040943</v>
      </c>
    </row>
    <row r="19" spans="1:27" ht="13.5">
      <c r="A19" s="135" t="s">
        <v>88</v>
      </c>
      <c r="B19" s="142"/>
      <c r="C19" s="153">
        <f aca="true" t="shared" si="3" ref="C19:Y19">SUM(C20:C23)</f>
        <v>286729730</v>
      </c>
      <c r="D19" s="153">
        <f>SUM(D20:D23)</f>
        <v>0</v>
      </c>
      <c r="E19" s="154">
        <f t="shared" si="3"/>
        <v>275183000</v>
      </c>
      <c r="F19" s="100">
        <f t="shared" si="3"/>
        <v>292935043</v>
      </c>
      <c r="G19" s="100">
        <f t="shared" si="3"/>
        <v>1665064</v>
      </c>
      <c r="H19" s="100">
        <f t="shared" si="3"/>
        <v>5823200</v>
      </c>
      <c r="I19" s="100">
        <f t="shared" si="3"/>
        <v>23566431</v>
      </c>
      <c r="J19" s="100">
        <f t="shared" si="3"/>
        <v>31054695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31054695</v>
      </c>
      <c r="X19" s="100">
        <f t="shared" si="3"/>
        <v>73233761</v>
      </c>
      <c r="Y19" s="100">
        <f t="shared" si="3"/>
        <v>-42179066</v>
      </c>
      <c r="Z19" s="137">
        <f>+IF(X19&lt;&gt;0,+(Y19/X19)*100,0)</f>
        <v>-57.59511108544596</v>
      </c>
      <c r="AA19" s="102">
        <f>SUM(AA20:AA23)</f>
        <v>292935043</v>
      </c>
    </row>
    <row r="20" spans="1:27" ht="13.5">
      <c r="A20" s="138" t="s">
        <v>89</v>
      </c>
      <c r="B20" s="136"/>
      <c r="C20" s="155">
        <v>76431633</v>
      </c>
      <c r="D20" s="155"/>
      <c r="E20" s="156">
        <v>61329000</v>
      </c>
      <c r="F20" s="60">
        <v>70329000</v>
      </c>
      <c r="G20" s="60"/>
      <c r="H20" s="60">
        <v>799580</v>
      </c>
      <c r="I20" s="60">
        <v>5555683</v>
      </c>
      <c r="J20" s="60">
        <v>6355263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6355263</v>
      </c>
      <c r="X20" s="60">
        <v>17582250</v>
      </c>
      <c r="Y20" s="60">
        <v>-11226987</v>
      </c>
      <c r="Z20" s="140">
        <v>-63.85</v>
      </c>
      <c r="AA20" s="62">
        <v>70329000</v>
      </c>
    </row>
    <row r="21" spans="1:27" ht="13.5">
      <c r="A21" s="138" t="s">
        <v>90</v>
      </c>
      <c r="B21" s="136"/>
      <c r="C21" s="155">
        <v>71359416</v>
      </c>
      <c r="D21" s="155"/>
      <c r="E21" s="156">
        <v>55000000</v>
      </c>
      <c r="F21" s="60">
        <v>55000000</v>
      </c>
      <c r="G21" s="60">
        <v>1665064</v>
      </c>
      <c r="H21" s="60">
        <v>1004225</v>
      </c>
      <c r="I21" s="60">
        <v>2647648</v>
      </c>
      <c r="J21" s="60">
        <v>5316937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5316937</v>
      </c>
      <c r="X21" s="60">
        <v>13750000</v>
      </c>
      <c r="Y21" s="60">
        <v>-8433063</v>
      </c>
      <c r="Z21" s="140">
        <v>-61.33</v>
      </c>
      <c r="AA21" s="62">
        <v>55000000</v>
      </c>
    </row>
    <row r="22" spans="1:27" ht="13.5">
      <c r="A22" s="138" t="s">
        <v>91</v>
      </c>
      <c r="B22" s="136"/>
      <c r="C22" s="157">
        <v>122022261</v>
      </c>
      <c r="D22" s="157"/>
      <c r="E22" s="158">
        <v>158854000</v>
      </c>
      <c r="F22" s="159">
        <v>167606043</v>
      </c>
      <c r="G22" s="159"/>
      <c r="H22" s="159">
        <v>4019395</v>
      </c>
      <c r="I22" s="159">
        <v>15363100</v>
      </c>
      <c r="J22" s="159">
        <v>19382495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19382495</v>
      </c>
      <c r="X22" s="159">
        <v>41901511</v>
      </c>
      <c r="Y22" s="159">
        <v>-22519016</v>
      </c>
      <c r="Z22" s="141">
        <v>-53.74</v>
      </c>
      <c r="AA22" s="225">
        <v>167606043</v>
      </c>
    </row>
    <row r="23" spans="1:27" ht="13.5">
      <c r="A23" s="138" t="s">
        <v>92</v>
      </c>
      <c r="B23" s="136"/>
      <c r="C23" s="155">
        <v>16916420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446964</v>
      </c>
      <c r="D24" s="153"/>
      <c r="E24" s="154">
        <v>8208000</v>
      </c>
      <c r="F24" s="100">
        <v>5258000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1314500</v>
      </c>
      <c r="Y24" s="100">
        <v>-1314500</v>
      </c>
      <c r="Z24" s="137">
        <v>-100</v>
      </c>
      <c r="AA24" s="102">
        <v>5258000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604233990</v>
      </c>
      <c r="D25" s="217">
        <f>+D5+D9+D15+D19+D24</f>
        <v>0</v>
      </c>
      <c r="E25" s="230">
        <f t="shared" si="4"/>
        <v>751242307</v>
      </c>
      <c r="F25" s="219">
        <f t="shared" si="4"/>
        <v>856360933</v>
      </c>
      <c r="G25" s="219">
        <f t="shared" si="4"/>
        <v>1664570</v>
      </c>
      <c r="H25" s="219">
        <f t="shared" si="4"/>
        <v>11310803</v>
      </c>
      <c r="I25" s="219">
        <f t="shared" si="4"/>
        <v>53305939</v>
      </c>
      <c r="J25" s="219">
        <f t="shared" si="4"/>
        <v>66281312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66281312</v>
      </c>
      <c r="X25" s="219">
        <f t="shared" si="4"/>
        <v>214090234</v>
      </c>
      <c r="Y25" s="219">
        <f t="shared" si="4"/>
        <v>-147808922</v>
      </c>
      <c r="Z25" s="231">
        <f>+IF(X25&lt;&gt;0,+(Y25/X25)*100,0)</f>
        <v>-69.04047851150465</v>
      </c>
      <c r="AA25" s="232">
        <f>+AA5+AA9+AA15+AA19+AA24</f>
        <v>856360933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515365790</v>
      </c>
      <c r="D28" s="155"/>
      <c r="E28" s="156">
        <v>676425707</v>
      </c>
      <c r="F28" s="60">
        <v>682777750</v>
      </c>
      <c r="G28" s="60">
        <v>1665064</v>
      </c>
      <c r="H28" s="60">
        <v>10380239</v>
      </c>
      <c r="I28" s="60">
        <v>51591737</v>
      </c>
      <c r="J28" s="60">
        <v>63637040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63637040</v>
      </c>
      <c r="X28" s="60">
        <v>170694438</v>
      </c>
      <c r="Y28" s="60">
        <v>-107057398</v>
      </c>
      <c r="Z28" s="140">
        <v>-62.72</v>
      </c>
      <c r="AA28" s="155">
        <v>682777750</v>
      </c>
    </row>
    <row r="29" spans="1:27" ht="13.5">
      <c r="A29" s="234" t="s">
        <v>134</v>
      </c>
      <c r="B29" s="136"/>
      <c r="C29" s="155"/>
      <c r="D29" s="155"/>
      <c r="E29" s="156">
        <v>29024600</v>
      </c>
      <c r="F29" s="60">
        <v>46769948</v>
      </c>
      <c r="G29" s="60"/>
      <c r="H29" s="60">
        <v>48240</v>
      </c>
      <c r="I29" s="60"/>
      <c r="J29" s="60">
        <v>48240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48240</v>
      </c>
      <c r="X29" s="60">
        <v>11692487</v>
      </c>
      <c r="Y29" s="60">
        <v>-11644247</v>
      </c>
      <c r="Z29" s="140">
        <v>-99.59</v>
      </c>
      <c r="AA29" s="62">
        <v>46769948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515365790</v>
      </c>
      <c r="D32" s="210">
        <f>SUM(D28:D31)</f>
        <v>0</v>
      </c>
      <c r="E32" s="211">
        <f t="shared" si="5"/>
        <v>705450307</v>
      </c>
      <c r="F32" s="77">
        <f t="shared" si="5"/>
        <v>729547698</v>
      </c>
      <c r="G32" s="77">
        <f t="shared" si="5"/>
        <v>1665064</v>
      </c>
      <c r="H32" s="77">
        <f t="shared" si="5"/>
        <v>10428479</v>
      </c>
      <c r="I32" s="77">
        <f t="shared" si="5"/>
        <v>51591737</v>
      </c>
      <c r="J32" s="77">
        <f t="shared" si="5"/>
        <v>63685280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63685280</v>
      </c>
      <c r="X32" s="77">
        <f t="shared" si="5"/>
        <v>182386925</v>
      </c>
      <c r="Y32" s="77">
        <f t="shared" si="5"/>
        <v>-118701645</v>
      </c>
      <c r="Z32" s="212">
        <f>+IF(X32&lt;&gt;0,+(Y32/X32)*100,0)</f>
        <v>-65.08232155347758</v>
      </c>
      <c r="AA32" s="79">
        <f>SUM(AA28:AA31)</f>
        <v>729547698</v>
      </c>
    </row>
    <row r="33" spans="1:27" ht="13.5">
      <c r="A33" s="237" t="s">
        <v>51</v>
      </c>
      <c r="B33" s="136" t="s">
        <v>137</v>
      </c>
      <c r="C33" s="155">
        <v>204597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18146281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70517322</v>
      </c>
      <c r="D35" s="155"/>
      <c r="E35" s="156">
        <v>45792000</v>
      </c>
      <c r="F35" s="60">
        <v>126813235</v>
      </c>
      <c r="G35" s="60">
        <v>-494</v>
      </c>
      <c r="H35" s="60">
        <v>882324</v>
      </c>
      <c r="I35" s="60">
        <v>1714202</v>
      </c>
      <c r="J35" s="60">
        <v>2596032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2596032</v>
      </c>
      <c r="X35" s="60">
        <v>31703309</v>
      </c>
      <c r="Y35" s="60">
        <v>-29107277</v>
      </c>
      <c r="Z35" s="140">
        <v>-91.81</v>
      </c>
      <c r="AA35" s="62">
        <v>126813235</v>
      </c>
    </row>
    <row r="36" spans="1:27" ht="13.5">
      <c r="A36" s="238" t="s">
        <v>139</v>
      </c>
      <c r="B36" s="149"/>
      <c r="C36" s="222">
        <f aca="true" t="shared" si="6" ref="C36:Y36">SUM(C32:C35)</f>
        <v>604233990</v>
      </c>
      <c r="D36" s="222">
        <f>SUM(D32:D35)</f>
        <v>0</v>
      </c>
      <c r="E36" s="218">
        <f t="shared" si="6"/>
        <v>751242307</v>
      </c>
      <c r="F36" s="220">
        <f t="shared" si="6"/>
        <v>856360933</v>
      </c>
      <c r="G36" s="220">
        <f t="shared" si="6"/>
        <v>1664570</v>
      </c>
      <c r="H36" s="220">
        <f t="shared" si="6"/>
        <v>11310803</v>
      </c>
      <c r="I36" s="220">
        <f t="shared" si="6"/>
        <v>53305939</v>
      </c>
      <c r="J36" s="220">
        <f t="shared" si="6"/>
        <v>66281312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66281312</v>
      </c>
      <c r="X36" s="220">
        <f t="shared" si="6"/>
        <v>214090234</v>
      </c>
      <c r="Y36" s="220">
        <f t="shared" si="6"/>
        <v>-147808922</v>
      </c>
      <c r="Z36" s="221">
        <f>+IF(X36&lt;&gt;0,+(Y36/X36)*100,0)</f>
        <v>-69.04047851150465</v>
      </c>
      <c r="AA36" s="239">
        <f>SUM(AA32:AA35)</f>
        <v>856360933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144895809</v>
      </c>
      <c r="D6" s="155"/>
      <c r="E6" s="59">
        <v>80000000</v>
      </c>
      <c r="F6" s="60">
        <v>80000000</v>
      </c>
      <c r="G6" s="60">
        <v>97221588</v>
      </c>
      <c r="H6" s="60">
        <v>153851586</v>
      </c>
      <c r="I6" s="60">
        <v>64175108</v>
      </c>
      <c r="J6" s="60">
        <v>64175108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64175108</v>
      </c>
      <c r="X6" s="60">
        <v>20000000</v>
      </c>
      <c r="Y6" s="60">
        <v>44175108</v>
      </c>
      <c r="Z6" s="140">
        <v>220.88</v>
      </c>
      <c r="AA6" s="62">
        <v>80000000</v>
      </c>
    </row>
    <row r="7" spans="1:27" ht="13.5">
      <c r="A7" s="249" t="s">
        <v>144</v>
      </c>
      <c r="B7" s="182"/>
      <c r="C7" s="155">
        <v>1697297653</v>
      </c>
      <c r="D7" s="155"/>
      <c r="E7" s="59">
        <v>886779000</v>
      </c>
      <c r="F7" s="60">
        <v>771762000</v>
      </c>
      <c r="G7" s="60">
        <v>1803266970</v>
      </c>
      <c r="H7" s="60">
        <v>1785234412</v>
      </c>
      <c r="I7" s="60">
        <v>1764627071</v>
      </c>
      <c r="J7" s="60">
        <v>1764627071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1764627071</v>
      </c>
      <c r="X7" s="60">
        <v>192940500</v>
      </c>
      <c r="Y7" s="60">
        <v>1571686571</v>
      </c>
      <c r="Z7" s="140">
        <v>814.6</v>
      </c>
      <c r="AA7" s="62">
        <v>771762000</v>
      </c>
    </row>
    <row r="8" spans="1:27" ht="13.5">
      <c r="A8" s="249" t="s">
        <v>145</v>
      </c>
      <c r="B8" s="182"/>
      <c r="C8" s="155">
        <v>523788535</v>
      </c>
      <c r="D8" s="155"/>
      <c r="E8" s="59">
        <v>928937000</v>
      </c>
      <c r="F8" s="60">
        <v>938835000</v>
      </c>
      <c r="G8" s="60">
        <v>676598051</v>
      </c>
      <c r="H8" s="60">
        <v>554124489</v>
      </c>
      <c r="I8" s="60">
        <v>573932312</v>
      </c>
      <c r="J8" s="60">
        <v>573932312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573932312</v>
      </c>
      <c r="X8" s="60">
        <v>234708750</v>
      </c>
      <c r="Y8" s="60">
        <v>339223562</v>
      </c>
      <c r="Z8" s="140">
        <v>144.53</v>
      </c>
      <c r="AA8" s="62">
        <v>938835000</v>
      </c>
    </row>
    <row r="9" spans="1:27" ht="13.5">
      <c r="A9" s="249" t="s">
        <v>146</v>
      </c>
      <c r="B9" s="182"/>
      <c r="C9" s="155">
        <v>143919395</v>
      </c>
      <c r="D9" s="155"/>
      <c r="E9" s="59">
        <v>82262000</v>
      </c>
      <c r="F9" s="60">
        <v>82262000</v>
      </c>
      <c r="G9" s="60">
        <v>155644257</v>
      </c>
      <c r="H9" s="60">
        <v>190096295</v>
      </c>
      <c r="I9" s="60">
        <v>194296125</v>
      </c>
      <c r="J9" s="60">
        <v>194296125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194296125</v>
      </c>
      <c r="X9" s="60">
        <v>20565500</v>
      </c>
      <c r="Y9" s="60">
        <v>173730625</v>
      </c>
      <c r="Z9" s="140">
        <v>844.77</v>
      </c>
      <c r="AA9" s="62">
        <v>82262000</v>
      </c>
    </row>
    <row r="10" spans="1:27" ht="13.5">
      <c r="A10" s="249" t="s">
        <v>147</v>
      </c>
      <c r="B10" s="182"/>
      <c r="C10" s="155">
        <v>14440</v>
      </c>
      <c r="D10" s="155"/>
      <c r="E10" s="59">
        <v>10000</v>
      </c>
      <c r="F10" s="60">
        <v>10000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2500</v>
      </c>
      <c r="Y10" s="159">
        <v>-2500</v>
      </c>
      <c r="Z10" s="141">
        <v>-100</v>
      </c>
      <c r="AA10" s="225">
        <v>10000</v>
      </c>
    </row>
    <row r="11" spans="1:27" ht="13.5">
      <c r="A11" s="249" t="s">
        <v>148</v>
      </c>
      <c r="B11" s="182"/>
      <c r="C11" s="155">
        <v>71653231</v>
      </c>
      <c r="D11" s="155"/>
      <c r="E11" s="59">
        <v>138080000</v>
      </c>
      <c r="F11" s="60">
        <v>138080000</v>
      </c>
      <c r="G11" s="60">
        <v>103991338</v>
      </c>
      <c r="H11" s="60">
        <v>74988099</v>
      </c>
      <c r="I11" s="60">
        <v>77201387</v>
      </c>
      <c r="J11" s="60">
        <v>77201387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77201387</v>
      </c>
      <c r="X11" s="60">
        <v>34520000</v>
      </c>
      <c r="Y11" s="60">
        <v>42681387</v>
      </c>
      <c r="Z11" s="140">
        <v>123.64</v>
      </c>
      <c r="AA11" s="62">
        <v>138080000</v>
      </c>
    </row>
    <row r="12" spans="1:27" ht="13.5">
      <c r="A12" s="250" t="s">
        <v>56</v>
      </c>
      <c r="B12" s="251"/>
      <c r="C12" s="168">
        <f aca="true" t="shared" si="0" ref="C12:Y12">SUM(C6:C11)</f>
        <v>2581569063</v>
      </c>
      <c r="D12" s="168">
        <f>SUM(D6:D11)</f>
        <v>0</v>
      </c>
      <c r="E12" s="72">
        <f t="shared" si="0"/>
        <v>2116068000</v>
      </c>
      <c r="F12" s="73">
        <f t="shared" si="0"/>
        <v>2010949000</v>
      </c>
      <c r="G12" s="73">
        <f t="shared" si="0"/>
        <v>2836722204</v>
      </c>
      <c r="H12" s="73">
        <f t="shared" si="0"/>
        <v>2758294881</v>
      </c>
      <c r="I12" s="73">
        <f t="shared" si="0"/>
        <v>2674232003</v>
      </c>
      <c r="J12" s="73">
        <f t="shared" si="0"/>
        <v>2674232003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2674232003</v>
      </c>
      <c r="X12" s="73">
        <f t="shared" si="0"/>
        <v>502737250</v>
      </c>
      <c r="Y12" s="73">
        <f t="shared" si="0"/>
        <v>2171494753</v>
      </c>
      <c r="Z12" s="170">
        <f>+IF(X12&lt;&gt;0,+(Y12/X12)*100,0)</f>
        <v>431.9343261315926</v>
      </c>
      <c r="AA12" s="74">
        <f>SUM(AA6:AA11)</f>
        <v>2010949000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61858261</v>
      </c>
      <c r="D15" s="155"/>
      <c r="E15" s="59">
        <v>60000</v>
      </c>
      <c r="F15" s="60">
        <v>60000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15000</v>
      </c>
      <c r="Y15" s="60">
        <v>-15000</v>
      </c>
      <c r="Z15" s="140">
        <v>-100</v>
      </c>
      <c r="AA15" s="62">
        <v>60000</v>
      </c>
    </row>
    <row r="16" spans="1:27" ht="13.5">
      <c r="A16" s="249" t="s">
        <v>151</v>
      </c>
      <c r="B16" s="182"/>
      <c r="C16" s="155">
        <v>892235</v>
      </c>
      <c r="D16" s="155"/>
      <c r="E16" s="59">
        <v>930000</v>
      </c>
      <c r="F16" s="60">
        <v>930000</v>
      </c>
      <c r="G16" s="159">
        <v>892235</v>
      </c>
      <c r="H16" s="159">
        <v>900295</v>
      </c>
      <c r="I16" s="159">
        <v>900940</v>
      </c>
      <c r="J16" s="60">
        <v>900940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900940</v>
      </c>
      <c r="X16" s="60">
        <v>232500</v>
      </c>
      <c r="Y16" s="159">
        <v>668440</v>
      </c>
      <c r="Z16" s="141">
        <v>287.5</v>
      </c>
      <c r="AA16" s="225">
        <v>930000</v>
      </c>
    </row>
    <row r="17" spans="1:27" ht="13.5">
      <c r="A17" s="249" t="s">
        <v>152</v>
      </c>
      <c r="B17" s="182"/>
      <c r="C17" s="155">
        <v>239138733</v>
      </c>
      <c r="D17" s="155"/>
      <c r="E17" s="59">
        <v>241960000</v>
      </c>
      <c r="F17" s="60">
        <v>241960000</v>
      </c>
      <c r="G17" s="60">
        <v>219463251</v>
      </c>
      <c r="H17" s="60">
        <v>239138733</v>
      </c>
      <c r="I17" s="60">
        <v>308248602</v>
      </c>
      <c r="J17" s="60">
        <v>308248602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308248602</v>
      </c>
      <c r="X17" s="60">
        <v>60490000</v>
      </c>
      <c r="Y17" s="60">
        <v>247758602</v>
      </c>
      <c r="Z17" s="140">
        <v>409.59</v>
      </c>
      <c r="AA17" s="62">
        <v>241960000</v>
      </c>
    </row>
    <row r="18" spans="1:27" ht="13.5">
      <c r="A18" s="249" t="s">
        <v>153</v>
      </c>
      <c r="B18" s="182"/>
      <c r="C18" s="155">
        <v>260</v>
      </c>
      <c r="D18" s="155"/>
      <c r="E18" s="59"/>
      <c r="F18" s="60"/>
      <c r="G18" s="60">
        <v>260</v>
      </c>
      <c r="H18" s="60">
        <v>260</v>
      </c>
      <c r="I18" s="60">
        <v>260</v>
      </c>
      <c r="J18" s="60">
        <v>260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260</v>
      </c>
      <c r="X18" s="60"/>
      <c r="Y18" s="60">
        <v>260</v>
      </c>
      <c r="Z18" s="140"/>
      <c r="AA18" s="62"/>
    </row>
    <row r="19" spans="1:27" ht="13.5">
      <c r="A19" s="249" t="s">
        <v>154</v>
      </c>
      <c r="B19" s="182"/>
      <c r="C19" s="155">
        <v>11290520567</v>
      </c>
      <c r="D19" s="155"/>
      <c r="E19" s="59">
        <v>11586599000</v>
      </c>
      <c r="F19" s="60">
        <v>11691718000</v>
      </c>
      <c r="G19" s="60">
        <v>11571357422</v>
      </c>
      <c r="H19" s="60">
        <v>11348450289</v>
      </c>
      <c r="I19" s="60">
        <v>9998916361</v>
      </c>
      <c r="J19" s="60">
        <v>9998916361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9998916361</v>
      </c>
      <c r="X19" s="60">
        <v>2922929500</v>
      </c>
      <c r="Y19" s="60">
        <v>7075986861</v>
      </c>
      <c r="Z19" s="140">
        <v>242.09</v>
      </c>
      <c r="AA19" s="62">
        <v>11691718000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19174824</v>
      </c>
      <c r="D22" s="155"/>
      <c r="E22" s="59">
        <v>19740000</v>
      </c>
      <c r="F22" s="60">
        <v>19740000</v>
      </c>
      <c r="G22" s="60">
        <v>12111589</v>
      </c>
      <c r="H22" s="60">
        <v>19174825</v>
      </c>
      <c r="I22" s="60">
        <v>19174825</v>
      </c>
      <c r="J22" s="60">
        <v>19174825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19174825</v>
      </c>
      <c r="X22" s="60">
        <v>4935000</v>
      </c>
      <c r="Y22" s="60">
        <v>14239825</v>
      </c>
      <c r="Z22" s="140">
        <v>288.55</v>
      </c>
      <c r="AA22" s="62">
        <v>19740000</v>
      </c>
    </row>
    <row r="23" spans="1:27" ht="13.5">
      <c r="A23" s="249" t="s">
        <v>158</v>
      </c>
      <c r="B23" s="182"/>
      <c r="C23" s="155">
        <v>44954355</v>
      </c>
      <c r="D23" s="155"/>
      <c r="E23" s="59">
        <v>65080000</v>
      </c>
      <c r="F23" s="60">
        <v>65080000</v>
      </c>
      <c r="G23" s="159"/>
      <c r="H23" s="159"/>
      <c r="I23" s="159">
        <v>1482859542</v>
      </c>
      <c r="J23" s="60">
        <v>1482859542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1482859542</v>
      </c>
      <c r="X23" s="60">
        <v>16270000</v>
      </c>
      <c r="Y23" s="159">
        <v>1466589542</v>
      </c>
      <c r="Z23" s="141">
        <v>9014.07</v>
      </c>
      <c r="AA23" s="225">
        <v>65080000</v>
      </c>
    </row>
    <row r="24" spans="1:27" ht="13.5">
      <c r="A24" s="250" t="s">
        <v>57</v>
      </c>
      <c r="B24" s="253"/>
      <c r="C24" s="168">
        <f aca="true" t="shared" si="1" ref="C24:Y24">SUM(C15:C23)</f>
        <v>11656539235</v>
      </c>
      <c r="D24" s="168">
        <f>SUM(D15:D23)</f>
        <v>0</v>
      </c>
      <c r="E24" s="76">
        <f t="shared" si="1"/>
        <v>11914369000</v>
      </c>
      <c r="F24" s="77">
        <f t="shared" si="1"/>
        <v>12019488000</v>
      </c>
      <c r="G24" s="77">
        <f t="shared" si="1"/>
        <v>11803824757</v>
      </c>
      <c r="H24" s="77">
        <f t="shared" si="1"/>
        <v>11607664402</v>
      </c>
      <c r="I24" s="77">
        <f t="shared" si="1"/>
        <v>11810100530</v>
      </c>
      <c r="J24" s="77">
        <f t="shared" si="1"/>
        <v>11810100530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11810100530</v>
      </c>
      <c r="X24" s="77">
        <f t="shared" si="1"/>
        <v>3004872000</v>
      </c>
      <c r="Y24" s="77">
        <f t="shared" si="1"/>
        <v>8805228530</v>
      </c>
      <c r="Z24" s="212">
        <f>+IF(X24&lt;&gt;0,+(Y24/X24)*100,0)</f>
        <v>293.03173413043885</v>
      </c>
      <c r="AA24" s="79">
        <f>SUM(AA15:AA23)</f>
        <v>12019488000</v>
      </c>
    </row>
    <row r="25" spans="1:27" ht="13.5">
      <c r="A25" s="250" t="s">
        <v>159</v>
      </c>
      <c r="B25" s="251"/>
      <c r="C25" s="168">
        <f aca="true" t="shared" si="2" ref="C25:Y25">+C12+C24</f>
        <v>14238108298</v>
      </c>
      <c r="D25" s="168">
        <f>+D12+D24</f>
        <v>0</v>
      </c>
      <c r="E25" s="72">
        <f t="shared" si="2"/>
        <v>14030437000</v>
      </c>
      <c r="F25" s="73">
        <f t="shared" si="2"/>
        <v>14030437000</v>
      </c>
      <c r="G25" s="73">
        <f t="shared" si="2"/>
        <v>14640546961</v>
      </c>
      <c r="H25" s="73">
        <f t="shared" si="2"/>
        <v>14365959283</v>
      </c>
      <c r="I25" s="73">
        <f t="shared" si="2"/>
        <v>14484332533</v>
      </c>
      <c r="J25" s="73">
        <f t="shared" si="2"/>
        <v>14484332533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14484332533</v>
      </c>
      <c r="X25" s="73">
        <f t="shared" si="2"/>
        <v>3507609250</v>
      </c>
      <c r="Y25" s="73">
        <f t="shared" si="2"/>
        <v>10976723283</v>
      </c>
      <c r="Z25" s="170">
        <f>+IF(X25&lt;&gt;0,+(Y25/X25)*100,0)</f>
        <v>312.94031064035994</v>
      </c>
      <c r="AA25" s="74">
        <f>+AA12+AA24</f>
        <v>14030437000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1359574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51656854</v>
      </c>
      <c r="D30" s="155"/>
      <c r="E30" s="59">
        <v>54633000</v>
      </c>
      <c r="F30" s="60">
        <v>54633000</v>
      </c>
      <c r="G30" s="60">
        <v>41997098</v>
      </c>
      <c r="H30" s="60">
        <v>51656854</v>
      </c>
      <c r="I30" s="60">
        <v>51656854</v>
      </c>
      <c r="J30" s="60">
        <v>51656854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51656854</v>
      </c>
      <c r="X30" s="60">
        <v>13658250</v>
      </c>
      <c r="Y30" s="60">
        <v>37998604</v>
      </c>
      <c r="Z30" s="140">
        <v>278.21</v>
      </c>
      <c r="AA30" s="62">
        <v>54633000</v>
      </c>
    </row>
    <row r="31" spans="1:27" ht="13.5">
      <c r="A31" s="249" t="s">
        <v>163</v>
      </c>
      <c r="B31" s="182"/>
      <c r="C31" s="155">
        <v>45519265</v>
      </c>
      <c r="D31" s="155"/>
      <c r="E31" s="59">
        <v>44670000</v>
      </c>
      <c r="F31" s="60">
        <v>44670000</v>
      </c>
      <c r="G31" s="60">
        <v>45666939</v>
      </c>
      <c r="H31" s="60">
        <v>45851614</v>
      </c>
      <c r="I31" s="60">
        <v>46030048</v>
      </c>
      <c r="J31" s="60">
        <v>46030048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46030048</v>
      </c>
      <c r="X31" s="60">
        <v>11167500</v>
      </c>
      <c r="Y31" s="60">
        <v>34862548</v>
      </c>
      <c r="Z31" s="140">
        <v>312.18</v>
      </c>
      <c r="AA31" s="62">
        <v>44670000</v>
      </c>
    </row>
    <row r="32" spans="1:27" ht="13.5">
      <c r="A32" s="249" t="s">
        <v>164</v>
      </c>
      <c r="B32" s="182"/>
      <c r="C32" s="155">
        <v>1021718046</v>
      </c>
      <c r="D32" s="155"/>
      <c r="E32" s="59">
        <v>1498150000</v>
      </c>
      <c r="F32" s="60">
        <v>1498150000</v>
      </c>
      <c r="G32" s="60">
        <v>845371658</v>
      </c>
      <c r="H32" s="60">
        <v>930268809</v>
      </c>
      <c r="I32" s="60">
        <v>852341125</v>
      </c>
      <c r="J32" s="60">
        <v>852341125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852341125</v>
      </c>
      <c r="X32" s="60">
        <v>374537500</v>
      </c>
      <c r="Y32" s="60">
        <v>477803625</v>
      </c>
      <c r="Z32" s="140">
        <v>127.57</v>
      </c>
      <c r="AA32" s="62">
        <v>1498150000</v>
      </c>
    </row>
    <row r="33" spans="1:27" ht="13.5">
      <c r="A33" s="249" t="s">
        <v>165</v>
      </c>
      <c r="B33" s="182"/>
      <c r="C33" s="155">
        <v>117411611</v>
      </c>
      <c r="D33" s="155"/>
      <c r="E33" s="59">
        <v>137680000</v>
      </c>
      <c r="F33" s="60">
        <v>137680000</v>
      </c>
      <c r="G33" s="60">
        <v>124884616</v>
      </c>
      <c r="H33" s="60">
        <v>117411611</v>
      </c>
      <c r="I33" s="60">
        <v>117411611</v>
      </c>
      <c r="J33" s="60">
        <v>117411611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117411611</v>
      </c>
      <c r="X33" s="60">
        <v>34420000</v>
      </c>
      <c r="Y33" s="60">
        <v>82991611</v>
      </c>
      <c r="Z33" s="140">
        <v>241.11</v>
      </c>
      <c r="AA33" s="62">
        <v>137680000</v>
      </c>
    </row>
    <row r="34" spans="1:27" ht="13.5">
      <c r="A34" s="250" t="s">
        <v>58</v>
      </c>
      <c r="B34" s="251"/>
      <c r="C34" s="168">
        <f aca="true" t="shared" si="3" ref="C34:Y34">SUM(C29:C33)</f>
        <v>1237665350</v>
      </c>
      <c r="D34" s="168">
        <f>SUM(D29:D33)</f>
        <v>0</v>
      </c>
      <c r="E34" s="72">
        <f t="shared" si="3"/>
        <v>1735133000</v>
      </c>
      <c r="F34" s="73">
        <f t="shared" si="3"/>
        <v>1735133000</v>
      </c>
      <c r="G34" s="73">
        <f t="shared" si="3"/>
        <v>1057920311</v>
      </c>
      <c r="H34" s="73">
        <f t="shared" si="3"/>
        <v>1145188888</v>
      </c>
      <c r="I34" s="73">
        <f t="shared" si="3"/>
        <v>1067439638</v>
      </c>
      <c r="J34" s="73">
        <f t="shared" si="3"/>
        <v>1067439638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1067439638</v>
      </c>
      <c r="X34" s="73">
        <f t="shared" si="3"/>
        <v>433783250</v>
      </c>
      <c r="Y34" s="73">
        <f t="shared" si="3"/>
        <v>633656388</v>
      </c>
      <c r="Z34" s="170">
        <f>+IF(X34&lt;&gt;0,+(Y34/X34)*100,0)</f>
        <v>146.07673025641262</v>
      </c>
      <c r="AA34" s="74">
        <f>SUM(AA29:AA33)</f>
        <v>1735133000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601147961</v>
      </c>
      <c r="D37" s="155"/>
      <c r="E37" s="59">
        <v>544028000</v>
      </c>
      <c r="F37" s="60">
        <v>544028000</v>
      </c>
      <c r="G37" s="60">
        <v>610807717</v>
      </c>
      <c r="H37" s="60">
        <v>601147961</v>
      </c>
      <c r="I37" s="60">
        <v>586756545</v>
      </c>
      <c r="J37" s="60">
        <v>586756545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586756545</v>
      </c>
      <c r="X37" s="60">
        <v>136007000</v>
      </c>
      <c r="Y37" s="60">
        <v>450749545</v>
      </c>
      <c r="Z37" s="140">
        <v>331.42</v>
      </c>
      <c r="AA37" s="62">
        <v>544028000</v>
      </c>
    </row>
    <row r="38" spans="1:27" ht="13.5">
      <c r="A38" s="249" t="s">
        <v>165</v>
      </c>
      <c r="B38" s="182"/>
      <c r="C38" s="155">
        <v>391531333</v>
      </c>
      <c r="D38" s="155"/>
      <c r="E38" s="59">
        <v>495110000</v>
      </c>
      <c r="F38" s="60">
        <v>495110000</v>
      </c>
      <c r="G38" s="60">
        <v>409651997</v>
      </c>
      <c r="H38" s="60">
        <v>391531333</v>
      </c>
      <c r="I38" s="60">
        <v>391531333</v>
      </c>
      <c r="J38" s="60">
        <v>391531333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391531333</v>
      </c>
      <c r="X38" s="60">
        <v>123777500</v>
      </c>
      <c r="Y38" s="60">
        <v>267753833</v>
      </c>
      <c r="Z38" s="140">
        <v>216.32</v>
      </c>
      <c r="AA38" s="62">
        <v>495110000</v>
      </c>
    </row>
    <row r="39" spans="1:27" ht="13.5">
      <c r="A39" s="250" t="s">
        <v>59</v>
      </c>
      <c r="B39" s="253"/>
      <c r="C39" s="168">
        <f aca="true" t="shared" si="4" ref="C39:Y39">SUM(C37:C38)</f>
        <v>992679294</v>
      </c>
      <c r="D39" s="168">
        <f>SUM(D37:D38)</f>
        <v>0</v>
      </c>
      <c r="E39" s="76">
        <f t="shared" si="4"/>
        <v>1039138000</v>
      </c>
      <c r="F39" s="77">
        <f t="shared" si="4"/>
        <v>1039138000</v>
      </c>
      <c r="G39" s="77">
        <f t="shared" si="4"/>
        <v>1020459714</v>
      </c>
      <c r="H39" s="77">
        <f t="shared" si="4"/>
        <v>992679294</v>
      </c>
      <c r="I39" s="77">
        <f t="shared" si="4"/>
        <v>978287878</v>
      </c>
      <c r="J39" s="77">
        <f t="shared" si="4"/>
        <v>978287878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978287878</v>
      </c>
      <c r="X39" s="77">
        <f t="shared" si="4"/>
        <v>259784500</v>
      </c>
      <c r="Y39" s="77">
        <f t="shared" si="4"/>
        <v>718503378</v>
      </c>
      <c r="Z39" s="212">
        <f>+IF(X39&lt;&gt;0,+(Y39/X39)*100,0)</f>
        <v>276.5766926048321</v>
      </c>
      <c r="AA39" s="79">
        <f>SUM(AA37:AA38)</f>
        <v>1039138000</v>
      </c>
    </row>
    <row r="40" spans="1:27" ht="13.5">
      <c r="A40" s="250" t="s">
        <v>167</v>
      </c>
      <c r="B40" s="251"/>
      <c r="C40" s="168">
        <f aca="true" t="shared" si="5" ref="C40:Y40">+C34+C39</f>
        <v>2230344644</v>
      </c>
      <c r="D40" s="168">
        <f>+D34+D39</f>
        <v>0</v>
      </c>
      <c r="E40" s="72">
        <f t="shared" si="5"/>
        <v>2774271000</v>
      </c>
      <c r="F40" s="73">
        <f t="shared" si="5"/>
        <v>2774271000</v>
      </c>
      <c r="G40" s="73">
        <f t="shared" si="5"/>
        <v>2078380025</v>
      </c>
      <c r="H40" s="73">
        <f t="shared" si="5"/>
        <v>2137868182</v>
      </c>
      <c r="I40" s="73">
        <f t="shared" si="5"/>
        <v>2045727516</v>
      </c>
      <c r="J40" s="73">
        <f t="shared" si="5"/>
        <v>2045727516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2045727516</v>
      </c>
      <c r="X40" s="73">
        <f t="shared" si="5"/>
        <v>693567750</v>
      </c>
      <c r="Y40" s="73">
        <f t="shared" si="5"/>
        <v>1352159766</v>
      </c>
      <c r="Z40" s="170">
        <f>+IF(X40&lt;&gt;0,+(Y40/X40)*100,0)</f>
        <v>194.95712798064787</v>
      </c>
      <c r="AA40" s="74">
        <f>+AA34+AA39</f>
        <v>2774271000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12007763654</v>
      </c>
      <c r="D42" s="257">
        <f>+D25-D40</f>
        <v>0</v>
      </c>
      <c r="E42" s="258">
        <f t="shared" si="6"/>
        <v>11256166000</v>
      </c>
      <c r="F42" s="259">
        <f t="shared" si="6"/>
        <v>11256166000</v>
      </c>
      <c r="G42" s="259">
        <f t="shared" si="6"/>
        <v>12562166936</v>
      </c>
      <c r="H42" s="259">
        <f t="shared" si="6"/>
        <v>12228091101</v>
      </c>
      <c r="I42" s="259">
        <f t="shared" si="6"/>
        <v>12438605017</v>
      </c>
      <c r="J42" s="259">
        <f t="shared" si="6"/>
        <v>12438605017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12438605017</v>
      </c>
      <c r="X42" s="259">
        <f t="shared" si="6"/>
        <v>2814041500</v>
      </c>
      <c r="Y42" s="259">
        <f t="shared" si="6"/>
        <v>9624563517</v>
      </c>
      <c r="Z42" s="260">
        <f>+IF(X42&lt;&gt;0,+(Y42/X42)*100,0)</f>
        <v>342.01924587821463</v>
      </c>
      <c r="AA42" s="261">
        <f>+AA25-AA40</f>
        <v>11256166000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11973186619</v>
      </c>
      <c r="D45" s="155"/>
      <c r="E45" s="59">
        <v>11237436000</v>
      </c>
      <c r="F45" s="60">
        <v>11237436000</v>
      </c>
      <c r="G45" s="60">
        <v>12546692246</v>
      </c>
      <c r="H45" s="60">
        <v>12193514065</v>
      </c>
      <c r="I45" s="60">
        <v>10010544798</v>
      </c>
      <c r="J45" s="60">
        <v>10010544798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10010544798</v>
      </c>
      <c r="X45" s="60">
        <v>2809359000</v>
      </c>
      <c r="Y45" s="60">
        <v>7201185798</v>
      </c>
      <c r="Z45" s="139">
        <v>256.33</v>
      </c>
      <c r="AA45" s="62">
        <v>11237436000</v>
      </c>
    </row>
    <row r="46" spans="1:27" ht="13.5">
      <c r="A46" s="249" t="s">
        <v>171</v>
      </c>
      <c r="B46" s="182"/>
      <c r="C46" s="155">
        <v>34577035</v>
      </c>
      <c r="D46" s="155"/>
      <c r="E46" s="59">
        <v>18730000</v>
      </c>
      <c r="F46" s="60">
        <v>18730000</v>
      </c>
      <c r="G46" s="60">
        <v>15474690</v>
      </c>
      <c r="H46" s="60">
        <v>34577035</v>
      </c>
      <c r="I46" s="60">
        <v>2428060218</v>
      </c>
      <c r="J46" s="60">
        <v>2428060218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2428060218</v>
      </c>
      <c r="X46" s="60">
        <v>4682500</v>
      </c>
      <c r="Y46" s="60">
        <v>2423377718</v>
      </c>
      <c r="Z46" s="139">
        <v>51753.93</v>
      </c>
      <c r="AA46" s="62">
        <v>18730000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12007763654</v>
      </c>
      <c r="D48" s="217">
        <f>SUM(D45:D47)</f>
        <v>0</v>
      </c>
      <c r="E48" s="264">
        <f t="shared" si="7"/>
        <v>11256166000</v>
      </c>
      <c r="F48" s="219">
        <f t="shared" si="7"/>
        <v>11256166000</v>
      </c>
      <c r="G48" s="219">
        <f t="shared" si="7"/>
        <v>12562166936</v>
      </c>
      <c r="H48" s="219">
        <f t="shared" si="7"/>
        <v>12228091100</v>
      </c>
      <c r="I48" s="219">
        <f t="shared" si="7"/>
        <v>12438605016</v>
      </c>
      <c r="J48" s="219">
        <f t="shared" si="7"/>
        <v>12438605016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12438605016</v>
      </c>
      <c r="X48" s="219">
        <f t="shared" si="7"/>
        <v>2814041500</v>
      </c>
      <c r="Y48" s="219">
        <f t="shared" si="7"/>
        <v>9624563516</v>
      </c>
      <c r="Z48" s="265">
        <f>+IF(X48&lt;&gt;0,+(Y48/X48)*100,0)</f>
        <v>342.0192458426786</v>
      </c>
      <c r="AA48" s="232">
        <f>SUM(AA45:AA47)</f>
        <v>11256166000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2825165683</v>
      </c>
      <c r="D6" s="155"/>
      <c r="E6" s="59">
        <v>3200877268</v>
      </c>
      <c r="F6" s="60">
        <v>3200877283</v>
      </c>
      <c r="G6" s="60">
        <v>285847109</v>
      </c>
      <c r="H6" s="60">
        <v>348881857</v>
      </c>
      <c r="I6" s="60">
        <v>285520904</v>
      </c>
      <c r="J6" s="60">
        <v>920249870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920249870</v>
      </c>
      <c r="X6" s="60">
        <v>1704864762</v>
      </c>
      <c r="Y6" s="60">
        <v>-784614892</v>
      </c>
      <c r="Z6" s="140">
        <v>-46.02</v>
      </c>
      <c r="AA6" s="62">
        <v>3200877283</v>
      </c>
    </row>
    <row r="7" spans="1:27" ht="13.5">
      <c r="A7" s="249" t="s">
        <v>178</v>
      </c>
      <c r="B7" s="182"/>
      <c r="C7" s="155">
        <v>719325675</v>
      </c>
      <c r="D7" s="155"/>
      <c r="E7" s="59">
        <v>917094019</v>
      </c>
      <c r="F7" s="60">
        <v>918608633</v>
      </c>
      <c r="G7" s="60">
        <v>273009744</v>
      </c>
      <c r="H7" s="60">
        <v>3334108</v>
      </c>
      <c r="I7" s="60">
        <v>13725231</v>
      </c>
      <c r="J7" s="60">
        <v>290069083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290069083</v>
      </c>
      <c r="X7" s="60">
        <v>327098743</v>
      </c>
      <c r="Y7" s="60">
        <v>-37029660</v>
      </c>
      <c r="Z7" s="140">
        <v>-11.32</v>
      </c>
      <c r="AA7" s="62">
        <v>918608633</v>
      </c>
    </row>
    <row r="8" spans="1:27" ht="13.5">
      <c r="A8" s="249" t="s">
        <v>179</v>
      </c>
      <c r="B8" s="182"/>
      <c r="C8" s="155">
        <v>515570390</v>
      </c>
      <c r="D8" s="155"/>
      <c r="E8" s="59">
        <v>705450307</v>
      </c>
      <c r="F8" s="60">
        <v>729088840</v>
      </c>
      <c r="G8" s="60">
        <v>25200000</v>
      </c>
      <c r="H8" s="60">
        <v>10000000</v>
      </c>
      <c r="I8" s="60"/>
      <c r="J8" s="60">
        <v>35200000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35200000</v>
      </c>
      <c r="X8" s="60">
        <v>24445034</v>
      </c>
      <c r="Y8" s="60">
        <v>10754966</v>
      </c>
      <c r="Z8" s="140">
        <v>44</v>
      </c>
      <c r="AA8" s="62">
        <v>729088840</v>
      </c>
    </row>
    <row r="9" spans="1:27" ht="13.5">
      <c r="A9" s="249" t="s">
        <v>180</v>
      </c>
      <c r="B9" s="182"/>
      <c r="C9" s="155">
        <v>106143844</v>
      </c>
      <c r="D9" s="155"/>
      <c r="E9" s="59">
        <v>104675870</v>
      </c>
      <c r="F9" s="60">
        <v>104675871</v>
      </c>
      <c r="G9" s="60">
        <v>2477376</v>
      </c>
      <c r="H9" s="60">
        <v>8840319</v>
      </c>
      <c r="I9" s="60">
        <v>8738765</v>
      </c>
      <c r="J9" s="60">
        <v>20056460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20056460</v>
      </c>
      <c r="X9" s="60">
        <v>41274501</v>
      </c>
      <c r="Y9" s="60">
        <v>-21218041</v>
      </c>
      <c r="Z9" s="140">
        <v>-51.41</v>
      </c>
      <c r="AA9" s="62">
        <v>104675871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>
        <v>13746</v>
      </c>
      <c r="I10" s="60"/>
      <c r="J10" s="60">
        <v>13746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13746</v>
      </c>
      <c r="X10" s="60"/>
      <c r="Y10" s="60">
        <v>13746</v>
      </c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-2782994520</v>
      </c>
      <c r="D12" s="155"/>
      <c r="E12" s="59">
        <v>-3423288185</v>
      </c>
      <c r="F12" s="60">
        <v>-3458797901</v>
      </c>
      <c r="G12" s="60">
        <v>-524634692</v>
      </c>
      <c r="H12" s="60">
        <v>-309839207</v>
      </c>
      <c r="I12" s="60">
        <v>-318538573</v>
      </c>
      <c r="J12" s="60">
        <v>-1153012472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-1153012472</v>
      </c>
      <c r="X12" s="60">
        <v>-843764800</v>
      </c>
      <c r="Y12" s="60">
        <v>-309247672</v>
      </c>
      <c r="Z12" s="140">
        <v>36.65</v>
      </c>
      <c r="AA12" s="62">
        <v>-3458797901</v>
      </c>
    </row>
    <row r="13" spans="1:27" ht="13.5">
      <c r="A13" s="249" t="s">
        <v>40</v>
      </c>
      <c r="B13" s="182"/>
      <c r="C13" s="155">
        <v>-67258510</v>
      </c>
      <c r="D13" s="155"/>
      <c r="E13" s="59">
        <v>-64162000</v>
      </c>
      <c r="F13" s="60">
        <v>-64162000</v>
      </c>
      <c r="G13" s="60"/>
      <c r="H13" s="60"/>
      <c r="I13" s="60">
        <v>-15706065</v>
      </c>
      <c r="J13" s="60">
        <v>-15706065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-15706065</v>
      </c>
      <c r="X13" s="60"/>
      <c r="Y13" s="60">
        <v>-15706065</v>
      </c>
      <c r="Z13" s="140"/>
      <c r="AA13" s="62">
        <v>-64162000</v>
      </c>
    </row>
    <row r="14" spans="1:27" ht="13.5">
      <c r="A14" s="249" t="s">
        <v>42</v>
      </c>
      <c r="B14" s="182"/>
      <c r="C14" s="155">
        <v>-116332346</v>
      </c>
      <c r="D14" s="155"/>
      <c r="E14" s="59">
        <v>-246488065</v>
      </c>
      <c r="F14" s="60">
        <v>-246488065</v>
      </c>
      <c r="G14" s="60">
        <v>-521308</v>
      </c>
      <c r="H14" s="60">
        <v>-9321112</v>
      </c>
      <c r="I14" s="60">
        <v>-10684834</v>
      </c>
      <c r="J14" s="60">
        <v>-20527254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-20527254</v>
      </c>
      <c r="X14" s="60">
        <v>-17536397</v>
      </c>
      <c r="Y14" s="60">
        <v>-2990857</v>
      </c>
      <c r="Z14" s="140">
        <v>17.06</v>
      </c>
      <c r="AA14" s="62">
        <v>-246488065</v>
      </c>
    </row>
    <row r="15" spans="1:27" ht="13.5">
      <c r="A15" s="250" t="s">
        <v>184</v>
      </c>
      <c r="B15" s="251"/>
      <c r="C15" s="168">
        <f aca="true" t="shared" si="0" ref="C15:Y15">SUM(C6:C14)</f>
        <v>1199620216</v>
      </c>
      <c r="D15" s="168">
        <f>SUM(D6:D14)</f>
        <v>0</v>
      </c>
      <c r="E15" s="72">
        <f t="shared" si="0"/>
        <v>1194159214</v>
      </c>
      <c r="F15" s="73">
        <f t="shared" si="0"/>
        <v>1183802661</v>
      </c>
      <c r="G15" s="73">
        <f t="shared" si="0"/>
        <v>61378229</v>
      </c>
      <c r="H15" s="73">
        <f t="shared" si="0"/>
        <v>51909711</v>
      </c>
      <c r="I15" s="73">
        <f t="shared" si="0"/>
        <v>-36944572</v>
      </c>
      <c r="J15" s="73">
        <f t="shared" si="0"/>
        <v>76343368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76343368</v>
      </c>
      <c r="X15" s="73">
        <f t="shared" si="0"/>
        <v>1236381843</v>
      </c>
      <c r="Y15" s="73">
        <f t="shared" si="0"/>
        <v>-1160038475</v>
      </c>
      <c r="Z15" s="170">
        <f>+IF(X15&lt;&gt;0,+(Y15/X15)*100,0)</f>
        <v>-93.82525969365922</v>
      </c>
      <c r="AA15" s="74">
        <f>SUM(AA6:AA14)</f>
        <v>1183802661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706236</v>
      </c>
      <c r="D19" s="155"/>
      <c r="E19" s="59"/>
      <c r="F19" s="60">
        <v>458860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458860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13098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-35634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-604233992</v>
      </c>
      <c r="D24" s="155"/>
      <c r="E24" s="59">
        <v>-751242308</v>
      </c>
      <c r="F24" s="60">
        <v>-856360934</v>
      </c>
      <c r="G24" s="60">
        <v>-1664571</v>
      </c>
      <c r="H24" s="60">
        <v>-13312272</v>
      </c>
      <c r="I24" s="60">
        <v>-58947831</v>
      </c>
      <c r="J24" s="60">
        <v>-73924674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-73924674</v>
      </c>
      <c r="X24" s="60">
        <v>-196963014</v>
      </c>
      <c r="Y24" s="60">
        <v>123038340</v>
      </c>
      <c r="Z24" s="140">
        <v>-62.47</v>
      </c>
      <c r="AA24" s="62">
        <v>-856360934</v>
      </c>
    </row>
    <row r="25" spans="1:27" ht="13.5">
      <c r="A25" s="250" t="s">
        <v>191</v>
      </c>
      <c r="B25" s="251"/>
      <c r="C25" s="168">
        <f aca="true" t="shared" si="1" ref="C25:Y25">SUM(C19:C24)</f>
        <v>-603550292</v>
      </c>
      <c r="D25" s="168">
        <f>SUM(D19:D24)</f>
        <v>0</v>
      </c>
      <c r="E25" s="72">
        <f t="shared" si="1"/>
        <v>-751242308</v>
      </c>
      <c r="F25" s="73">
        <f t="shared" si="1"/>
        <v>-855902074</v>
      </c>
      <c r="G25" s="73">
        <f t="shared" si="1"/>
        <v>-1664571</v>
      </c>
      <c r="H25" s="73">
        <f t="shared" si="1"/>
        <v>-13312272</v>
      </c>
      <c r="I25" s="73">
        <f t="shared" si="1"/>
        <v>-58947831</v>
      </c>
      <c r="J25" s="73">
        <f t="shared" si="1"/>
        <v>-73924674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-73924674</v>
      </c>
      <c r="X25" s="73">
        <f t="shared" si="1"/>
        <v>-196963014</v>
      </c>
      <c r="Y25" s="73">
        <f t="shared" si="1"/>
        <v>123038340</v>
      </c>
      <c r="Z25" s="170">
        <f>+IF(X25&lt;&gt;0,+(Y25/X25)*100,0)</f>
        <v>-62.46773823231604</v>
      </c>
      <c r="AA25" s="74">
        <f>SUM(AA19:AA24)</f>
        <v>-855902074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-289389748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8599372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5561301</v>
      </c>
      <c r="D33" s="155"/>
      <c r="E33" s="59">
        <v>-49970261</v>
      </c>
      <c r="F33" s="60">
        <v>-49970261</v>
      </c>
      <c r="G33" s="60"/>
      <c r="H33" s="60"/>
      <c r="I33" s="60">
        <v>-14391415</v>
      </c>
      <c r="J33" s="60">
        <v>-14391415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-14391415</v>
      </c>
      <c r="X33" s="60">
        <v>-11189416</v>
      </c>
      <c r="Y33" s="60">
        <v>-3201999</v>
      </c>
      <c r="Z33" s="140">
        <v>28.62</v>
      </c>
      <c r="AA33" s="62">
        <v>-49970261</v>
      </c>
    </row>
    <row r="34" spans="1:27" ht="13.5">
      <c r="A34" s="250" t="s">
        <v>197</v>
      </c>
      <c r="B34" s="251"/>
      <c r="C34" s="168">
        <f aca="true" t="shared" si="2" ref="C34:Y34">SUM(C29:C33)</f>
        <v>-275229075</v>
      </c>
      <c r="D34" s="168">
        <f>SUM(D29:D33)</f>
        <v>0</v>
      </c>
      <c r="E34" s="72">
        <f t="shared" si="2"/>
        <v>-49970261</v>
      </c>
      <c r="F34" s="73">
        <f t="shared" si="2"/>
        <v>-49970261</v>
      </c>
      <c r="G34" s="73">
        <f t="shared" si="2"/>
        <v>0</v>
      </c>
      <c r="H34" s="73">
        <f t="shared" si="2"/>
        <v>0</v>
      </c>
      <c r="I34" s="73">
        <f t="shared" si="2"/>
        <v>-14391415</v>
      </c>
      <c r="J34" s="73">
        <f t="shared" si="2"/>
        <v>-14391415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-14391415</v>
      </c>
      <c r="X34" s="73">
        <f t="shared" si="2"/>
        <v>-11189416</v>
      </c>
      <c r="Y34" s="73">
        <f t="shared" si="2"/>
        <v>-3201999</v>
      </c>
      <c r="Z34" s="170">
        <f>+IF(X34&lt;&gt;0,+(Y34/X34)*100,0)</f>
        <v>28.616319207365247</v>
      </c>
      <c r="AA34" s="74">
        <f>SUM(AA29:AA33)</f>
        <v>-49970261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320840849</v>
      </c>
      <c r="D36" s="153">
        <f>+D15+D25+D34</f>
        <v>0</v>
      </c>
      <c r="E36" s="99">
        <f t="shared" si="3"/>
        <v>392946645</v>
      </c>
      <c r="F36" s="100">
        <f t="shared" si="3"/>
        <v>277930326</v>
      </c>
      <c r="G36" s="100">
        <f t="shared" si="3"/>
        <v>59713658</v>
      </c>
      <c r="H36" s="100">
        <f t="shared" si="3"/>
        <v>38597439</v>
      </c>
      <c r="I36" s="100">
        <f t="shared" si="3"/>
        <v>-110283818</v>
      </c>
      <c r="J36" s="100">
        <f t="shared" si="3"/>
        <v>-11972721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-11972721</v>
      </c>
      <c r="X36" s="100">
        <f t="shared" si="3"/>
        <v>1028229413</v>
      </c>
      <c r="Y36" s="100">
        <f t="shared" si="3"/>
        <v>-1040202134</v>
      </c>
      <c r="Z36" s="137">
        <f>+IF(X36&lt;&gt;0,+(Y36/X36)*100,0)</f>
        <v>-101.16440172286727</v>
      </c>
      <c r="AA36" s="102">
        <f>+AA15+AA25+AA34</f>
        <v>277930326</v>
      </c>
    </row>
    <row r="37" spans="1:27" ht="13.5">
      <c r="A37" s="249" t="s">
        <v>199</v>
      </c>
      <c r="B37" s="182"/>
      <c r="C37" s="153">
        <v>1519993036</v>
      </c>
      <c r="D37" s="153"/>
      <c r="E37" s="99">
        <v>573831935</v>
      </c>
      <c r="F37" s="100">
        <v>573831935</v>
      </c>
      <c r="G37" s="100">
        <v>1840774900</v>
      </c>
      <c r="H37" s="100">
        <v>1900488558</v>
      </c>
      <c r="I37" s="100">
        <v>1939085997</v>
      </c>
      <c r="J37" s="100">
        <v>1840774900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1840774900</v>
      </c>
      <c r="X37" s="100">
        <v>573831935</v>
      </c>
      <c r="Y37" s="100">
        <v>1266942965</v>
      </c>
      <c r="Z37" s="137">
        <v>220.79</v>
      </c>
      <c r="AA37" s="102">
        <v>573831935</v>
      </c>
    </row>
    <row r="38" spans="1:27" ht="13.5">
      <c r="A38" s="269" t="s">
        <v>200</v>
      </c>
      <c r="B38" s="256"/>
      <c r="C38" s="257">
        <v>1840833885</v>
      </c>
      <c r="D38" s="257"/>
      <c r="E38" s="258">
        <v>966778580</v>
      </c>
      <c r="F38" s="259">
        <v>851762261</v>
      </c>
      <c r="G38" s="259">
        <v>1900488558</v>
      </c>
      <c r="H38" s="259">
        <v>1939085997</v>
      </c>
      <c r="I38" s="259">
        <v>1828802179</v>
      </c>
      <c r="J38" s="259">
        <v>1828802179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1828802179</v>
      </c>
      <c r="X38" s="259">
        <v>1602061348</v>
      </c>
      <c r="Y38" s="259">
        <v>226740831</v>
      </c>
      <c r="Z38" s="260">
        <v>14.15</v>
      </c>
      <c r="AA38" s="261">
        <v>851762261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604233990</v>
      </c>
      <c r="D5" s="200">
        <f t="shared" si="0"/>
        <v>0</v>
      </c>
      <c r="E5" s="106">
        <f t="shared" si="0"/>
        <v>668442307</v>
      </c>
      <c r="F5" s="106">
        <f t="shared" si="0"/>
        <v>740297294</v>
      </c>
      <c r="G5" s="106">
        <f t="shared" si="0"/>
        <v>1664570</v>
      </c>
      <c r="H5" s="106">
        <f t="shared" si="0"/>
        <v>11310803</v>
      </c>
      <c r="I5" s="106">
        <f t="shared" si="0"/>
        <v>53305939</v>
      </c>
      <c r="J5" s="106">
        <f t="shared" si="0"/>
        <v>66281312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66281312</v>
      </c>
      <c r="X5" s="106">
        <f t="shared" si="0"/>
        <v>185074325</v>
      </c>
      <c r="Y5" s="106">
        <f t="shared" si="0"/>
        <v>-118793013</v>
      </c>
      <c r="Z5" s="201">
        <f>+IF(X5&lt;&gt;0,+(Y5/X5)*100,0)</f>
        <v>-64.18665203830948</v>
      </c>
      <c r="AA5" s="199">
        <f>SUM(AA11:AA18)</f>
        <v>740297294</v>
      </c>
    </row>
    <row r="6" spans="1:27" ht="13.5">
      <c r="A6" s="291" t="s">
        <v>204</v>
      </c>
      <c r="B6" s="142"/>
      <c r="C6" s="62">
        <v>253915267</v>
      </c>
      <c r="D6" s="156"/>
      <c r="E6" s="60">
        <v>173000000</v>
      </c>
      <c r="F6" s="60">
        <v>173000000</v>
      </c>
      <c r="G6" s="60"/>
      <c r="H6" s="60">
        <v>4941143</v>
      </c>
      <c r="I6" s="60">
        <v>26031953</v>
      </c>
      <c r="J6" s="60">
        <v>30973096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30973096</v>
      </c>
      <c r="X6" s="60">
        <v>43250000</v>
      </c>
      <c r="Y6" s="60">
        <v>-12276904</v>
      </c>
      <c r="Z6" s="140">
        <v>-28.39</v>
      </c>
      <c r="AA6" s="155">
        <v>173000000</v>
      </c>
    </row>
    <row r="7" spans="1:27" ht="13.5">
      <c r="A7" s="291" t="s">
        <v>205</v>
      </c>
      <c r="B7" s="142"/>
      <c r="C7" s="62">
        <v>65921609</v>
      </c>
      <c r="D7" s="156"/>
      <c r="E7" s="60">
        <v>61329000</v>
      </c>
      <c r="F7" s="60">
        <v>66329000</v>
      </c>
      <c r="G7" s="60"/>
      <c r="H7" s="60">
        <v>799580</v>
      </c>
      <c r="I7" s="60">
        <v>5555683</v>
      </c>
      <c r="J7" s="60">
        <v>6355263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6355263</v>
      </c>
      <c r="X7" s="60">
        <v>16582250</v>
      </c>
      <c r="Y7" s="60">
        <v>-10226987</v>
      </c>
      <c r="Z7" s="140">
        <v>-61.67</v>
      </c>
      <c r="AA7" s="155">
        <v>66329000</v>
      </c>
    </row>
    <row r="8" spans="1:27" ht="13.5">
      <c r="A8" s="291" t="s">
        <v>206</v>
      </c>
      <c r="B8" s="142"/>
      <c r="C8" s="62">
        <v>74565352</v>
      </c>
      <c r="D8" s="156"/>
      <c r="E8" s="60"/>
      <c r="F8" s="60"/>
      <c r="G8" s="60">
        <v>1665064</v>
      </c>
      <c r="H8" s="60">
        <v>1004225</v>
      </c>
      <c r="I8" s="60">
        <v>2647648</v>
      </c>
      <c r="J8" s="60">
        <v>5316937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5316937</v>
      </c>
      <c r="X8" s="60"/>
      <c r="Y8" s="60">
        <v>5316937</v>
      </c>
      <c r="Z8" s="140"/>
      <c r="AA8" s="155"/>
    </row>
    <row r="9" spans="1:27" ht="13.5">
      <c r="A9" s="291" t="s">
        <v>207</v>
      </c>
      <c r="B9" s="142"/>
      <c r="C9" s="62">
        <v>120668965</v>
      </c>
      <c r="D9" s="156"/>
      <c r="E9" s="60">
        <v>158854000</v>
      </c>
      <c r="F9" s="60">
        <v>167606043</v>
      </c>
      <c r="G9" s="60"/>
      <c r="H9" s="60">
        <v>4019395</v>
      </c>
      <c r="I9" s="60">
        <v>15363100</v>
      </c>
      <c r="J9" s="60">
        <v>19382495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19382495</v>
      </c>
      <c r="X9" s="60">
        <v>41901511</v>
      </c>
      <c r="Y9" s="60">
        <v>-22519016</v>
      </c>
      <c r="Z9" s="140">
        <v>-53.74</v>
      </c>
      <c r="AA9" s="155">
        <v>167606043</v>
      </c>
    </row>
    <row r="10" spans="1:27" ht="13.5">
      <c r="A10" s="291" t="s">
        <v>208</v>
      </c>
      <c r="B10" s="142"/>
      <c r="C10" s="62"/>
      <c r="D10" s="156"/>
      <c r="E10" s="60">
        <v>194326364</v>
      </c>
      <c r="F10" s="60">
        <v>211025294</v>
      </c>
      <c r="G10" s="60"/>
      <c r="H10" s="60">
        <v>241214</v>
      </c>
      <c r="I10" s="60">
        <v>1521141</v>
      </c>
      <c r="J10" s="60">
        <v>1762355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1762355</v>
      </c>
      <c r="X10" s="60">
        <v>52756324</v>
      </c>
      <c r="Y10" s="60">
        <v>-50993969</v>
      </c>
      <c r="Z10" s="140">
        <v>-96.66</v>
      </c>
      <c r="AA10" s="155">
        <v>211025294</v>
      </c>
    </row>
    <row r="11" spans="1:27" ht="13.5">
      <c r="A11" s="292" t="s">
        <v>209</v>
      </c>
      <c r="B11" s="142"/>
      <c r="C11" s="293">
        <f aca="true" t="shared" si="1" ref="C11:Y11">SUM(C6:C10)</f>
        <v>515071193</v>
      </c>
      <c r="D11" s="294">
        <f t="shared" si="1"/>
        <v>0</v>
      </c>
      <c r="E11" s="295">
        <f t="shared" si="1"/>
        <v>587509364</v>
      </c>
      <c r="F11" s="295">
        <f t="shared" si="1"/>
        <v>617960337</v>
      </c>
      <c r="G11" s="295">
        <f t="shared" si="1"/>
        <v>1665064</v>
      </c>
      <c r="H11" s="295">
        <f t="shared" si="1"/>
        <v>11005557</v>
      </c>
      <c r="I11" s="295">
        <f t="shared" si="1"/>
        <v>51119525</v>
      </c>
      <c r="J11" s="295">
        <f t="shared" si="1"/>
        <v>63790146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63790146</v>
      </c>
      <c r="X11" s="295">
        <f t="shared" si="1"/>
        <v>154490085</v>
      </c>
      <c r="Y11" s="295">
        <f t="shared" si="1"/>
        <v>-90699939</v>
      </c>
      <c r="Z11" s="296">
        <f>+IF(X11&lt;&gt;0,+(Y11/X11)*100,0)</f>
        <v>-58.70922978649406</v>
      </c>
      <c r="AA11" s="297">
        <f>SUM(AA6:AA10)</f>
        <v>617960337</v>
      </c>
    </row>
    <row r="12" spans="1:27" ht="13.5">
      <c r="A12" s="298" t="s">
        <v>210</v>
      </c>
      <c r="B12" s="136"/>
      <c r="C12" s="62">
        <v>15987797</v>
      </c>
      <c r="D12" s="156"/>
      <c r="E12" s="60">
        <v>26540943</v>
      </c>
      <c r="F12" s="60">
        <v>26540943</v>
      </c>
      <c r="G12" s="60"/>
      <c r="H12" s="60">
        <v>223738</v>
      </c>
      <c r="I12" s="60">
        <v>1088479</v>
      </c>
      <c r="J12" s="60">
        <v>1312217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1312217</v>
      </c>
      <c r="X12" s="60">
        <v>6635236</v>
      </c>
      <c r="Y12" s="60">
        <v>-5323019</v>
      </c>
      <c r="Z12" s="140">
        <v>-80.22</v>
      </c>
      <c r="AA12" s="155">
        <v>26540943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62926819</v>
      </c>
      <c r="D15" s="156"/>
      <c r="E15" s="60">
        <v>54392000</v>
      </c>
      <c r="F15" s="60">
        <v>95796014</v>
      </c>
      <c r="G15" s="60">
        <v>-494</v>
      </c>
      <c r="H15" s="60">
        <v>81508</v>
      </c>
      <c r="I15" s="60">
        <v>1097935</v>
      </c>
      <c r="J15" s="60">
        <v>1178949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1178949</v>
      </c>
      <c r="X15" s="60">
        <v>23949004</v>
      </c>
      <c r="Y15" s="60">
        <v>-22770055</v>
      </c>
      <c r="Z15" s="140">
        <v>-95.08</v>
      </c>
      <c r="AA15" s="155">
        <v>95796014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10248181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82800000</v>
      </c>
      <c r="F20" s="100">
        <f t="shared" si="2"/>
        <v>116063639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29015910</v>
      </c>
      <c r="Y20" s="100">
        <f t="shared" si="2"/>
        <v>-29015910</v>
      </c>
      <c r="Z20" s="137">
        <f>+IF(X20&lt;&gt;0,+(Y20/X20)*100,0)</f>
        <v>-100</v>
      </c>
      <c r="AA20" s="153">
        <f>SUM(AA26:AA33)</f>
        <v>116063639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55000000</v>
      </c>
      <c r="F23" s="60">
        <v>55000000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13750000</v>
      </c>
      <c r="Y23" s="60">
        <v>-13750000</v>
      </c>
      <c r="Z23" s="140">
        <v>-100</v>
      </c>
      <c r="AA23" s="155">
        <v>55000000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>
        <v>19781311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4945328</v>
      </c>
      <c r="Y25" s="60">
        <v>-4945328</v>
      </c>
      <c r="Z25" s="140">
        <v>-100</v>
      </c>
      <c r="AA25" s="155">
        <v>19781311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55000000</v>
      </c>
      <c r="F26" s="295">
        <f t="shared" si="3"/>
        <v>74781311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18695328</v>
      </c>
      <c r="Y26" s="295">
        <f t="shared" si="3"/>
        <v>-18695328</v>
      </c>
      <c r="Z26" s="296">
        <f>+IF(X26&lt;&gt;0,+(Y26/X26)*100,0)</f>
        <v>-100</v>
      </c>
      <c r="AA26" s="297">
        <f>SUM(AA21:AA25)</f>
        <v>74781311</v>
      </c>
    </row>
    <row r="27" spans="1:27" ht="13.5">
      <c r="A27" s="298" t="s">
        <v>210</v>
      </c>
      <c r="B27" s="147"/>
      <c r="C27" s="62"/>
      <c r="D27" s="156"/>
      <c r="E27" s="60">
        <v>25000000</v>
      </c>
      <c r="F27" s="60">
        <v>35937433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8984358</v>
      </c>
      <c r="Y27" s="60">
        <v>-8984358</v>
      </c>
      <c r="Z27" s="140">
        <v>-100</v>
      </c>
      <c r="AA27" s="155">
        <v>35937433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2800000</v>
      </c>
      <c r="F30" s="60">
        <v>5344895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1336224</v>
      </c>
      <c r="Y30" s="60">
        <v>-1336224</v>
      </c>
      <c r="Z30" s="140">
        <v>-100</v>
      </c>
      <c r="AA30" s="155">
        <v>5344895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253915267</v>
      </c>
      <c r="D36" s="156">
        <f t="shared" si="4"/>
        <v>0</v>
      </c>
      <c r="E36" s="60">
        <f t="shared" si="4"/>
        <v>173000000</v>
      </c>
      <c r="F36" s="60">
        <f t="shared" si="4"/>
        <v>173000000</v>
      </c>
      <c r="G36" s="60">
        <f t="shared" si="4"/>
        <v>0</v>
      </c>
      <c r="H36" s="60">
        <f t="shared" si="4"/>
        <v>4941143</v>
      </c>
      <c r="I36" s="60">
        <f t="shared" si="4"/>
        <v>26031953</v>
      </c>
      <c r="J36" s="60">
        <f t="shared" si="4"/>
        <v>30973096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30973096</v>
      </c>
      <c r="X36" s="60">
        <f t="shared" si="4"/>
        <v>43250000</v>
      </c>
      <c r="Y36" s="60">
        <f t="shared" si="4"/>
        <v>-12276904</v>
      </c>
      <c r="Z36" s="140">
        <f aca="true" t="shared" si="5" ref="Z36:Z49">+IF(X36&lt;&gt;0,+(Y36/X36)*100,0)</f>
        <v>-28.385905202312138</v>
      </c>
      <c r="AA36" s="155">
        <f>AA6+AA21</f>
        <v>173000000</v>
      </c>
    </row>
    <row r="37" spans="1:27" ht="13.5">
      <c r="A37" s="291" t="s">
        <v>205</v>
      </c>
      <c r="B37" s="142"/>
      <c r="C37" s="62">
        <f t="shared" si="4"/>
        <v>65921609</v>
      </c>
      <c r="D37" s="156">
        <f t="shared" si="4"/>
        <v>0</v>
      </c>
      <c r="E37" s="60">
        <f t="shared" si="4"/>
        <v>61329000</v>
      </c>
      <c r="F37" s="60">
        <f t="shared" si="4"/>
        <v>66329000</v>
      </c>
      <c r="G37" s="60">
        <f t="shared" si="4"/>
        <v>0</v>
      </c>
      <c r="H37" s="60">
        <f t="shared" si="4"/>
        <v>799580</v>
      </c>
      <c r="I37" s="60">
        <f t="shared" si="4"/>
        <v>5555683</v>
      </c>
      <c r="J37" s="60">
        <f t="shared" si="4"/>
        <v>6355263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6355263</v>
      </c>
      <c r="X37" s="60">
        <f t="shared" si="4"/>
        <v>16582250</v>
      </c>
      <c r="Y37" s="60">
        <f t="shared" si="4"/>
        <v>-10226987</v>
      </c>
      <c r="Z37" s="140">
        <f t="shared" si="5"/>
        <v>-61.67430234135899</v>
      </c>
      <c r="AA37" s="155">
        <f>AA7+AA22</f>
        <v>66329000</v>
      </c>
    </row>
    <row r="38" spans="1:27" ht="13.5">
      <c r="A38" s="291" t="s">
        <v>206</v>
      </c>
      <c r="B38" s="142"/>
      <c r="C38" s="62">
        <f t="shared" si="4"/>
        <v>74565352</v>
      </c>
      <c r="D38" s="156">
        <f t="shared" si="4"/>
        <v>0</v>
      </c>
      <c r="E38" s="60">
        <f t="shared" si="4"/>
        <v>55000000</v>
      </c>
      <c r="F38" s="60">
        <f t="shared" si="4"/>
        <v>55000000</v>
      </c>
      <c r="G38" s="60">
        <f t="shared" si="4"/>
        <v>1665064</v>
      </c>
      <c r="H38" s="60">
        <f t="shared" si="4"/>
        <v>1004225</v>
      </c>
      <c r="I38" s="60">
        <f t="shared" si="4"/>
        <v>2647648</v>
      </c>
      <c r="J38" s="60">
        <f t="shared" si="4"/>
        <v>5316937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5316937</v>
      </c>
      <c r="X38" s="60">
        <f t="shared" si="4"/>
        <v>13750000</v>
      </c>
      <c r="Y38" s="60">
        <f t="shared" si="4"/>
        <v>-8433063</v>
      </c>
      <c r="Z38" s="140">
        <f t="shared" si="5"/>
        <v>-61.33136727272728</v>
      </c>
      <c r="AA38" s="155">
        <f>AA8+AA23</f>
        <v>55000000</v>
      </c>
    </row>
    <row r="39" spans="1:27" ht="13.5">
      <c r="A39" s="291" t="s">
        <v>207</v>
      </c>
      <c r="B39" s="142"/>
      <c r="C39" s="62">
        <f t="shared" si="4"/>
        <v>120668965</v>
      </c>
      <c r="D39" s="156">
        <f t="shared" si="4"/>
        <v>0</v>
      </c>
      <c r="E39" s="60">
        <f t="shared" si="4"/>
        <v>158854000</v>
      </c>
      <c r="F39" s="60">
        <f t="shared" si="4"/>
        <v>167606043</v>
      </c>
      <c r="G39" s="60">
        <f t="shared" si="4"/>
        <v>0</v>
      </c>
      <c r="H39" s="60">
        <f t="shared" si="4"/>
        <v>4019395</v>
      </c>
      <c r="I39" s="60">
        <f t="shared" si="4"/>
        <v>15363100</v>
      </c>
      <c r="J39" s="60">
        <f t="shared" si="4"/>
        <v>19382495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19382495</v>
      </c>
      <c r="X39" s="60">
        <f t="shared" si="4"/>
        <v>41901511</v>
      </c>
      <c r="Y39" s="60">
        <f t="shared" si="4"/>
        <v>-22519016</v>
      </c>
      <c r="Z39" s="140">
        <f t="shared" si="5"/>
        <v>-53.74273018459883</v>
      </c>
      <c r="AA39" s="155">
        <f>AA9+AA24</f>
        <v>167606043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194326364</v>
      </c>
      <c r="F40" s="60">
        <f t="shared" si="4"/>
        <v>230806605</v>
      </c>
      <c r="G40" s="60">
        <f t="shared" si="4"/>
        <v>0</v>
      </c>
      <c r="H40" s="60">
        <f t="shared" si="4"/>
        <v>241214</v>
      </c>
      <c r="I40" s="60">
        <f t="shared" si="4"/>
        <v>1521141</v>
      </c>
      <c r="J40" s="60">
        <f t="shared" si="4"/>
        <v>1762355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1762355</v>
      </c>
      <c r="X40" s="60">
        <f t="shared" si="4"/>
        <v>57701652</v>
      </c>
      <c r="Y40" s="60">
        <f t="shared" si="4"/>
        <v>-55939297</v>
      </c>
      <c r="Z40" s="140">
        <f t="shared" si="5"/>
        <v>-96.9457460247412</v>
      </c>
      <c r="AA40" s="155">
        <f>AA10+AA25</f>
        <v>230806605</v>
      </c>
    </row>
    <row r="41" spans="1:27" ht="13.5">
      <c r="A41" s="292" t="s">
        <v>209</v>
      </c>
      <c r="B41" s="142"/>
      <c r="C41" s="293">
        <f aca="true" t="shared" si="6" ref="C41:Y41">SUM(C36:C40)</f>
        <v>515071193</v>
      </c>
      <c r="D41" s="294">
        <f t="shared" si="6"/>
        <v>0</v>
      </c>
      <c r="E41" s="295">
        <f t="shared" si="6"/>
        <v>642509364</v>
      </c>
      <c r="F41" s="295">
        <f t="shared" si="6"/>
        <v>692741648</v>
      </c>
      <c r="G41" s="295">
        <f t="shared" si="6"/>
        <v>1665064</v>
      </c>
      <c r="H41" s="295">
        <f t="shared" si="6"/>
        <v>11005557</v>
      </c>
      <c r="I41" s="295">
        <f t="shared" si="6"/>
        <v>51119525</v>
      </c>
      <c r="J41" s="295">
        <f t="shared" si="6"/>
        <v>63790146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63790146</v>
      </c>
      <c r="X41" s="295">
        <f t="shared" si="6"/>
        <v>173185413</v>
      </c>
      <c r="Y41" s="295">
        <f t="shared" si="6"/>
        <v>-109395267</v>
      </c>
      <c r="Z41" s="296">
        <f t="shared" si="5"/>
        <v>-63.166559530045404</v>
      </c>
      <c r="AA41" s="297">
        <f>SUM(AA36:AA40)</f>
        <v>692741648</v>
      </c>
    </row>
    <row r="42" spans="1:27" ht="13.5">
      <c r="A42" s="298" t="s">
        <v>210</v>
      </c>
      <c r="B42" s="136"/>
      <c r="C42" s="95">
        <f aca="true" t="shared" si="7" ref="C42:Y48">C12+C27</f>
        <v>15987797</v>
      </c>
      <c r="D42" s="129">
        <f t="shared" si="7"/>
        <v>0</v>
      </c>
      <c r="E42" s="54">
        <f t="shared" si="7"/>
        <v>51540943</v>
      </c>
      <c r="F42" s="54">
        <f t="shared" si="7"/>
        <v>62478376</v>
      </c>
      <c r="G42" s="54">
        <f t="shared" si="7"/>
        <v>0</v>
      </c>
      <c r="H42" s="54">
        <f t="shared" si="7"/>
        <v>223738</v>
      </c>
      <c r="I42" s="54">
        <f t="shared" si="7"/>
        <v>1088479</v>
      </c>
      <c r="J42" s="54">
        <f t="shared" si="7"/>
        <v>1312217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1312217</v>
      </c>
      <c r="X42" s="54">
        <f t="shared" si="7"/>
        <v>15619594</v>
      </c>
      <c r="Y42" s="54">
        <f t="shared" si="7"/>
        <v>-14307377</v>
      </c>
      <c r="Z42" s="184">
        <f t="shared" si="5"/>
        <v>-91.59890455539369</v>
      </c>
      <c r="AA42" s="130">
        <f aca="true" t="shared" si="8" ref="AA42:AA48">AA12+AA27</f>
        <v>62478376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62926819</v>
      </c>
      <c r="D45" s="129">
        <f t="shared" si="7"/>
        <v>0</v>
      </c>
      <c r="E45" s="54">
        <f t="shared" si="7"/>
        <v>57192000</v>
      </c>
      <c r="F45" s="54">
        <f t="shared" si="7"/>
        <v>101140909</v>
      </c>
      <c r="G45" s="54">
        <f t="shared" si="7"/>
        <v>-494</v>
      </c>
      <c r="H45" s="54">
        <f t="shared" si="7"/>
        <v>81508</v>
      </c>
      <c r="I45" s="54">
        <f t="shared" si="7"/>
        <v>1097935</v>
      </c>
      <c r="J45" s="54">
        <f t="shared" si="7"/>
        <v>1178949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1178949</v>
      </c>
      <c r="X45" s="54">
        <f t="shared" si="7"/>
        <v>25285228</v>
      </c>
      <c r="Y45" s="54">
        <f t="shared" si="7"/>
        <v>-24106279</v>
      </c>
      <c r="Z45" s="184">
        <f t="shared" si="5"/>
        <v>-95.33740016107429</v>
      </c>
      <c r="AA45" s="130">
        <f t="shared" si="8"/>
        <v>101140909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10248181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604233990</v>
      </c>
      <c r="D49" s="218">
        <f t="shared" si="9"/>
        <v>0</v>
      </c>
      <c r="E49" s="220">
        <f t="shared" si="9"/>
        <v>751242307</v>
      </c>
      <c r="F49" s="220">
        <f t="shared" si="9"/>
        <v>856360933</v>
      </c>
      <c r="G49" s="220">
        <f t="shared" si="9"/>
        <v>1664570</v>
      </c>
      <c r="H49" s="220">
        <f t="shared" si="9"/>
        <v>11310803</v>
      </c>
      <c r="I49" s="220">
        <f t="shared" si="9"/>
        <v>53305939</v>
      </c>
      <c r="J49" s="220">
        <f t="shared" si="9"/>
        <v>66281312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66281312</v>
      </c>
      <c r="X49" s="220">
        <f t="shared" si="9"/>
        <v>214090235</v>
      </c>
      <c r="Y49" s="220">
        <f t="shared" si="9"/>
        <v>-147808923</v>
      </c>
      <c r="Z49" s="221">
        <f t="shared" si="5"/>
        <v>-69.04047865611432</v>
      </c>
      <c r="AA49" s="222">
        <f>SUM(AA41:AA48)</f>
        <v>856360933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332807309</v>
      </c>
      <c r="F51" s="54">
        <f t="shared" si="10"/>
        <v>332807309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83201828</v>
      </c>
      <c r="Y51" s="54">
        <f t="shared" si="10"/>
        <v>-83201828</v>
      </c>
      <c r="Z51" s="184">
        <f>+IF(X51&lt;&gt;0,+(Y51/X51)*100,0)</f>
        <v>-100</v>
      </c>
      <c r="AA51" s="130">
        <f>SUM(AA57:AA61)</f>
        <v>332807309</v>
      </c>
    </row>
    <row r="52" spans="1:27" ht="13.5">
      <c r="A52" s="310" t="s">
        <v>204</v>
      </c>
      <c r="B52" s="142"/>
      <c r="C52" s="62"/>
      <c r="D52" s="156"/>
      <c r="E52" s="60">
        <v>75261194</v>
      </c>
      <c r="F52" s="60">
        <v>75261194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18815299</v>
      </c>
      <c r="Y52" s="60">
        <v>-18815299</v>
      </c>
      <c r="Z52" s="140">
        <v>-100</v>
      </c>
      <c r="AA52" s="155">
        <v>75261194</v>
      </c>
    </row>
    <row r="53" spans="1:27" ht="13.5">
      <c r="A53" s="310" t="s">
        <v>205</v>
      </c>
      <c r="B53" s="142"/>
      <c r="C53" s="62"/>
      <c r="D53" s="156"/>
      <c r="E53" s="60">
        <v>138545186</v>
      </c>
      <c r="F53" s="60">
        <v>138545186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34636297</v>
      </c>
      <c r="Y53" s="60">
        <v>-34636297</v>
      </c>
      <c r="Z53" s="140">
        <v>-100</v>
      </c>
      <c r="AA53" s="155">
        <v>138545186</v>
      </c>
    </row>
    <row r="54" spans="1:27" ht="13.5">
      <c r="A54" s="310" t="s">
        <v>206</v>
      </c>
      <c r="B54" s="142"/>
      <c r="C54" s="62"/>
      <c r="D54" s="156"/>
      <c r="E54" s="60">
        <v>30915445</v>
      </c>
      <c r="F54" s="60">
        <v>30915445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7728861</v>
      </c>
      <c r="Y54" s="60">
        <v>-7728861</v>
      </c>
      <c r="Z54" s="140">
        <v>-100</v>
      </c>
      <c r="AA54" s="155">
        <v>30915445</v>
      </c>
    </row>
    <row r="55" spans="1:27" ht="13.5">
      <c r="A55" s="310" t="s">
        <v>207</v>
      </c>
      <c r="B55" s="142"/>
      <c r="C55" s="62"/>
      <c r="D55" s="156"/>
      <c r="E55" s="60">
        <v>22540738</v>
      </c>
      <c r="F55" s="60">
        <v>22540738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5635185</v>
      </c>
      <c r="Y55" s="60">
        <v>-5635185</v>
      </c>
      <c r="Z55" s="140">
        <v>-100</v>
      </c>
      <c r="AA55" s="155">
        <v>22540738</v>
      </c>
    </row>
    <row r="56" spans="1:27" ht="13.5">
      <c r="A56" s="310" t="s">
        <v>208</v>
      </c>
      <c r="B56" s="142"/>
      <c r="C56" s="62"/>
      <c r="D56" s="156"/>
      <c r="E56" s="60">
        <v>17910417</v>
      </c>
      <c r="F56" s="60">
        <v>17910417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4477604</v>
      </c>
      <c r="Y56" s="60">
        <v>-4477604</v>
      </c>
      <c r="Z56" s="140">
        <v>-100</v>
      </c>
      <c r="AA56" s="155">
        <v>17910417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285172980</v>
      </c>
      <c r="F57" s="295">
        <f t="shared" si="11"/>
        <v>285172980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71293246</v>
      </c>
      <c r="Y57" s="295">
        <f t="shared" si="11"/>
        <v>-71293246</v>
      </c>
      <c r="Z57" s="296">
        <f>+IF(X57&lt;&gt;0,+(Y57/X57)*100,0)</f>
        <v>-100</v>
      </c>
      <c r="AA57" s="297">
        <f>SUM(AA52:AA56)</f>
        <v>285172980</v>
      </c>
    </row>
    <row r="58" spans="1:27" ht="13.5">
      <c r="A58" s="311" t="s">
        <v>210</v>
      </c>
      <c r="B58" s="136"/>
      <c r="C58" s="62"/>
      <c r="D58" s="156"/>
      <c r="E58" s="60">
        <v>12598764</v>
      </c>
      <c r="F58" s="60">
        <v>12598764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3149691</v>
      </c>
      <c r="Y58" s="60">
        <v>-3149691</v>
      </c>
      <c r="Z58" s="140">
        <v>-100</v>
      </c>
      <c r="AA58" s="155">
        <v>12598764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35035565</v>
      </c>
      <c r="F61" s="60">
        <v>35035565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8758891</v>
      </c>
      <c r="Y61" s="60">
        <v>-8758891</v>
      </c>
      <c r="Z61" s="140">
        <v>-100</v>
      </c>
      <c r="AA61" s="155">
        <v>35035565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6023376</v>
      </c>
      <c r="H68" s="60">
        <v>21327680</v>
      </c>
      <c r="I68" s="60">
        <v>16075876</v>
      </c>
      <c r="J68" s="60">
        <v>43426932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43426932</v>
      </c>
      <c r="X68" s="60"/>
      <c r="Y68" s="60">
        <v>43426932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6023376</v>
      </c>
      <c r="H69" s="220">
        <f t="shared" si="12"/>
        <v>21327680</v>
      </c>
      <c r="I69" s="220">
        <f t="shared" si="12"/>
        <v>16075876</v>
      </c>
      <c r="J69" s="220">
        <f t="shared" si="12"/>
        <v>43426932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43426932</v>
      </c>
      <c r="X69" s="220">
        <f t="shared" si="12"/>
        <v>0</v>
      </c>
      <c r="Y69" s="220">
        <f t="shared" si="12"/>
        <v>43426932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515071193</v>
      </c>
      <c r="D5" s="357">
        <f t="shared" si="0"/>
        <v>0</v>
      </c>
      <c r="E5" s="356">
        <f t="shared" si="0"/>
        <v>587509364</v>
      </c>
      <c r="F5" s="358">
        <f t="shared" si="0"/>
        <v>617960337</v>
      </c>
      <c r="G5" s="358">
        <f t="shared" si="0"/>
        <v>1665064</v>
      </c>
      <c r="H5" s="356">
        <f t="shared" si="0"/>
        <v>11005557</v>
      </c>
      <c r="I5" s="356">
        <f t="shared" si="0"/>
        <v>51119525</v>
      </c>
      <c r="J5" s="358">
        <f t="shared" si="0"/>
        <v>63790146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63790146</v>
      </c>
      <c r="X5" s="356">
        <f t="shared" si="0"/>
        <v>154490084</v>
      </c>
      <c r="Y5" s="358">
        <f t="shared" si="0"/>
        <v>-90699938</v>
      </c>
      <c r="Z5" s="359">
        <f>+IF(X5&lt;&gt;0,+(Y5/X5)*100,0)</f>
        <v>-58.70922951922274</v>
      </c>
      <c r="AA5" s="360">
        <f>+AA6+AA8+AA11+AA13+AA15</f>
        <v>617960337</v>
      </c>
    </row>
    <row r="6" spans="1:27" ht="13.5">
      <c r="A6" s="361" t="s">
        <v>204</v>
      </c>
      <c r="B6" s="142"/>
      <c r="C6" s="60">
        <f>+C7</f>
        <v>253915267</v>
      </c>
      <c r="D6" s="340">
        <f aca="true" t="shared" si="1" ref="D6:AA6">+D7</f>
        <v>0</v>
      </c>
      <c r="E6" s="60">
        <f t="shared" si="1"/>
        <v>173000000</v>
      </c>
      <c r="F6" s="59">
        <f t="shared" si="1"/>
        <v>173000000</v>
      </c>
      <c r="G6" s="59">
        <f t="shared" si="1"/>
        <v>0</v>
      </c>
      <c r="H6" s="60">
        <f t="shared" si="1"/>
        <v>4941143</v>
      </c>
      <c r="I6" s="60">
        <f t="shared" si="1"/>
        <v>26031953</v>
      </c>
      <c r="J6" s="59">
        <f t="shared" si="1"/>
        <v>30973096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30973096</v>
      </c>
      <c r="X6" s="60">
        <f t="shared" si="1"/>
        <v>43250000</v>
      </c>
      <c r="Y6" s="59">
        <f t="shared" si="1"/>
        <v>-12276904</v>
      </c>
      <c r="Z6" s="61">
        <f>+IF(X6&lt;&gt;0,+(Y6/X6)*100,0)</f>
        <v>-28.385905202312138</v>
      </c>
      <c r="AA6" s="62">
        <f t="shared" si="1"/>
        <v>173000000</v>
      </c>
    </row>
    <row r="7" spans="1:27" ht="13.5">
      <c r="A7" s="291" t="s">
        <v>228</v>
      </c>
      <c r="B7" s="142"/>
      <c r="C7" s="60">
        <v>253915267</v>
      </c>
      <c r="D7" s="340"/>
      <c r="E7" s="60">
        <v>173000000</v>
      </c>
      <c r="F7" s="59">
        <v>173000000</v>
      </c>
      <c r="G7" s="59"/>
      <c r="H7" s="60">
        <v>4941143</v>
      </c>
      <c r="I7" s="60">
        <v>26031953</v>
      </c>
      <c r="J7" s="59">
        <v>30973096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30973096</v>
      </c>
      <c r="X7" s="60">
        <v>43250000</v>
      </c>
      <c r="Y7" s="59">
        <v>-12276904</v>
      </c>
      <c r="Z7" s="61">
        <v>-28.39</v>
      </c>
      <c r="AA7" s="62">
        <v>173000000</v>
      </c>
    </row>
    <row r="8" spans="1:27" ht="13.5">
      <c r="A8" s="361" t="s">
        <v>205</v>
      </c>
      <c r="B8" s="142"/>
      <c r="C8" s="60">
        <f aca="true" t="shared" si="2" ref="C8:Y8">SUM(C9:C10)</f>
        <v>65921609</v>
      </c>
      <c r="D8" s="340">
        <f t="shared" si="2"/>
        <v>0</v>
      </c>
      <c r="E8" s="60">
        <f t="shared" si="2"/>
        <v>61329000</v>
      </c>
      <c r="F8" s="59">
        <f t="shared" si="2"/>
        <v>66329000</v>
      </c>
      <c r="G8" s="59">
        <f t="shared" si="2"/>
        <v>0</v>
      </c>
      <c r="H8" s="60">
        <f t="shared" si="2"/>
        <v>799580</v>
      </c>
      <c r="I8" s="60">
        <f t="shared" si="2"/>
        <v>5555683</v>
      </c>
      <c r="J8" s="59">
        <f t="shared" si="2"/>
        <v>6355263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6355263</v>
      </c>
      <c r="X8" s="60">
        <f t="shared" si="2"/>
        <v>16582250</v>
      </c>
      <c r="Y8" s="59">
        <f t="shared" si="2"/>
        <v>-10226987</v>
      </c>
      <c r="Z8" s="61">
        <f>+IF(X8&lt;&gt;0,+(Y8/X8)*100,0)</f>
        <v>-61.67430234135899</v>
      </c>
      <c r="AA8" s="62">
        <f>SUM(AA9:AA10)</f>
        <v>66329000</v>
      </c>
    </row>
    <row r="9" spans="1:27" ht="13.5">
      <c r="A9" s="291" t="s">
        <v>229</v>
      </c>
      <c r="B9" s="142"/>
      <c r="C9" s="60">
        <v>65921609</v>
      </c>
      <c r="D9" s="340"/>
      <c r="E9" s="60">
        <v>61329000</v>
      </c>
      <c r="F9" s="59">
        <v>66329000</v>
      </c>
      <c r="G9" s="59"/>
      <c r="H9" s="60">
        <v>799580</v>
      </c>
      <c r="I9" s="60">
        <v>5555683</v>
      </c>
      <c r="J9" s="59">
        <v>6355263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6355263</v>
      </c>
      <c r="X9" s="60">
        <v>16582250</v>
      </c>
      <c r="Y9" s="59">
        <v>-10226987</v>
      </c>
      <c r="Z9" s="61">
        <v>-61.67</v>
      </c>
      <c r="AA9" s="62">
        <v>66329000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74565352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1665064</v>
      </c>
      <c r="H11" s="362">
        <f t="shared" si="3"/>
        <v>1004225</v>
      </c>
      <c r="I11" s="362">
        <f t="shared" si="3"/>
        <v>2647648</v>
      </c>
      <c r="J11" s="364">
        <f t="shared" si="3"/>
        <v>5316937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5316937</v>
      </c>
      <c r="X11" s="362">
        <f t="shared" si="3"/>
        <v>0</v>
      </c>
      <c r="Y11" s="364">
        <f t="shared" si="3"/>
        <v>5316937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74565352</v>
      </c>
      <c r="D12" s="340"/>
      <c r="E12" s="60"/>
      <c r="F12" s="59"/>
      <c r="G12" s="59">
        <v>1665064</v>
      </c>
      <c r="H12" s="60">
        <v>1004225</v>
      </c>
      <c r="I12" s="60">
        <v>2647648</v>
      </c>
      <c r="J12" s="59">
        <v>5316937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5316937</v>
      </c>
      <c r="X12" s="60"/>
      <c r="Y12" s="59">
        <v>5316937</v>
      </c>
      <c r="Z12" s="61"/>
      <c r="AA12" s="62"/>
    </row>
    <row r="13" spans="1:27" ht="13.5">
      <c r="A13" s="361" t="s">
        <v>207</v>
      </c>
      <c r="B13" s="136"/>
      <c r="C13" s="275">
        <f>+C14</f>
        <v>120668965</v>
      </c>
      <c r="D13" s="341">
        <f aca="true" t="shared" si="4" ref="D13:AA13">+D14</f>
        <v>0</v>
      </c>
      <c r="E13" s="275">
        <f t="shared" si="4"/>
        <v>158854000</v>
      </c>
      <c r="F13" s="342">
        <f t="shared" si="4"/>
        <v>167606043</v>
      </c>
      <c r="G13" s="342">
        <f t="shared" si="4"/>
        <v>0</v>
      </c>
      <c r="H13" s="275">
        <f t="shared" si="4"/>
        <v>4019395</v>
      </c>
      <c r="I13" s="275">
        <f t="shared" si="4"/>
        <v>15363100</v>
      </c>
      <c r="J13" s="342">
        <f t="shared" si="4"/>
        <v>19382495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19382495</v>
      </c>
      <c r="X13" s="275">
        <f t="shared" si="4"/>
        <v>41901511</v>
      </c>
      <c r="Y13" s="342">
        <f t="shared" si="4"/>
        <v>-22519016</v>
      </c>
      <c r="Z13" s="335">
        <f>+IF(X13&lt;&gt;0,+(Y13/X13)*100,0)</f>
        <v>-53.74273018459883</v>
      </c>
      <c r="AA13" s="273">
        <f t="shared" si="4"/>
        <v>167606043</v>
      </c>
    </row>
    <row r="14" spans="1:27" ht="13.5">
      <c r="A14" s="291" t="s">
        <v>232</v>
      </c>
      <c r="B14" s="136"/>
      <c r="C14" s="60">
        <v>120668965</v>
      </c>
      <c r="D14" s="340"/>
      <c r="E14" s="60">
        <v>158854000</v>
      </c>
      <c r="F14" s="59">
        <v>167606043</v>
      </c>
      <c r="G14" s="59"/>
      <c r="H14" s="60">
        <v>4019395</v>
      </c>
      <c r="I14" s="60">
        <v>15363100</v>
      </c>
      <c r="J14" s="59">
        <v>19382495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19382495</v>
      </c>
      <c r="X14" s="60">
        <v>41901511</v>
      </c>
      <c r="Y14" s="59">
        <v>-22519016</v>
      </c>
      <c r="Z14" s="61">
        <v>-53.74</v>
      </c>
      <c r="AA14" s="62">
        <v>167606043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194326364</v>
      </c>
      <c r="F15" s="59">
        <f t="shared" si="5"/>
        <v>211025294</v>
      </c>
      <c r="G15" s="59">
        <f t="shared" si="5"/>
        <v>0</v>
      </c>
      <c r="H15" s="60">
        <f t="shared" si="5"/>
        <v>241214</v>
      </c>
      <c r="I15" s="60">
        <f t="shared" si="5"/>
        <v>1521141</v>
      </c>
      <c r="J15" s="59">
        <f t="shared" si="5"/>
        <v>1762355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1762355</v>
      </c>
      <c r="X15" s="60">
        <f t="shared" si="5"/>
        <v>52756323</v>
      </c>
      <c r="Y15" s="59">
        <f t="shared" si="5"/>
        <v>-50993968</v>
      </c>
      <c r="Z15" s="61">
        <f>+IF(X15&lt;&gt;0,+(Y15/X15)*100,0)</f>
        <v>-96.65944307756249</v>
      </c>
      <c r="AA15" s="62">
        <f>SUM(AA16:AA20)</f>
        <v>211025294</v>
      </c>
    </row>
    <row r="16" spans="1:27" ht="13.5">
      <c r="A16" s="291" t="s">
        <v>233</v>
      </c>
      <c r="B16" s="300"/>
      <c r="C16" s="60"/>
      <c r="D16" s="340"/>
      <c r="E16" s="60">
        <v>1000000</v>
      </c>
      <c r="F16" s="59">
        <v>11847957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2961989</v>
      </c>
      <c r="Y16" s="59">
        <v>-2961989</v>
      </c>
      <c r="Z16" s="61">
        <v>-100</v>
      </c>
      <c r="AA16" s="62">
        <v>11847957</v>
      </c>
    </row>
    <row r="17" spans="1:27" ht="13.5">
      <c r="A17" s="291" t="s">
        <v>234</v>
      </c>
      <c r="B17" s="136"/>
      <c r="C17" s="60"/>
      <c r="D17" s="340"/>
      <c r="E17" s="60">
        <v>96800000</v>
      </c>
      <c r="F17" s="59">
        <v>98200000</v>
      </c>
      <c r="G17" s="59"/>
      <c r="H17" s="60"/>
      <c r="I17" s="60">
        <v>35112</v>
      </c>
      <c r="J17" s="59">
        <v>35112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35112</v>
      </c>
      <c r="X17" s="60">
        <v>24550000</v>
      </c>
      <c r="Y17" s="59">
        <v>-24514888</v>
      </c>
      <c r="Z17" s="61">
        <v>-99.86</v>
      </c>
      <c r="AA17" s="62">
        <v>98200000</v>
      </c>
    </row>
    <row r="18" spans="1:27" ht="13.5">
      <c r="A18" s="291" t="s">
        <v>82</v>
      </c>
      <c r="B18" s="136"/>
      <c r="C18" s="60"/>
      <c r="D18" s="340"/>
      <c r="E18" s="60">
        <v>85526364</v>
      </c>
      <c r="F18" s="59">
        <v>89552353</v>
      </c>
      <c r="G18" s="59"/>
      <c r="H18" s="60">
        <v>241214</v>
      </c>
      <c r="I18" s="60">
        <v>1452679</v>
      </c>
      <c r="J18" s="59">
        <v>1693893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1693893</v>
      </c>
      <c r="X18" s="60">
        <v>22388088</v>
      </c>
      <c r="Y18" s="59">
        <v>-20694195</v>
      </c>
      <c r="Z18" s="61">
        <v>-92.43</v>
      </c>
      <c r="AA18" s="62">
        <v>89552353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11000000</v>
      </c>
      <c r="F20" s="59">
        <v>11424984</v>
      </c>
      <c r="G20" s="59"/>
      <c r="H20" s="60"/>
      <c r="I20" s="60">
        <v>33350</v>
      </c>
      <c r="J20" s="59">
        <v>33350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33350</v>
      </c>
      <c r="X20" s="60">
        <v>2856246</v>
      </c>
      <c r="Y20" s="59">
        <v>-2822896</v>
      </c>
      <c r="Z20" s="61">
        <v>-98.83</v>
      </c>
      <c r="AA20" s="62">
        <v>11424984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15987797</v>
      </c>
      <c r="D22" s="344">
        <f t="shared" si="6"/>
        <v>0</v>
      </c>
      <c r="E22" s="343">
        <f t="shared" si="6"/>
        <v>26540943</v>
      </c>
      <c r="F22" s="345">
        <f t="shared" si="6"/>
        <v>26540943</v>
      </c>
      <c r="G22" s="345">
        <f t="shared" si="6"/>
        <v>0</v>
      </c>
      <c r="H22" s="343">
        <f t="shared" si="6"/>
        <v>223738</v>
      </c>
      <c r="I22" s="343">
        <f t="shared" si="6"/>
        <v>1088479</v>
      </c>
      <c r="J22" s="345">
        <f t="shared" si="6"/>
        <v>1312217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1312217</v>
      </c>
      <c r="X22" s="343">
        <f t="shared" si="6"/>
        <v>6635236</v>
      </c>
      <c r="Y22" s="345">
        <f t="shared" si="6"/>
        <v>-5323019</v>
      </c>
      <c r="Z22" s="336">
        <f>+IF(X22&lt;&gt;0,+(Y22/X22)*100,0)</f>
        <v>-80.22350674489951</v>
      </c>
      <c r="AA22" s="350">
        <f>SUM(AA23:AA32)</f>
        <v>26540943</v>
      </c>
    </row>
    <row r="23" spans="1:27" ht="13.5">
      <c r="A23" s="361" t="s">
        <v>236</v>
      </c>
      <c r="B23" s="142"/>
      <c r="C23" s="60"/>
      <c r="D23" s="340"/>
      <c r="E23" s="60">
        <v>3000000</v>
      </c>
      <c r="F23" s="59">
        <v>3000000</v>
      </c>
      <c r="G23" s="59"/>
      <c r="H23" s="60"/>
      <c r="I23" s="60">
        <v>4532</v>
      </c>
      <c r="J23" s="59">
        <v>4532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>
        <v>4532</v>
      </c>
      <c r="X23" s="60">
        <v>750000</v>
      </c>
      <c r="Y23" s="59">
        <v>-745468</v>
      </c>
      <c r="Z23" s="61">
        <v>-99.4</v>
      </c>
      <c r="AA23" s="62">
        <v>3000000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>
        <v>8754</v>
      </c>
      <c r="I24" s="60">
        <v>16838</v>
      </c>
      <c r="J24" s="59">
        <v>25592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25592</v>
      </c>
      <c r="X24" s="60"/>
      <c r="Y24" s="59">
        <v>25592</v>
      </c>
      <c r="Z24" s="61"/>
      <c r="AA24" s="62"/>
    </row>
    <row r="25" spans="1:27" ht="13.5">
      <c r="A25" s="361" t="s">
        <v>238</v>
      </c>
      <c r="B25" s="142"/>
      <c r="C25" s="60">
        <v>5339842</v>
      </c>
      <c r="D25" s="340"/>
      <c r="E25" s="60">
        <v>10000000</v>
      </c>
      <c r="F25" s="59">
        <v>10000000</v>
      </c>
      <c r="G25" s="59"/>
      <c r="H25" s="60">
        <v>123401</v>
      </c>
      <c r="I25" s="60">
        <v>485376</v>
      </c>
      <c r="J25" s="59">
        <v>608777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608777</v>
      </c>
      <c r="X25" s="60">
        <v>2500000</v>
      </c>
      <c r="Y25" s="59">
        <v>-1891223</v>
      </c>
      <c r="Z25" s="61">
        <v>-75.65</v>
      </c>
      <c r="AA25" s="62">
        <v>10000000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834346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9813609</v>
      </c>
      <c r="D32" s="340"/>
      <c r="E32" s="60">
        <v>13540943</v>
      </c>
      <c r="F32" s="59">
        <v>13540943</v>
      </c>
      <c r="G32" s="59"/>
      <c r="H32" s="60">
        <v>91583</v>
      </c>
      <c r="I32" s="60">
        <v>581733</v>
      </c>
      <c r="J32" s="59">
        <v>673316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673316</v>
      </c>
      <c r="X32" s="60">
        <v>3385236</v>
      </c>
      <c r="Y32" s="59">
        <v>-2711920</v>
      </c>
      <c r="Z32" s="61">
        <v>-80.11</v>
      </c>
      <c r="AA32" s="62">
        <v>13540943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62926819</v>
      </c>
      <c r="D40" s="344">
        <f t="shared" si="9"/>
        <v>0</v>
      </c>
      <c r="E40" s="343">
        <f t="shared" si="9"/>
        <v>54392000</v>
      </c>
      <c r="F40" s="345">
        <f t="shared" si="9"/>
        <v>95796014</v>
      </c>
      <c r="G40" s="345">
        <f t="shared" si="9"/>
        <v>-494</v>
      </c>
      <c r="H40" s="343">
        <f t="shared" si="9"/>
        <v>81508</v>
      </c>
      <c r="I40" s="343">
        <f t="shared" si="9"/>
        <v>1097935</v>
      </c>
      <c r="J40" s="345">
        <f t="shared" si="9"/>
        <v>1178949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1178949</v>
      </c>
      <c r="X40" s="343">
        <f t="shared" si="9"/>
        <v>23949003</v>
      </c>
      <c r="Y40" s="345">
        <f t="shared" si="9"/>
        <v>-22770054</v>
      </c>
      <c r="Z40" s="336">
        <f>+IF(X40&lt;&gt;0,+(Y40/X40)*100,0)</f>
        <v>-95.07725227643088</v>
      </c>
      <c r="AA40" s="350">
        <f>SUM(AA41:AA49)</f>
        <v>95796014</v>
      </c>
    </row>
    <row r="41" spans="1:27" ht="13.5">
      <c r="A41" s="361" t="s">
        <v>247</v>
      </c>
      <c r="B41" s="142"/>
      <c r="C41" s="362">
        <v>26091296</v>
      </c>
      <c r="D41" s="363"/>
      <c r="E41" s="362">
        <v>8750000</v>
      </c>
      <c r="F41" s="364">
        <v>8941621</v>
      </c>
      <c r="G41" s="364"/>
      <c r="H41" s="362">
        <v>3296</v>
      </c>
      <c r="I41" s="362"/>
      <c r="J41" s="364">
        <v>3296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3296</v>
      </c>
      <c r="X41" s="362">
        <v>2235405</v>
      </c>
      <c r="Y41" s="364">
        <v>-2232109</v>
      </c>
      <c r="Z41" s="365">
        <v>-99.85</v>
      </c>
      <c r="AA41" s="366">
        <v>8941621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4000000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1000000</v>
      </c>
      <c r="Y42" s="53">
        <f t="shared" si="10"/>
        <v>-1000000</v>
      </c>
      <c r="Z42" s="94">
        <f>+IF(X42&lt;&gt;0,+(Y42/X42)*100,0)</f>
        <v>-100</v>
      </c>
      <c r="AA42" s="95">
        <f>+AA62</f>
        <v>4000000</v>
      </c>
    </row>
    <row r="43" spans="1:27" ht="13.5">
      <c r="A43" s="361" t="s">
        <v>249</v>
      </c>
      <c r="B43" s="136"/>
      <c r="C43" s="275">
        <v>9748914</v>
      </c>
      <c r="D43" s="369"/>
      <c r="E43" s="305"/>
      <c r="F43" s="370">
        <v>8342717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2085679</v>
      </c>
      <c r="Y43" s="370">
        <v>-2085679</v>
      </c>
      <c r="Z43" s="371">
        <v>-100</v>
      </c>
      <c r="AA43" s="303">
        <v>8342717</v>
      </c>
    </row>
    <row r="44" spans="1:27" ht="13.5">
      <c r="A44" s="361" t="s">
        <v>250</v>
      </c>
      <c r="B44" s="136"/>
      <c r="C44" s="60">
        <v>8408929</v>
      </c>
      <c r="D44" s="368"/>
      <c r="E44" s="54">
        <v>9142000</v>
      </c>
      <c r="F44" s="53">
        <v>26011676</v>
      </c>
      <c r="G44" s="53">
        <v>-494</v>
      </c>
      <c r="H44" s="54">
        <v>74710</v>
      </c>
      <c r="I44" s="54">
        <v>611394</v>
      </c>
      <c r="J44" s="53">
        <v>685610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685610</v>
      </c>
      <c r="X44" s="54">
        <v>6502919</v>
      </c>
      <c r="Y44" s="53">
        <v>-5817309</v>
      </c>
      <c r="Z44" s="94">
        <v>-89.46</v>
      </c>
      <c r="AA44" s="95">
        <v>26011676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18677680</v>
      </c>
      <c r="D48" s="368"/>
      <c r="E48" s="54">
        <v>26500000</v>
      </c>
      <c r="F48" s="53">
        <v>28500000</v>
      </c>
      <c r="G48" s="53"/>
      <c r="H48" s="54">
        <v>3502</v>
      </c>
      <c r="I48" s="54"/>
      <c r="J48" s="53">
        <v>3502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3502</v>
      </c>
      <c r="X48" s="54">
        <v>7125000</v>
      </c>
      <c r="Y48" s="53">
        <v>-7121498</v>
      </c>
      <c r="Z48" s="94">
        <v>-99.95</v>
      </c>
      <c r="AA48" s="95">
        <v>28500000</v>
      </c>
    </row>
    <row r="49" spans="1:27" ht="13.5">
      <c r="A49" s="361" t="s">
        <v>93</v>
      </c>
      <c r="B49" s="136"/>
      <c r="C49" s="54"/>
      <c r="D49" s="368"/>
      <c r="E49" s="54">
        <v>10000000</v>
      </c>
      <c r="F49" s="53">
        <v>20000000</v>
      </c>
      <c r="G49" s="53"/>
      <c r="H49" s="54"/>
      <c r="I49" s="54">
        <v>486541</v>
      </c>
      <c r="J49" s="53">
        <v>486541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486541</v>
      </c>
      <c r="X49" s="54">
        <v>5000000</v>
      </c>
      <c r="Y49" s="53">
        <v>-4513459</v>
      </c>
      <c r="Z49" s="94">
        <v>-90.27</v>
      </c>
      <c r="AA49" s="95">
        <v>20000000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10248181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10248181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604233990</v>
      </c>
      <c r="D60" s="346">
        <f t="shared" si="14"/>
        <v>0</v>
      </c>
      <c r="E60" s="219">
        <f t="shared" si="14"/>
        <v>668442307</v>
      </c>
      <c r="F60" s="264">
        <f t="shared" si="14"/>
        <v>740297294</v>
      </c>
      <c r="G60" s="264">
        <f t="shared" si="14"/>
        <v>1664570</v>
      </c>
      <c r="H60" s="219">
        <f t="shared" si="14"/>
        <v>11310803</v>
      </c>
      <c r="I60" s="219">
        <f t="shared" si="14"/>
        <v>53305939</v>
      </c>
      <c r="J60" s="264">
        <f t="shared" si="14"/>
        <v>66281312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66281312</v>
      </c>
      <c r="X60" s="219">
        <f t="shared" si="14"/>
        <v>185074323</v>
      </c>
      <c r="Y60" s="264">
        <f t="shared" si="14"/>
        <v>-118793011</v>
      </c>
      <c r="Z60" s="337">
        <f>+IF(X60&lt;&gt;0,+(Y60/X60)*100,0)</f>
        <v>-64.18665165129363</v>
      </c>
      <c r="AA60" s="232">
        <f>+AA57+AA54+AA51+AA40+AA37+AA34+AA22+AA5</f>
        <v>740297294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4000000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1000000</v>
      </c>
      <c r="Y62" s="349">
        <f t="shared" si="15"/>
        <v>-1000000</v>
      </c>
      <c r="Z62" s="338">
        <f>+IF(X62&lt;&gt;0,+(Y62/X62)*100,0)</f>
        <v>-100</v>
      </c>
      <c r="AA62" s="351">
        <f>SUM(AA63:AA66)</f>
        <v>4000000</v>
      </c>
    </row>
    <row r="63" spans="1:27" ht="13.5">
      <c r="A63" s="361" t="s">
        <v>258</v>
      </c>
      <c r="B63" s="136"/>
      <c r="C63" s="60"/>
      <c r="D63" s="340"/>
      <c r="E63" s="60"/>
      <c r="F63" s="59">
        <v>4000000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1000000</v>
      </c>
      <c r="Y63" s="59">
        <v>-1000000</v>
      </c>
      <c r="Z63" s="61">
        <v>-100</v>
      </c>
      <c r="AA63" s="62">
        <v>4000000</v>
      </c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55000000</v>
      </c>
      <c r="F5" s="358">
        <f t="shared" si="0"/>
        <v>74781311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18695328</v>
      </c>
      <c r="Y5" s="358">
        <f t="shared" si="0"/>
        <v>-18695328</v>
      </c>
      <c r="Z5" s="359">
        <f>+IF(X5&lt;&gt;0,+(Y5/X5)*100,0)</f>
        <v>-100</v>
      </c>
      <c r="AA5" s="360">
        <f>+AA6+AA8+AA11+AA13+AA15</f>
        <v>74781311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55000000</v>
      </c>
      <c r="F11" s="364">
        <f t="shared" si="3"/>
        <v>55000000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13750000</v>
      </c>
      <c r="Y11" s="364">
        <f t="shared" si="3"/>
        <v>-13750000</v>
      </c>
      <c r="Z11" s="365">
        <f>+IF(X11&lt;&gt;0,+(Y11/X11)*100,0)</f>
        <v>-100</v>
      </c>
      <c r="AA11" s="366">
        <f t="shared" si="3"/>
        <v>55000000</v>
      </c>
    </row>
    <row r="12" spans="1:27" ht="13.5">
      <c r="A12" s="291" t="s">
        <v>231</v>
      </c>
      <c r="B12" s="136"/>
      <c r="C12" s="60"/>
      <c r="D12" s="340"/>
      <c r="E12" s="60">
        <v>55000000</v>
      </c>
      <c r="F12" s="59">
        <v>55000000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13750000</v>
      </c>
      <c r="Y12" s="59">
        <v>-13750000</v>
      </c>
      <c r="Z12" s="61">
        <v>-100</v>
      </c>
      <c r="AA12" s="62">
        <v>55000000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19781311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4945328</v>
      </c>
      <c r="Y15" s="59">
        <f t="shared" si="5"/>
        <v>-4945328</v>
      </c>
      <c r="Z15" s="61">
        <f>+IF(X15&lt;&gt;0,+(Y15/X15)*100,0)</f>
        <v>-100</v>
      </c>
      <c r="AA15" s="62">
        <f>SUM(AA16:AA20)</f>
        <v>19781311</v>
      </c>
    </row>
    <row r="16" spans="1:27" ht="13.5">
      <c r="A16" s="291" t="s">
        <v>233</v>
      </c>
      <c r="B16" s="300"/>
      <c r="C16" s="60"/>
      <c r="D16" s="340"/>
      <c r="E16" s="60"/>
      <c r="F16" s="59">
        <v>19781311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4945328</v>
      </c>
      <c r="Y16" s="59">
        <v>-4945328</v>
      </c>
      <c r="Z16" s="61">
        <v>-100</v>
      </c>
      <c r="AA16" s="62">
        <v>19781311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25000000</v>
      </c>
      <c r="F22" s="345">
        <f t="shared" si="6"/>
        <v>35937433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8984359</v>
      </c>
      <c r="Y22" s="345">
        <f t="shared" si="6"/>
        <v>-8984359</v>
      </c>
      <c r="Z22" s="336">
        <f>+IF(X22&lt;&gt;0,+(Y22/X22)*100,0)</f>
        <v>-100</v>
      </c>
      <c r="AA22" s="350">
        <f>SUM(AA23:AA32)</f>
        <v>35937433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25000000</v>
      </c>
      <c r="F24" s="59">
        <v>34860499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8715125</v>
      </c>
      <c r="Y24" s="59">
        <v>-8715125</v>
      </c>
      <c r="Z24" s="61">
        <v>-100</v>
      </c>
      <c r="AA24" s="62">
        <v>34860499</v>
      </c>
    </row>
    <row r="25" spans="1:27" ht="13.5">
      <c r="A25" s="361" t="s">
        <v>238</v>
      </c>
      <c r="B25" s="142"/>
      <c r="C25" s="60"/>
      <c r="D25" s="340"/>
      <c r="E25" s="60"/>
      <c r="F25" s="59">
        <v>1076934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269234</v>
      </c>
      <c r="Y25" s="59">
        <v>-269234</v>
      </c>
      <c r="Z25" s="61">
        <v>-100</v>
      </c>
      <c r="AA25" s="62">
        <v>1076934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2800000</v>
      </c>
      <c r="F40" s="345">
        <f t="shared" si="9"/>
        <v>5344895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1336224</v>
      </c>
      <c r="Y40" s="345">
        <f t="shared" si="9"/>
        <v>-1336224</v>
      </c>
      <c r="Z40" s="336">
        <f>+IF(X40&lt;&gt;0,+(Y40/X40)*100,0)</f>
        <v>-100</v>
      </c>
      <c r="AA40" s="350">
        <f>SUM(AA41:AA49)</f>
        <v>5344895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2800000</v>
      </c>
      <c r="F48" s="53">
        <v>5344895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1336224</v>
      </c>
      <c r="Y48" s="53">
        <v>-1336224</v>
      </c>
      <c r="Z48" s="94">
        <v>-100</v>
      </c>
      <c r="AA48" s="95">
        <v>5344895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82800000</v>
      </c>
      <c r="F60" s="264">
        <f t="shared" si="14"/>
        <v>116063639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29015911</v>
      </c>
      <c r="Y60" s="264">
        <f t="shared" si="14"/>
        <v>-29015911</v>
      </c>
      <c r="Z60" s="337">
        <f>+IF(X60&lt;&gt;0,+(Y60/X60)*100,0)</f>
        <v>-100</v>
      </c>
      <c r="AA60" s="232">
        <f>+AA57+AA54+AA51+AA40+AA37+AA34+AA22+AA5</f>
        <v>116063639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2013-11-04T12:18:12Z</dcterms:created>
  <dcterms:modified xsi:type="dcterms:W3CDTF">2013-11-04T12:18:16Z</dcterms:modified>
  <cp:category/>
  <cp:version/>
  <cp:contentType/>
  <cp:contentStatus/>
</cp:coreProperties>
</file>