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<sst xmlns="http://schemas.openxmlformats.org/spreadsheetml/2006/main" count="855" uniqueCount="302">
  <si>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Nelson Mandela Bay(NMA)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</si>
  <si>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</si>
  <si>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</si>
  <si>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</si>
  <si>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</si>
  <si>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</si>
  <si>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</si>
  <si>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</si>
  <si>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</si>
  <si>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</si>
  <si>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</si>
  <si>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</si>
  <si>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</si>
  <si>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</si>
  <si>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</si>
  <si>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</si>
  <si>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</si>
  <si>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</si>
  <si>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</si>
  <si>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</si>
  <si>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</si>
  <si>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</si>
  <si>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</si>
  <si>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</si>
  <si>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</si>
  <si>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</si>
  <si>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</si>
  <si>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</si>
  <si>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</si>
  <si>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</si>
  <si>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</si>
  <si>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</si>
  <si>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</si>
  <si>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</si>
  <si>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</si>
  <si>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</si>
  <si>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</si>
  <si>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</si>
  <si>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</si>
  <si>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</si>
  <si>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</si>
  <si>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</si>
  <si>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</si>
  <si>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</si>
  <si>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</si>
  <si>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</si>
  <si>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</si>
  <si>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</si>
  <si>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</si>
  <si>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</si>
  <si>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</si>
  <si>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</si>
  <si>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</si>
  <si>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</si>
  <si>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</si>
  <si>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</si>
  <si>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</si>
  <si>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</si>
  <si>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</si>
  <si>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</si>
  <si>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</si>
  <si>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</si>
  <si>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</si>
  <si>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</si>
  <si>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</si>
  <si>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</si>
  <si>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</si>
  <si>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</si>
  <si>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</si>
  <si>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</si>
  <si>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Nelson Mandela Bay(NMA)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</si>
  <si>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</si>
  <si>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</si>
  <si>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</si>
  <si>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</si>
  <si>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</si>
  <si>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</si>
  <si>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</si>
  <si>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</si>
  <si>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</si>
  <si>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</si>
  <si>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</si>
  <si>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</si>
  <si>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</si>
  <si>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</si>
  <si>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</si>
  <si>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</si>
  <si>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</si>
  <si>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</si>
  <si>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</si>
  <si>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</si>
  <si>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</si>
  <si>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</si>
  <si>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</si>
  <si>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</si>
  <si>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</si>
  <si>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</si>
  <si>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</si>
  <si>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</si>
  <si>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</si>
  <si>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Nelson Mandela Bay(NMA)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</si>
  <si>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</si>
  <si>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</si>
  <si>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</si>
  <si>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</si>
  <si>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</si>
  <si>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</si>
  <si>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</si>
  <si>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</si>
  <si>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</si>
  <si>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</si>
  <si>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</si>
  <si>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</si>
  <si>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</si>
  <si>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</si>
  <si>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</si>
  <si>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</si>
  <si>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</si>
  <si>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</si>
  <si>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</si>
  <si>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</si>
  <si>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</si>
  <si>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</si>
  <si>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</si>
  <si>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</si>
  <si>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</si>
  <si>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</si>
  <si>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</si>
  <si>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</si>
  <si>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Nelson Mandela Bay(NMA)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</si>
  <si>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</si>
  <si>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</si>
  <si>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</si>
  <si>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</si>
  <si>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</si>
  <si>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</si>
  <si>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</si>
  <si>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</si>
  <si>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</si>
  <si>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</si>
  <si>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Nelson Mandela Bay(NMA)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</si>
  <si>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</si>
  <si>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</si>
  <si>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</si>
  <si>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</si>
  <si>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</si>
  <si>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</si>
  <si>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</si>
  <si>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</si>
  <si>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</si>
  <si>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</si>
  <si>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</si>
  <si>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</si>
  <si>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</si>
  <si>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</si>
  <si>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</si>
  <si>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</si>
  <si>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</si>
  <si>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</si>
  <si>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</si>
  <si>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</si>
  <si>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</si>
  <si>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</si>
  <si>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</si>
  <si>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</si>
  <si>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</si>
  <si>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</si>
  <si>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</si>
  <si>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</si>
  <si>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</si>
  <si>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</si>
  <si>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</si>
  <si>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</si>
  <si>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</si>
  <si>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Nelson Mandela Bay(NMA)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</si>
  <si>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</si>
  <si>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</si>
  <si>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</si>
  <si>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</si>
  <si>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</si>
  <si>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</si>
  <si>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</si>
  <si>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</si>
  <si>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</si>
  <si>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</si>
  <si>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</si>
  <si>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</si>
  <si>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</si>
  <si>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</si>
  <si>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</si>
  <si>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</si>
  <si>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</si>
  <si>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</si>
  <si>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</si>
  <si>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</si>
  <si>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</si>
  <si>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</si>
  <si>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</si>
  <si>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</si>
  <si>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</si>
  <si>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</si>
  <si>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Nelson Mandela Bay(NMA)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</si>
  <si>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</si>
  <si>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</si>
  <si>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</si>
  <si>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</si>
  <si>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</si>
  <si>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</si>
  <si>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</si>
  <si>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</si>
  <si>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</si>
  <si>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</si>
  <si>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</si>
  <si>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</si>
  <si>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</si>
  <si>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</si>
  <si>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</si>
  <si>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</si>
  <si>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</si>
  <si>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</si>
  <si>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</si>
  <si>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</si>
  <si>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</si>
  <si>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</si>
  <si>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</si>
  <si>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</si>
  <si>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Nelson Mandela Bay(NMA)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</si>
  <si>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</si>
  <si>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</si>
  <si>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</si>
  <si>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</si>
  <si>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</si>
  <si>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</si>
  <si>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</si>
  <si>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</si>
  <si>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</si>
  <si>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</si>
  <si>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</si>
  <si>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</si>
  <si>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</si>
  <si>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</si>
  <si>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</si>
  <si>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</si>
  <si>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</si>
  <si>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</si>
  <si>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</si>
  <si>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</si>
  <si>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</si>
  <si>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</si>
  <si>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</si>
  <si>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</si>
  <si>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</si>
  <si>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</si>
  <si>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</si>
  <si>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</si>
  <si>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</si>
  <si>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</si>
  <si>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</si>
  <si>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</si>
  <si>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</si>
  <si>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</si>
  <si>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</si>
  <si>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Nelson Mandela Bay(NMA)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</si>
  <si>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</si>
  <si>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</si>
  <si>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Nelson Mandela Bay(NMA)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</si>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</sst>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1109432768</v>
      </c>
      <c r="C5" s="19">
        <v>0</v>
      </c>
      <c r="D5" s="59">
        <v>1214336810</v>
      </c>
      <c r="E5" s="60">
        <v>1214336810</v>
      </c>
      <c r="F5" s="60">
        <v>108336603</v>
      </c>
      <c r="G5" s="60">
        <v>115166081</v>
      </c>
      <c r="H5" s="60">
        <v>78640059</v>
      </c>
      <c r="I5" s="60">
        <v>302142743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302142743</v>
      </c>
      <c r="W5" s="60">
        <v>303584203</v>
      </c>
      <c r="X5" s="60">
        <v>-1441460</v>
      </c>
      <c r="Y5" s="61">
        <v>-0.47</v>
      </c>
      <c r="Z5" s="62">
        <v>1214336810</v>
      </c>
    </row>
    <row r="6" spans="1:26" ht="13.5">
      <c r="A6" s="58" t="s">
        <v>32</v>
      </c>
      <c r="B6" s="19">
        <v>3823887904</v>
      </c>
      <c r="C6" s="19">
        <v>0</v>
      </c>
      <c r="D6" s="59">
        <v>4089228290</v>
      </c>
      <c r="E6" s="60">
        <v>4089228290</v>
      </c>
      <c r="F6" s="60">
        <v>340845472</v>
      </c>
      <c r="G6" s="60">
        <v>276165179</v>
      </c>
      <c r="H6" s="60">
        <v>322439635</v>
      </c>
      <c r="I6" s="60">
        <v>939450286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939450286</v>
      </c>
      <c r="W6" s="60">
        <v>1022307073</v>
      </c>
      <c r="X6" s="60">
        <v>-82856787</v>
      </c>
      <c r="Y6" s="61">
        <v>-8.1</v>
      </c>
      <c r="Z6" s="62">
        <v>4089228290</v>
      </c>
    </row>
    <row r="7" spans="1:26" ht="13.5">
      <c r="A7" s="58" t="s">
        <v>33</v>
      </c>
      <c r="B7" s="19">
        <v>68223685</v>
      </c>
      <c r="C7" s="19">
        <v>0</v>
      </c>
      <c r="D7" s="59">
        <v>45740040</v>
      </c>
      <c r="E7" s="60">
        <v>45740040</v>
      </c>
      <c r="F7" s="60">
        <v>9215508</v>
      </c>
      <c r="G7" s="60">
        <v>5791051</v>
      </c>
      <c r="H7" s="60">
        <v>-3262152</v>
      </c>
      <c r="I7" s="60">
        <v>11744407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11744407</v>
      </c>
      <c r="W7" s="60">
        <v>11435010</v>
      </c>
      <c r="X7" s="60">
        <v>309397</v>
      </c>
      <c r="Y7" s="61">
        <v>2.71</v>
      </c>
      <c r="Z7" s="62">
        <v>45740040</v>
      </c>
    </row>
    <row r="8" spans="1:26" ht="13.5">
      <c r="A8" s="58" t="s">
        <v>34</v>
      </c>
      <c r="B8" s="19">
        <v>1278013839</v>
      </c>
      <c r="C8" s="19">
        <v>0</v>
      </c>
      <c r="D8" s="59">
        <v>1119572470</v>
      </c>
      <c r="E8" s="60">
        <v>1119572470</v>
      </c>
      <c r="F8" s="60">
        <v>325014977</v>
      </c>
      <c r="G8" s="60">
        <v>14941722</v>
      </c>
      <c r="H8" s="60">
        <v>46028309</v>
      </c>
      <c r="I8" s="60">
        <v>385985008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385985008</v>
      </c>
      <c r="W8" s="60">
        <v>279893118</v>
      </c>
      <c r="X8" s="60">
        <v>106091890</v>
      </c>
      <c r="Y8" s="61">
        <v>37.9</v>
      </c>
      <c r="Z8" s="62">
        <v>1119572470</v>
      </c>
    </row>
    <row r="9" spans="1:26" ht="13.5">
      <c r="A9" s="58" t="s">
        <v>35</v>
      </c>
      <c r="B9" s="19">
        <v>1004590171</v>
      </c>
      <c r="C9" s="19">
        <v>0</v>
      </c>
      <c r="D9" s="59">
        <v>931001510</v>
      </c>
      <c r="E9" s="60">
        <v>931001510</v>
      </c>
      <c r="F9" s="60">
        <v>19913830</v>
      </c>
      <c r="G9" s="60">
        <v>181903517</v>
      </c>
      <c r="H9" s="60">
        <v>31205899</v>
      </c>
      <c r="I9" s="60">
        <v>233023246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233023246</v>
      </c>
      <c r="W9" s="60">
        <v>232750378</v>
      </c>
      <c r="X9" s="60">
        <v>272868</v>
      </c>
      <c r="Y9" s="61">
        <v>0.12</v>
      </c>
      <c r="Z9" s="62">
        <v>931001510</v>
      </c>
    </row>
    <row r="10" spans="1:26" ht="25.5">
      <c r="A10" s="63" t="s">
        <v>277</v>
      </c>
      <c r="B10" s="64">
        <f>SUM(B5:B9)</f>
        <v>7284148367</v>
      </c>
      <c r="C10" s="64">
        <f>SUM(C5:C9)</f>
        <v>0</v>
      </c>
      <c r="D10" s="65">
        <f aca="true" t="shared" si="0" ref="D10:Z10">SUM(D5:D9)</f>
        <v>7399879120</v>
      </c>
      <c r="E10" s="66">
        <f t="shared" si="0"/>
        <v>7399879120</v>
      </c>
      <c r="F10" s="66">
        <f t="shared" si="0"/>
        <v>803326390</v>
      </c>
      <c r="G10" s="66">
        <f t="shared" si="0"/>
        <v>593967550</v>
      </c>
      <c r="H10" s="66">
        <f t="shared" si="0"/>
        <v>475051750</v>
      </c>
      <c r="I10" s="66">
        <f t="shared" si="0"/>
        <v>1872345690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1872345690</v>
      </c>
      <c r="W10" s="66">
        <f t="shared" si="0"/>
        <v>1849969782</v>
      </c>
      <c r="X10" s="66">
        <f t="shared" si="0"/>
        <v>22375908</v>
      </c>
      <c r="Y10" s="67">
        <f>+IF(W10&lt;&gt;0,(X10/W10)*100,0)</f>
        <v>1.2095282970411243</v>
      </c>
      <c r="Z10" s="68">
        <f t="shared" si="0"/>
        <v>7399879120</v>
      </c>
    </row>
    <row r="11" spans="1:26" ht="13.5">
      <c r="A11" s="58" t="s">
        <v>37</v>
      </c>
      <c r="B11" s="19">
        <v>1720677221</v>
      </c>
      <c r="C11" s="19">
        <v>0</v>
      </c>
      <c r="D11" s="59">
        <v>1972548120</v>
      </c>
      <c r="E11" s="60">
        <v>1972548120</v>
      </c>
      <c r="F11" s="60">
        <v>142201704</v>
      </c>
      <c r="G11" s="60">
        <v>144821247</v>
      </c>
      <c r="H11" s="60">
        <v>146822332</v>
      </c>
      <c r="I11" s="60">
        <v>433845283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433845283</v>
      </c>
      <c r="W11" s="60">
        <v>493137030</v>
      </c>
      <c r="X11" s="60">
        <v>-59291747</v>
      </c>
      <c r="Y11" s="61">
        <v>-12.02</v>
      </c>
      <c r="Z11" s="62">
        <v>1972548120</v>
      </c>
    </row>
    <row r="12" spans="1:26" ht="13.5">
      <c r="A12" s="58" t="s">
        <v>38</v>
      </c>
      <c r="B12" s="19">
        <v>53194424</v>
      </c>
      <c r="C12" s="19">
        <v>0</v>
      </c>
      <c r="D12" s="59">
        <v>57199290</v>
      </c>
      <c r="E12" s="60">
        <v>57199290</v>
      </c>
      <c r="F12" s="60">
        <v>4402273</v>
      </c>
      <c r="G12" s="60">
        <v>4436899</v>
      </c>
      <c r="H12" s="60">
        <v>4296756</v>
      </c>
      <c r="I12" s="60">
        <v>13135928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13135928</v>
      </c>
      <c r="W12" s="60">
        <v>14299823</v>
      </c>
      <c r="X12" s="60">
        <v>-1163895</v>
      </c>
      <c r="Y12" s="61">
        <v>-8.14</v>
      </c>
      <c r="Z12" s="62">
        <v>57199290</v>
      </c>
    </row>
    <row r="13" spans="1:26" ht="13.5">
      <c r="A13" s="58" t="s">
        <v>278</v>
      </c>
      <c r="B13" s="19">
        <v>709813638</v>
      </c>
      <c r="C13" s="19">
        <v>0</v>
      </c>
      <c r="D13" s="59">
        <v>885807300</v>
      </c>
      <c r="E13" s="60">
        <v>885807300</v>
      </c>
      <c r="F13" s="60">
        <v>73832040</v>
      </c>
      <c r="G13" s="60">
        <v>73831518</v>
      </c>
      <c r="H13" s="60">
        <v>73829598</v>
      </c>
      <c r="I13" s="60">
        <v>221493156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221493156</v>
      </c>
      <c r="W13" s="60">
        <v>221451825</v>
      </c>
      <c r="X13" s="60">
        <v>41331</v>
      </c>
      <c r="Y13" s="61">
        <v>0.02</v>
      </c>
      <c r="Z13" s="62">
        <v>885807300</v>
      </c>
    </row>
    <row r="14" spans="1:26" ht="13.5">
      <c r="A14" s="58" t="s">
        <v>40</v>
      </c>
      <c r="B14" s="19">
        <v>201382180</v>
      </c>
      <c r="C14" s="19">
        <v>0</v>
      </c>
      <c r="D14" s="59">
        <v>190534160</v>
      </c>
      <c r="E14" s="60">
        <v>190534160</v>
      </c>
      <c r="F14" s="60">
        <v>38686871</v>
      </c>
      <c r="G14" s="60">
        <v>-13467604</v>
      </c>
      <c r="H14" s="60">
        <v>-8938910</v>
      </c>
      <c r="I14" s="60">
        <v>16280357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16280357</v>
      </c>
      <c r="W14" s="60">
        <v>47633540</v>
      </c>
      <c r="X14" s="60">
        <v>-31353183</v>
      </c>
      <c r="Y14" s="61">
        <v>-65.82</v>
      </c>
      <c r="Z14" s="62">
        <v>190534160</v>
      </c>
    </row>
    <row r="15" spans="1:26" ht="13.5">
      <c r="A15" s="58" t="s">
        <v>41</v>
      </c>
      <c r="B15" s="19">
        <v>2661283470</v>
      </c>
      <c r="C15" s="19">
        <v>0</v>
      </c>
      <c r="D15" s="59">
        <v>2829758610</v>
      </c>
      <c r="E15" s="60">
        <v>2829758610</v>
      </c>
      <c r="F15" s="60">
        <v>256840198</v>
      </c>
      <c r="G15" s="60">
        <v>48416370</v>
      </c>
      <c r="H15" s="60">
        <v>297652085</v>
      </c>
      <c r="I15" s="60">
        <v>602908653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602908653</v>
      </c>
      <c r="W15" s="60">
        <v>707439653</v>
      </c>
      <c r="X15" s="60">
        <v>-104531000</v>
      </c>
      <c r="Y15" s="61">
        <v>-14.78</v>
      </c>
      <c r="Z15" s="62">
        <v>2829758610</v>
      </c>
    </row>
    <row r="16" spans="1:26" ht="13.5">
      <c r="A16" s="69" t="s">
        <v>42</v>
      </c>
      <c r="B16" s="19">
        <v>296595313</v>
      </c>
      <c r="C16" s="19">
        <v>0</v>
      </c>
      <c r="D16" s="59">
        <v>340519940</v>
      </c>
      <c r="E16" s="60">
        <v>340519940</v>
      </c>
      <c r="F16" s="60">
        <v>22384431</v>
      </c>
      <c r="G16" s="60">
        <v>24079956</v>
      </c>
      <c r="H16" s="60">
        <v>28213795</v>
      </c>
      <c r="I16" s="60">
        <v>74678182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74678182</v>
      </c>
      <c r="W16" s="60">
        <v>85129985</v>
      </c>
      <c r="X16" s="60">
        <v>-10451803</v>
      </c>
      <c r="Y16" s="61">
        <v>-12.28</v>
      </c>
      <c r="Z16" s="62">
        <v>340519940</v>
      </c>
    </row>
    <row r="17" spans="1:26" ht="13.5">
      <c r="A17" s="58" t="s">
        <v>43</v>
      </c>
      <c r="B17" s="19">
        <v>1664630191</v>
      </c>
      <c r="C17" s="19">
        <v>0</v>
      </c>
      <c r="D17" s="59">
        <v>1344545310</v>
      </c>
      <c r="E17" s="60">
        <v>1344545310</v>
      </c>
      <c r="F17" s="60">
        <v>73490429</v>
      </c>
      <c r="G17" s="60">
        <v>93499063</v>
      </c>
      <c r="H17" s="60">
        <v>117611624</v>
      </c>
      <c r="I17" s="60">
        <v>284601116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284601116</v>
      </c>
      <c r="W17" s="60">
        <v>336136328</v>
      </c>
      <c r="X17" s="60">
        <v>-51535212</v>
      </c>
      <c r="Y17" s="61">
        <v>-15.33</v>
      </c>
      <c r="Z17" s="62">
        <v>1344545310</v>
      </c>
    </row>
    <row r="18" spans="1:26" ht="13.5">
      <c r="A18" s="70" t="s">
        <v>44</v>
      </c>
      <c r="B18" s="71">
        <f>SUM(B11:B17)</f>
        <v>7307576437</v>
      </c>
      <c r="C18" s="71">
        <f>SUM(C11:C17)</f>
        <v>0</v>
      </c>
      <c r="D18" s="72">
        <f aca="true" t="shared" si="1" ref="D18:Z18">SUM(D11:D17)</f>
        <v>7620912730</v>
      </c>
      <c r="E18" s="73">
        <f t="shared" si="1"/>
        <v>7620912730</v>
      </c>
      <c r="F18" s="73">
        <f t="shared" si="1"/>
        <v>611837946</v>
      </c>
      <c r="G18" s="73">
        <f t="shared" si="1"/>
        <v>375617449</v>
      </c>
      <c r="H18" s="73">
        <f t="shared" si="1"/>
        <v>659487280</v>
      </c>
      <c r="I18" s="73">
        <f t="shared" si="1"/>
        <v>1646942675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1646942675</v>
      </c>
      <c r="W18" s="73">
        <f t="shared" si="1"/>
        <v>1905228184</v>
      </c>
      <c r="X18" s="73">
        <f t="shared" si="1"/>
        <v>-258285509</v>
      </c>
      <c r="Y18" s="67">
        <f>+IF(W18&lt;&gt;0,(X18/W18)*100,0)</f>
        <v>-13.556670595630871</v>
      </c>
      <c r="Z18" s="74">
        <f t="shared" si="1"/>
        <v>7620912730</v>
      </c>
    </row>
    <row r="19" spans="1:26" ht="13.5">
      <c r="A19" s="70" t="s">
        <v>45</v>
      </c>
      <c r="B19" s="75">
        <f>+B10-B18</f>
        <v>-23428070</v>
      </c>
      <c r="C19" s="75">
        <f>+C10-C18</f>
        <v>0</v>
      </c>
      <c r="D19" s="76">
        <f aca="true" t="shared" si="2" ref="D19:Z19">+D10-D18</f>
        <v>-221033610</v>
      </c>
      <c r="E19" s="77">
        <f t="shared" si="2"/>
        <v>-221033610</v>
      </c>
      <c r="F19" s="77">
        <f t="shared" si="2"/>
        <v>191488444</v>
      </c>
      <c r="G19" s="77">
        <f t="shared" si="2"/>
        <v>218350101</v>
      </c>
      <c r="H19" s="77">
        <f t="shared" si="2"/>
        <v>-184435530</v>
      </c>
      <c r="I19" s="77">
        <f t="shared" si="2"/>
        <v>225403015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225403015</v>
      </c>
      <c r="W19" s="77">
        <f>IF(E10=E18,0,W10-W18)</f>
        <v>-55258402</v>
      </c>
      <c r="X19" s="77">
        <f t="shared" si="2"/>
        <v>280661417</v>
      </c>
      <c r="Y19" s="78">
        <f>+IF(W19&lt;&gt;0,(X19/W19)*100,0)</f>
        <v>-507.9072264883809</v>
      </c>
      <c r="Z19" s="79">
        <f t="shared" si="2"/>
        <v>-221033610</v>
      </c>
    </row>
    <row r="20" spans="1:26" ht="13.5">
      <c r="A20" s="58" t="s">
        <v>46</v>
      </c>
      <c r="B20" s="19">
        <v>895330135</v>
      </c>
      <c r="C20" s="19">
        <v>0</v>
      </c>
      <c r="D20" s="59">
        <v>709812290</v>
      </c>
      <c r="E20" s="60">
        <v>709812290</v>
      </c>
      <c r="F20" s="60">
        <v>3751416</v>
      </c>
      <c r="G20" s="60">
        <v>43271543</v>
      </c>
      <c r="H20" s="60">
        <v>39401144</v>
      </c>
      <c r="I20" s="60">
        <v>86424103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86424103</v>
      </c>
      <c r="W20" s="60">
        <v>177453073</v>
      </c>
      <c r="X20" s="60">
        <v>-91028970</v>
      </c>
      <c r="Y20" s="61">
        <v>-51.3</v>
      </c>
      <c r="Z20" s="62">
        <v>709812290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871902065</v>
      </c>
      <c r="C22" s="86">
        <f>SUM(C19:C21)</f>
        <v>0</v>
      </c>
      <c r="D22" s="87">
        <f aca="true" t="shared" si="3" ref="D22:Z22">SUM(D19:D21)</f>
        <v>488778680</v>
      </c>
      <c r="E22" s="88">
        <f t="shared" si="3"/>
        <v>488778680</v>
      </c>
      <c r="F22" s="88">
        <f t="shared" si="3"/>
        <v>195239860</v>
      </c>
      <c r="G22" s="88">
        <f t="shared" si="3"/>
        <v>261621644</v>
      </c>
      <c r="H22" s="88">
        <f t="shared" si="3"/>
        <v>-145034386</v>
      </c>
      <c r="I22" s="88">
        <f t="shared" si="3"/>
        <v>311827118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311827118</v>
      </c>
      <c r="W22" s="88">
        <f t="shared" si="3"/>
        <v>122194671</v>
      </c>
      <c r="X22" s="88">
        <f t="shared" si="3"/>
        <v>189632447</v>
      </c>
      <c r="Y22" s="89">
        <f>+IF(W22&lt;&gt;0,(X22/W22)*100,0)</f>
        <v>155.18880279157182</v>
      </c>
      <c r="Z22" s="90">
        <f t="shared" si="3"/>
        <v>488778680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871902065</v>
      </c>
      <c r="C24" s="75">
        <f>SUM(C22:C23)</f>
        <v>0</v>
      </c>
      <c r="D24" s="76">
        <f aca="true" t="shared" si="4" ref="D24:Z24">SUM(D22:D23)</f>
        <v>488778680</v>
      </c>
      <c r="E24" s="77">
        <f t="shared" si="4"/>
        <v>488778680</v>
      </c>
      <c r="F24" s="77">
        <f t="shared" si="4"/>
        <v>195239860</v>
      </c>
      <c r="G24" s="77">
        <f t="shared" si="4"/>
        <v>261621644</v>
      </c>
      <c r="H24" s="77">
        <f t="shared" si="4"/>
        <v>-145034386</v>
      </c>
      <c r="I24" s="77">
        <f t="shared" si="4"/>
        <v>311827118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311827118</v>
      </c>
      <c r="W24" s="77">
        <f t="shared" si="4"/>
        <v>122194671</v>
      </c>
      <c r="X24" s="77">
        <f t="shared" si="4"/>
        <v>189632447</v>
      </c>
      <c r="Y24" s="78">
        <f>+IF(W24&lt;&gt;0,(X24/W24)*100,0)</f>
        <v>155.18880279157182</v>
      </c>
      <c r="Z24" s="79">
        <f t="shared" si="4"/>
        <v>488778680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1195023743</v>
      </c>
      <c r="C27" s="22">
        <v>0</v>
      </c>
      <c r="D27" s="99">
        <v>1177276995</v>
      </c>
      <c r="E27" s="100">
        <v>1177276995</v>
      </c>
      <c r="F27" s="100">
        <v>11437110</v>
      </c>
      <c r="G27" s="100">
        <v>57121632</v>
      </c>
      <c r="H27" s="100">
        <v>37488419</v>
      </c>
      <c r="I27" s="100">
        <v>106047161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106047161</v>
      </c>
      <c r="W27" s="100">
        <v>294319249</v>
      </c>
      <c r="X27" s="100">
        <v>-188272088</v>
      </c>
      <c r="Y27" s="101">
        <v>-63.97</v>
      </c>
      <c r="Z27" s="102">
        <v>1177276995</v>
      </c>
    </row>
    <row r="28" spans="1:26" ht="13.5">
      <c r="A28" s="103" t="s">
        <v>46</v>
      </c>
      <c r="B28" s="19">
        <v>893455371</v>
      </c>
      <c r="C28" s="19">
        <v>0</v>
      </c>
      <c r="D28" s="59">
        <v>717512280</v>
      </c>
      <c r="E28" s="60">
        <v>717512280</v>
      </c>
      <c r="F28" s="60">
        <v>3290715</v>
      </c>
      <c r="G28" s="60">
        <v>37957495</v>
      </c>
      <c r="H28" s="60">
        <v>34562407</v>
      </c>
      <c r="I28" s="60">
        <v>75810617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75810617</v>
      </c>
      <c r="W28" s="60">
        <v>179378070</v>
      </c>
      <c r="X28" s="60">
        <v>-103567453</v>
      </c>
      <c r="Y28" s="61">
        <v>-57.74</v>
      </c>
      <c r="Z28" s="62">
        <v>717512280</v>
      </c>
    </row>
    <row r="29" spans="1:26" ht="13.5">
      <c r="A29" s="58" t="s">
        <v>282</v>
      </c>
      <c r="B29" s="19">
        <v>17694450</v>
      </c>
      <c r="C29" s="19">
        <v>0</v>
      </c>
      <c r="D29" s="59">
        <v>41200715</v>
      </c>
      <c r="E29" s="60">
        <v>41200715</v>
      </c>
      <c r="F29" s="60">
        <v>594137</v>
      </c>
      <c r="G29" s="60">
        <v>1424081</v>
      </c>
      <c r="H29" s="60">
        <v>897004</v>
      </c>
      <c r="I29" s="60">
        <v>2915222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2915222</v>
      </c>
      <c r="W29" s="60">
        <v>10300179</v>
      </c>
      <c r="X29" s="60">
        <v>-7384957</v>
      </c>
      <c r="Y29" s="61">
        <v>-71.7</v>
      </c>
      <c r="Z29" s="62">
        <v>41200715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283873922</v>
      </c>
      <c r="C31" s="19">
        <v>0</v>
      </c>
      <c r="D31" s="59">
        <v>418564000</v>
      </c>
      <c r="E31" s="60">
        <v>418564000</v>
      </c>
      <c r="F31" s="60">
        <v>7552258</v>
      </c>
      <c r="G31" s="60">
        <v>17740057</v>
      </c>
      <c r="H31" s="60">
        <v>2029007</v>
      </c>
      <c r="I31" s="60">
        <v>27321322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27321322</v>
      </c>
      <c r="W31" s="60">
        <v>104641000</v>
      </c>
      <c r="X31" s="60">
        <v>-77319678</v>
      </c>
      <c r="Y31" s="61">
        <v>-73.89</v>
      </c>
      <c r="Z31" s="62">
        <v>418564000</v>
      </c>
    </row>
    <row r="32" spans="1:26" ht="13.5">
      <c r="A32" s="70" t="s">
        <v>54</v>
      </c>
      <c r="B32" s="22">
        <f>SUM(B28:B31)</f>
        <v>1195023743</v>
      </c>
      <c r="C32" s="22">
        <f>SUM(C28:C31)</f>
        <v>0</v>
      </c>
      <c r="D32" s="99">
        <f aca="true" t="shared" si="5" ref="D32:Z32">SUM(D28:D31)</f>
        <v>1177276995</v>
      </c>
      <c r="E32" s="100">
        <f t="shared" si="5"/>
        <v>1177276995</v>
      </c>
      <c r="F32" s="100">
        <f t="shared" si="5"/>
        <v>11437110</v>
      </c>
      <c r="G32" s="100">
        <f t="shared" si="5"/>
        <v>57121633</v>
      </c>
      <c r="H32" s="100">
        <f t="shared" si="5"/>
        <v>37488418</v>
      </c>
      <c r="I32" s="100">
        <f t="shared" si="5"/>
        <v>106047161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106047161</v>
      </c>
      <c r="W32" s="100">
        <f t="shared" si="5"/>
        <v>294319249</v>
      </c>
      <c r="X32" s="100">
        <f t="shared" si="5"/>
        <v>-188272088</v>
      </c>
      <c r="Y32" s="101">
        <f>+IF(W32&lt;&gt;0,(X32/W32)*100,0)</f>
        <v>-63.96866281756516</v>
      </c>
      <c r="Z32" s="102">
        <f t="shared" si="5"/>
        <v>1177276995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2568314320</v>
      </c>
      <c r="C35" s="19">
        <v>0</v>
      </c>
      <c r="D35" s="59">
        <v>2056765350</v>
      </c>
      <c r="E35" s="60">
        <v>2056765350</v>
      </c>
      <c r="F35" s="60">
        <v>2589490642</v>
      </c>
      <c r="G35" s="60">
        <v>3492257038</v>
      </c>
      <c r="H35" s="60">
        <v>2358992143</v>
      </c>
      <c r="I35" s="60">
        <v>2358992143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2358992143</v>
      </c>
      <c r="W35" s="60">
        <v>514191338</v>
      </c>
      <c r="X35" s="60">
        <v>1844800805</v>
      </c>
      <c r="Y35" s="61">
        <v>358.78</v>
      </c>
      <c r="Z35" s="62">
        <v>2056765350</v>
      </c>
    </row>
    <row r="36" spans="1:26" ht="13.5">
      <c r="A36" s="58" t="s">
        <v>57</v>
      </c>
      <c r="B36" s="19">
        <v>13181613717</v>
      </c>
      <c r="C36" s="19">
        <v>0</v>
      </c>
      <c r="D36" s="59">
        <v>13164957158</v>
      </c>
      <c r="E36" s="60">
        <v>13164957158</v>
      </c>
      <c r="F36" s="60">
        <v>12878500025</v>
      </c>
      <c r="G36" s="60">
        <v>13103008281</v>
      </c>
      <c r="H36" s="60">
        <v>13066739163</v>
      </c>
      <c r="I36" s="60">
        <v>13066739163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13066739163</v>
      </c>
      <c r="W36" s="60">
        <v>3291239290</v>
      </c>
      <c r="X36" s="60">
        <v>9775499873</v>
      </c>
      <c r="Y36" s="61">
        <v>297.02</v>
      </c>
      <c r="Z36" s="62">
        <v>13164957158</v>
      </c>
    </row>
    <row r="37" spans="1:26" ht="13.5">
      <c r="A37" s="58" t="s">
        <v>58</v>
      </c>
      <c r="B37" s="19">
        <v>2243711743</v>
      </c>
      <c r="C37" s="19">
        <v>0</v>
      </c>
      <c r="D37" s="59">
        <v>2005471100</v>
      </c>
      <c r="E37" s="60">
        <v>2005471100</v>
      </c>
      <c r="F37" s="60">
        <v>1971062302</v>
      </c>
      <c r="G37" s="60">
        <v>1706273464</v>
      </c>
      <c r="H37" s="60">
        <v>1408119548</v>
      </c>
      <c r="I37" s="60">
        <v>1408119548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1408119548</v>
      </c>
      <c r="W37" s="60">
        <v>501367775</v>
      </c>
      <c r="X37" s="60">
        <v>906751773</v>
      </c>
      <c r="Y37" s="61">
        <v>180.86</v>
      </c>
      <c r="Z37" s="62">
        <v>2005471100</v>
      </c>
    </row>
    <row r="38" spans="1:26" ht="13.5">
      <c r="A38" s="58" t="s">
        <v>59</v>
      </c>
      <c r="B38" s="19">
        <v>3254696200</v>
      </c>
      <c r="C38" s="19">
        <v>0</v>
      </c>
      <c r="D38" s="59">
        <v>3052418850</v>
      </c>
      <c r="E38" s="60">
        <v>3052418850</v>
      </c>
      <c r="F38" s="60">
        <v>3052418850</v>
      </c>
      <c r="G38" s="60">
        <v>3052418850</v>
      </c>
      <c r="H38" s="60">
        <v>3052418850</v>
      </c>
      <c r="I38" s="60">
        <v>3052418850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3052418850</v>
      </c>
      <c r="W38" s="60">
        <v>763104713</v>
      </c>
      <c r="X38" s="60">
        <v>2289314137</v>
      </c>
      <c r="Y38" s="61">
        <v>300</v>
      </c>
      <c r="Z38" s="62">
        <v>3052418850</v>
      </c>
    </row>
    <row r="39" spans="1:26" ht="13.5">
      <c r="A39" s="58" t="s">
        <v>60</v>
      </c>
      <c r="B39" s="19">
        <v>10251520094</v>
      </c>
      <c r="C39" s="19">
        <v>0</v>
      </c>
      <c r="D39" s="59">
        <v>10163832558</v>
      </c>
      <c r="E39" s="60">
        <v>10163832558</v>
      </c>
      <c r="F39" s="60">
        <v>10444509515</v>
      </c>
      <c r="G39" s="60">
        <v>11836573005</v>
      </c>
      <c r="H39" s="60">
        <v>10965192908</v>
      </c>
      <c r="I39" s="60">
        <v>10965192908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10965192908</v>
      </c>
      <c r="W39" s="60">
        <v>2540958140</v>
      </c>
      <c r="X39" s="60">
        <v>8424234768</v>
      </c>
      <c r="Y39" s="61">
        <v>331.54</v>
      </c>
      <c r="Z39" s="62">
        <v>10163832558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1700103194</v>
      </c>
      <c r="C42" s="19">
        <v>0</v>
      </c>
      <c r="D42" s="59">
        <v>1307169011</v>
      </c>
      <c r="E42" s="60">
        <v>1307169011</v>
      </c>
      <c r="F42" s="60">
        <v>183177653</v>
      </c>
      <c r="G42" s="60">
        <v>-23308446</v>
      </c>
      <c r="H42" s="60">
        <v>13232618</v>
      </c>
      <c r="I42" s="60">
        <v>173101825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173101825</v>
      </c>
      <c r="W42" s="60">
        <v>321865000</v>
      </c>
      <c r="X42" s="60">
        <v>-148763175</v>
      </c>
      <c r="Y42" s="61">
        <v>-46.22</v>
      </c>
      <c r="Z42" s="62">
        <v>1307169011</v>
      </c>
    </row>
    <row r="43" spans="1:26" ht="13.5">
      <c r="A43" s="58" t="s">
        <v>63</v>
      </c>
      <c r="B43" s="19">
        <v>-1266803492</v>
      </c>
      <c r="C43" s="19">
        <v>0</v>
      </c>
      <c r="D43" s="59">
        <v>-1218292481</v>
      </c>
      <c r="E43" s="60">
        <v>-1218292481</v>
      </c>
      <c r="F43" s="60">
        <v>-284749387</v>
      </c>
      <c r="G43" s="60">
        <v>-56153941</v>
      </c>
      <c r="H43" s="60">
        <v>-39972885</v>
      </c>
      <c r="I43" s="60">
        <v>-380876213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-380876213</v>
      </c>
      <c r="W43" s="60">
        <v>-322998821</v>
      </c>
      <c r="X43" s="60">
        <v>-57877392</v>
      </c>
      <c r="Y43" s="61">
        <v>17.92</v>
      </c>
      <c r="Z43" s="62">
        <v>-1218292481</v>
      </c>
    </row>
    <row r="44" spans="1:26" ht="13.5">
      <c r="A44" s="58" t="s">
        <v>64</v>
      </c>
      <c r="B44" s="19">
        <v>-96594722</v>
      </c>
      <c r="C44" s="19">
        <v>0</v>
      </c>
      <c r="D44" s="59">
        <v>-105158824</v>
      </c>
      <c r="E44" s="60">
        <v>-105158824</v>
      </c>
      <c r="F44" s="60">
        <v>-13711274</v>
      </c>
      <c r="G44" s="60">
        <v>0</v>
      </c>
      <c r="H44" s="60">
        <v>-18447368</v>
      </c>
      <c r="I44" s="60">
        <v>-32158642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-32158642</v>
      </c>
      <c r="W44" s="60">
        <v>-27073000</v>
      </c>
      <c r="X44" s="60">
        <v>-5085642</v>
      </c>
      <c r="Y44" s="61">
        <v>18.78</v>
      </c>
      <c r="Z44" s="62">
        <v>-105158824</v>
      </c>
    </row>
    <row r="45" spans="1:26" ht="13.5">
      <c r="A45" s="70" t="s">
        <v>65</v>
      </c>
      <c r="B45" s="22">
        <v>1548810774</v>
      </c>
      <c r="C45" s="22">
        <v>0</v>
      </c>
      <c r="D45" s="99">
        <v>998221536</v>
      </c>
      <c r="E45" s="100">
        <v>998221536</v>
      </c>
      <c r="F45" s="100">
        <v>1411060990</v>
      </c>
      <c r="G45" s="100">
        <v>1331598603</v>
      </c>
      <c r="H45" s="100">
        <v>1286410968</v>
      </c>
      <c r="I45" s="100">
        <v>1286410968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1286410968</v>
      </c>
      <c r="W45" s="100">
        <v>986297009</v>
      </c>
      <c r="X45" s="100">
        <v>300113959</v>
      </c>
      <c r="Y45" s="101">
        <v>30.43</v>
      </c>
      <c r="Z45" s="102">
        <v>998221536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1371710409</v>
      </c>
      <c r="C49" s="52">
        <v>0</v>
      </c>
      <c r="D49" s="129">
        <v>240131073</v>
      </c>
      <c r="E49" s="54">
        <v>75258982</v>
      </c>
      <c r="F49" s="54">
        <v>0</v>
      </c>
      <c r="G49" s="54">
        <v>0</v>
      </c>
      <c r="H49" s="54">
        <v>0</v>
      </c>
      <c r="I49" s="54">
        <v>71366796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60927763</v>
      </c>
      <c r="W49" s="54">
        <v>41713530</v>
      </c>
      <c r="X49" s="54">
        <v>262357863</v>
      </c>
      <c r="Y49" s="54">
        <v>1001123280</v>
      </c>
      <c r="Z49" s="130">
        <v>3124589696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66275563</v>
      </c>
      <c r="C51" s="52">
        <v>0</v>
      </c>
      <c r="D51" s="129">
        <v>18074562</v>
      </c>
      <c r="E51" s="54">
        <v>2569184</v>
      </c>
      <c r="F51" s="54">
        <v>0</v>
      </c>
      <c r="G51" s="54">
        <v>0</v>
      </c>
      <c r="H51" s="54">
        <v>0</v>
      </c>
      <c r="I51" s="54">
        <v>14713634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101632943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87.55918370702373</v>
      </c>
      <c r="C58" s="5">
        <f>IF(C67=0,0,+(C76/C67)*100)</f>
        <v>0</v>
      </c>
      <c r="D58" s="6">
        <f aca="true" t="shared" si="6" ref="D58:Z58">IF(D67=0,0,+(D76/D67)*100)</f>
        <v>86.55616912473334</v>
      </c>
      <c r="E58" s="7">
        <f t="shared" si="6"/>
        <v>86.55616912473334</v>
      </c>
      <c r="F58" s="7">
        <f t="shared" si="6"/>
        <v>83.92347714513733</v>
      </c>
      <c r="G58" s="7">
        <f t="shared" si="6"/>
        <v>100.07662821394302</v>
      </c>
      <c r="H58" s="7">
        <f t="shared" si="6"/>
        <v>125.92153479559995</v>
      </c>
      <c r="I58" s="7">
        <f t="shared" si="6"/>
        <v>102.63899184589202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102.63899184589202</v>
      </c>
      <c r="W58" s="7">
        <f t="shared" si="6"/>
        <v>91.94187773877435</v>
      </c>
      <c r="X58" s="7">
        <f t="shared" si="6"/>
        <v>0</v>
      </c>
      <c r="Y58" s="7">
        <f t="shared" si="6"/>
        <v>0</v>
      </c>
      <c r="Z58" s="8">
        <f t="shared" si="6"/>
        <v>86.55616912473334</v>
      </c>
    </row>
    <row r="59" spans="1:26" ht="13.5">
      <c r="A59" s="37" t="s">
        <v>31</v>
      </c>
      <c r="B59" s="9">
        <f aca="true" t="shared" si="7" ref="B59:Z66">IF(B68=0,0,+(B77/B68)*100)</f>
        <v>88.98169654567116</v>
      </c>
      <c r="C59" s="9">
        <f t="shared" si="7"/>
        <v>0</v>
      </c>
      <c r="D59" s="2">
        <f t="shared" si="7"/>
        <v>89.80217037149684</v>
      </c>
      <c r="E59" s="10">
        <f t="shared" si="7"/>
        <v>89.80217037149684</v>
      </c>
      <c r="F59" s="10">
        <f t="shared" si="7"/>
        <v>91.0475732749346</v>
      </c>
      <c r="G59" s="10">
        <f t="shared" si="7"/>
        <v>82.79740629534837</v>
      </c>
      <c r="H59" s="10">
        <f t="shared" si="7"/>
        <v>116.461580986352</v>
      </c>
      <c r="I59" s="10">
        <f t="shared" si="7"/>
        <v>94.51752147494074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94.51752147494074</v>
      </c>
      <c r="W59" s="10">
        <f t="shared" si="7"/>
        <v>90.14764183892665</v>
      </c>
      <c r="X59" s="10">
        <f t="shared" si="7"/>
        <v>0</v>
      </c>
      <c r="Y59" s="10">
        <f t="shared" si="7"/>
        <v>0</v>
      </c>
      <c r="Z59" s="11">
        <f t="shared" si="7"/>
        <v>89.80217037149684</v>
      </c>
    </row>
    <row r="60" spans="1:26" ht="13.5">
      <c r="A60" s="38" t="s">
        <v>32</v>
      </c>
      <c r="B60" s="12">
        <f t="shared" si="7"/>
        <v>91.13532055567286</v>
      </c>
      <c r="C60" s="12">
        <f t="shared" si="7"/>
        <v>0</v>
      </c>
      <c r="D60" s="3">
        <f t="shared" si="7"/>
        <v>89.22710563562104</v>
      </c>
      <c r="E60" s="13">
        <f t="shared" si="7"/>
        <v>89.22710563562104</v>
      </c>
      <c r="F60" s="13">
        <f t="shared" si="7"/>
        <v>85.58494214058388</v>
      </c>
      <c r="G60" s="13">
        <f t="shared" si="7"/>
        <v>113.38658955262424</v>
      </c>
      <c r="H60" s="13">
        <f t="shared" si="7"/>
        <v>135.15312967030246</v>
      </c>
      <c r="I60" s="13">
        <f t="shared" si="7"/>
        <v>110.77051670619215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110.77051670619215</v>
      </c>
      <c r="W60" s="13">
        <f t="shared" si="7"/>
        <v>96.33573179826762</v>
      </c>
      <c r="X60" s="13">
        <f t="shared" si="7"/>
        <v>0</v>
      </c>
      <c r="Y60" s="13">
        <f t="shared" si="7"/>
        <v>0</v>
      </c>
      <c r="Z60" s="14">
        <f t="shared" si="7"/>
        <v>89.22710563562104</v>
      </c>
    </row>
    <row r="61" spans="1:26" ht="13.5">
      <c r="A61" s="39" t="s">
        <v>103</v>
      </c>
      <c r="B61" s="12">
        <f t="shared" si="7"/>
        <v>98.67430942953239</v>
      </c>
      <c r="C61" s="12">
        <f t="shared" si="7"/>
        <v>0</v>
      </c>
      <c r="D61" s="3">
        <f t="shared" si="7"/>
        <v>93.75808414129611</v>
      </c>
      <c r="E61" s="13">
        <f t="shared" si="7"/>
        <v>93.75808414129611</v>
      </c>
      <c r="F61" s="13">
        <f t="shared" si="7"/>
        <v>86.04967735438754</v>
      </c>
      <c r="G61" s="13">
        <f t="shared" si="7"/>
        <v>134.9266652499634</v>
      </c>
      <c r="H61" s="13">
        <f t="shared" si="7"/>
        <v>131.04472785764125</v>
      </c>
      <c r="I61" s="13">
        <f t="shared" si="7"/>
        <v>115.15286403978202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115.15286403978202</v>
      </c>
      <c r="W61" s="13">
        <f t="shared" si="7"/>
        <v>100.90900229070388</v>
      </c>
      <c r="X61" s="13">
        <f t="shared" si="7"/>
        <v>0</v>
      </c>
      <c r="Y61" s="13">
        <f t="shared" si="7"/>
        <v>0</v>
      </c>
      <c r="Z61" s="14">
        <f t="shared" si="7"/>
        <v>93.75808414129611</v>
      </c>
    </row>
    <row r="62" spans="1:26" ht="13.5">
      <c r="A62" s="39" t="s">
        <v>104</v>
      </c>
      <c r="B62" s="12">
        <f t="shared" si="7"/>
        <v>73.8176084053687</v>
      </c>
      <c r="C62" s="12">
        <f t="shared" si="7"/>
        <v>0</v>
      </c>
      <c r="D62" s="3">
        <f t="shared" si="7"/>
        <v>83.20022691189159</v>
      </c>
      <c r="E62" s="13">
        <f t="shared" si="7"/>
        <v>83.20022691189159</v>
      </c>
      <c r="F62" s="13">
        <f t="shared" si="7"/>
        <v>95.69180694497008</v>
      </c>
      <c r="G62" s="13">
        <f t="shared" si="7"/>
        <v>76.95141461196232</v>
      </c>
      <c r="H62" s="13">
        <f t="shared" si="7"/>
        <v>259.96935921438194</v>
      </c>
      <c r="I62" s="13">
        <f t="shared" si="7"/>
        <v>118.61540767979066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118.61540767979066</v>
      </c>
      <c r="W62" s="13">
        <f t="shared" si="7"/>
        <v>91.41722663653802</v>
      </c>
      <c r="X62" s="13">
        <f t="shared" si="7"/>
        <v>0</v>
      </c>
      <c r="Y62" s="13">
        <f t="shared" si="7"/>
        <v>0</v>
      </c>
      <c r="Z62" s="14">
        <f t="shared" si="7"/>
        <v>83.20022691189159</v>
      </c>
    </row>
    <row r="63" spans="1:26" ht="13.5">
      <c r="A63" s="39" t="s">
        <v>105</v>
      </c>
      <c r="B63" s="12">
        <f t="shared" si="7"/>
        <v>66.21870778433731</v>
      </c>
      <c r="C63" s="12">
        <f t="shared" si="7"/>
        <v>0</v>
      </c>
      <c r="D63" s="3">
        <f t="shared" si="7"/>
        <v>69.56982670405716</v>
      </c>
      <c r="E63" s="13">
        <f t="shared" si="7"/>
        <v>69.56982670405716</v>
      </c>
      <c r="F63" s="13">
        <f t="shared" si="7"/>
        <v>81.26599879072936</v>
      </c>
      <c r="G63" s="13">
        <f t="shared" si="7"/>
        <v>66.69898293046995</v>
      </c>
      <c r="H63" s="13">
        <f t="shared" si="7"/>
        <v>108.6551784765779</v>
      </c>
      <c r="I63" s="13">
        <f t="shared" si="7"/>
        <v>84.78568923445489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84.78568923445489</v>
      </c>
      <c r="W63" s="13">
        <f t="shared" si="7"/>
        <v>76.43046923511112</v>
      </c>
      <c r="X63" s="13">
        <f t="shared" si="7"/>
        <v>0</v>
      </c>
      <c r="Y63" s="13">
        <f t="shared" si="7"/>
        <v>0</v>
      </c>
      <c r="Z63" s="14">
        <f t="shared" si="7"/>
        <v>69.56982670405716</v>
      </c>
    </row>
    <row r="64" spans="1:26" ht="13.5">
      <c r="A64" s="39" t="s">
        <v>106</v>
      </c>
      <c r="B64" s="12">
        <f t="shared" si="7"/>
        <v>59.438961377505784</v>
      </c>
      <c r="C64" s="12">
        <f t="shared" si="7"/>
        <v>0</v>
      </c>
      <c r="D64" s="3">
        <f t="shared" si="7"/>
        <v>65.74478718183846</v>
      </c>
      <c r="E64" s="13">
        <f t="shared" si="7"/>
        <v>65.74478718183846</v>
      </c>
      <c r="F64" s="13">
        <f t="shared" si="7"/>
        <v>60.66418403692845</v>
      </c>
      <c r="G64" s="13">
        <f t="shared" si="7"/>
        <v>63.13700921380493</v>
      </c>
      <c r="H64" s="13">
        <f t="shared" si="7"/>
        <v>91.39060509102114</v>
      </c>
      <c r="I64" s="13">
        <f t="shared" si="7"/>
        <v>71.49230227619441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71.49230227619441</v>
      </c>
      <c r="W64" s="13">
        <f t="shared" si="7"/>
        <v>69.48108627783448</v>
      </c>
      <c r="X64" s="13">
        <f t="shared" si="7"/>
        <v>0</v>
      </c>
      <c r="Y64" s="13">
        <f t="shared" si="7"/>
        <v>0</v>
      </c>
      <c r="Z64" s="14">
        <f t="shared" si="7"/>
        <v>65.74478718183846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5107522031</v>
      </c>
      <c r="C67" s="24"/>
      <c r="D67" s="25">
        <v>5475289520</v>
      </c>
      <c r="E67" s="26">
        <v>5475289520</v>
      </c>
      <c r="F67" s="26">
        <v>465126400</v>
      </c>
      <c r="G67" s="26">
        <v>408176028</v>
      </c>
      <c r="H67" s="26">
        <v>418810583</v>
      </c>
      <c r="I67" s="26">
        <v>1292113011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1292113011</v>
      </c>
      <c r="W67" s="26">
        <v>1368822381</v>
      </c>
      <c r="X67" s="26"/>
      <c r="Y67" s="25"/>
      <c r="Z67" s="27">
        <v>5475289520</v>
      </c>
    </row>
    <row r="68" spans="1:26" ht="13.5" hidden="1">
      <c r="A68" s="37" t="s">
        <v>31</v>
      </c>
      <c r="B68" s="19">
        <v>1109432768</v>
      </c>
      <c r="C68" s="19"/>
      <c r="D68" s="20">
        <v>1214336810</v>
      </c>
      <c r="E68" s="21">
        <v>1214336810</v>
      </c>
      <c r="F68" s="21">
        <v>108336603</v>
      </c>
      <c r="G68" s="21">
        <v>115166081</v>
      </c>
      <c r="H68" s="21">
        <v>78640059</v>
      </c>
      <c r="I68" s="21">
        <v>302142743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302142743</v>
      </c>
      <c r="W68" s="21">
        <v>303584203</v>
      </c>
      <c r="X68" s="21"/>
      <c r="Y68" s="20"/>
      <c r="Z68" s="23">
        <v>1214336810</v>
      </c>
    </row>
    <row r="69" spans="1:26" ht="13.5" hidden="1">
      <c r="A69" s="38" t="s">
        <v>32</v>
      </c>
      <c r="B69" s="19">
        <v>3823887904</v>
      </c>
      <c r="C69" s="19"/>
      <c r="D69" s="20">
        <v>4089228290</v>
      </c>
      <c r="E69" s="21">
        <v>4089228290</v>
      </c>
      <c r="F69" s="21">
        <v>340845472</v>
      </c>
      <c r="G69" s="21">
        <v>276165179</v>
      </c>
      <c r="H69" s="21">
        <v>322439635</v>
      </c>
      <c r="I69" s="21">
        <v>939450286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939450286</v>
      </c>
      <c r="W69" s="21">
        <v>1022307073</v>
      </c>
      <c r="X69" s="21"/>
      <c r="Y69" s="20"/>
      <c r="Z69" s="23">
        <v>4089228290</v>
      </c>
    </row>
    <row r="70" spans="1:26" ht="13.5" hidden="1">
      <c r="A70" s="39" t="s">
        <v>103</v>
      </c>
      <c r="B70" s="19">
        <v>2854450114</v>
      </c>
      <c r="C70" s="19"/>
      <c r="D70" s="20">
        <v>3070366300</v>
      </c>
      <c r="E70" s="21">
        <v>3070366300</v>
      </c>
      <c r="F70" s="21">
        <v>266774432</v>
      </c>
      <c r="G70" s="21">
        <v>182752924</v>
      </c>
      <c r="H70" s="21">
        <v>261156662</v>
      </c>
      <c r="I70" s="21">
        <v>710684018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710684018</v>
      </c>
      <c r="W70" s="21">
        <v>767591575</v>
      </c>
      <c r="X70" s="21"/>
      <c r="Y70" s="20"/>
      <c r="Z70" s="23">
        <v>3070366300</v>
      </c>
    </row>
    <row r="71" spans="1:26" ht="13.5" hidden="1">
      <c r="A71" s="39" t="s">
        <v>104</v>
      </c>
      <c r="B71" s="19">
        <v>487363939</v>
      </c>
      <c r="C71" s="19"/>
      <c r="D71" s="20">
        <v>498413720</v>
      </c>
      <c r="E71" s="21">
        <v>498413720</v>
      </c>
      <c r="F71" s="21">
        <v>35173888</v>
      </c>
      <c r="G71" s="21">
        <v>46827824</v>
      </c>
      <c r="H71" s="21">
        <v>19506680</v>
      </c>
      <c r="I71" s="21">
        <v>101508392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101508392</v>
      </c>
      <c r="W71" s="21">
        <v>124603430</v>
      </c>
      <c r="X71" s="21"/>
      <c r="Y71" s="20"/>
      <c r="Z71" s="23">
        <v>498413720</v>
      </c>
    </row>
    <row r="72" spans="1:26" ht="13.5" hidden="1">
      <c r="A72" s="39" t="s">
        <v>105</v>
      </c>
      <c r="B72" s="19">
        <v>324547049</v>
      </c>
      <c r="C72" s="19"/>
      <c r="D72" s="20">
        <v>343381380</v>
      </c>
      <c r="E72" s="21">
        <v>343381380</v>
      </c>
      <c r="F72" s="21">
        <v>23777969</v>
      </c>
      <c r="G72" s="21">
        <v>31026689</v>
      </c>
      <c r="H72" s="21">
        <v>27016150</v>
      </c>
      <c r="I72" s="21">
        <v>81820808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81820808</v>
      </c>
      <c r="W72" s="21">
        <v>85845345</v>
      </c>
      <c r="X72" s="21"/>
      <c r="Y72" s="20"/>
      <c r="Z72" s="23">
        <v>343381380</v>
      </c>
    </row>
    <row r="73" spans="1:26" ht="13.5" hidden="1">
      <c r="A73" s="39" t="s">
        <v>106</v>
      </c>
      <c r="B73" s="19">
        <v>157526802</v>
      </c>
      <c r="C73" s="19"/>
      <c r="D73" s="20">
        <v>177066890</v>
      </c>
      <c r="E73" s="21">
        <v>177066890</v>
      </c>
      <c r="F73" s="21">
        <v>15119183</v>
      </c>
      <c r="G73" s="21">
        <v>15557742</v>
      </c>
      <c r="H73" s="21">
        <v>14760143</v>
      </c>
      <c r="I73" s="21">
        <v>45437068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45437068</v>
      </c>
      <c r="W73" s="21">
        <v>44266723</v>
      </c>
      <c r="X73" s="21"/>
      <c r="Y73" s="20"/>
      <c r="Z73" s="23">
        <v>177066890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174201359</v>
      </c>
      <c r="C75" s="28"/>
      <c r="D75" s="29">
        <v>171724420</v>
      </c>
      <c r="E75" s="30">
        <v>171724420</v>
      </c>
      <c r="F75" s="30">
        <v>15944325</v>
      </c>
      <c r="G75" s="30">
        <v>16844768</v>
      </c>
      <c r="H75" s="30">
        <v>17730889</v>
      </c>
      <c r="I75" s="30">
        <v>50519982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50519982</v>
      </c>
      <c r="W75" s="30">
        <v>42931105</v>
      </c>
      <c r="X75" s="30"/>
      <c r="Y75" s="29"/>
      <c r="Z75" s="31">
        <v>171724420</v>
      </c>
    </row>
    <row r="76" spans="1:26" ht="13.5" hidden="1">
      <c r="A76" s="42" t="s">
        <v>286</v>
      </c>
      <c r="B76" s="32">
        <v>4472104598</v>
      </c>
      <c r="C76" s="32"/>
      <c r="D76" s="33">
        <v>4739200857</v>
      </c>
      <c r="E76" s="34">
        <v>4739200857</v>
      </c>
      <c r="F76" s="34">
        <v>390350248</v>
      </c>
      <c r="G76" s="34">
        <v>408488806</v>
      </c>
      <c r="H76" s="34">
        <v>527372714</v>
      </c>
      <c r="I76" s="34">
        <v>1326211768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1326211768</v>
      </c>
      <c r="W76" s="34">
        <v>1258521000</v>
      </c>
      <c r="X76" s="34"/>
      <c r="Y76" s="33"/>
      <c r="Z76" s="35">
        <v>4739200857</v>
      </c>
    </row>
    <row r="77" spans="1:26" ht="13.5" hidden="1">
      <c r="A77" s="37" t="s">
        <v>31</v>
      </c>
      <c r="B77" s="19">
        <v>987192099</v>
      </c>
      <c r="C77" s="19"/>
      <c r="D77" s="20">
        <v>1090500811</v>
      </c>
      <c r="E77" s="21">
        <v>1090500811</v>
      </c>
      <c r="F77" s="21">
        <v>98637848</v>
      </c>
      <c r="G77" s="21">
        <v>95354528</v>
      </c>
      <c r="H77" s="21">
        <v>91585456</v>
      </c>
      <c r="I77" s="21">
        <v>285577832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285577832</v>
      </c>
      <c r="W77" s="21">
        <v>273674000</v>
      </c>
      <c r="X77" s="21"/>
      <c r="Y77" s="20"/>
      <c r="Z77" s="23">
        <v>1090500811</v>
      </c>
    </row>
    <row r="78" spans="1:26" ht="13.5" hidden="1">
      <c r="A78" s="38" t="s">
        <v>32</v>
      </c>
      <c r="B78" s="19">
        <v>3484912499</v>
      </c>
      <c r="C78" s="19"/>
      <c r="D78" s="20">
        <v>3648700046</v>
      </c>
      <c r="E78" s="21">
        <v>3648700046</v>
      </c>
      <c r="F78" s="21">
        <v>291712400</v>
      </c>
      <c r="G78" s="21">
        <v>313134278</v>
      </c>
      <c r="H78" s="21">
        <v>435787258</v>
      </c>
      <c r="I78" s="21">
        <v>1040633936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1040633936</v>
      </c>
      <c r="W78" s="21">
        <v>984847000</v>
      </c>
      <c r="X78" s="21"/>
      <c r="Y78" s="20"/>
      <c r="Z78" s="23">
        <v>3648700046</v>
      </c>
    </row>
    <row r="79" spans="1:26" ht="13.5" hidden="1">
      <c r="A79" s="39" t="s">
        <v>103</v>
      </c>
      <c r="B79" s="19">
        <v>2816608938</v>
      </c>
      <c r="C79" s="19"/>
      <c r="D79" s="20">
        <v>2878716619</v>
      </c>
      <c r="E79" s="21">
        <v>2878716619</v>
      </c>
      <c r="F79" s="21">
        <v>229558538</v>
      </c>
      <c r="G79" s="21">
        <v>246582426</v>
      </c>
      <c r="H79" s="21">
        <v>342232037</v>
      </c>
      <c r="I79" s="21">
        <v>818373001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818373001</v>
      </c>
      <c r="W79" s="21">
        <v>774569000</v>
      </c>
      <c r="X79" s="21"/>
      <c r="Y79" s="20"/>
      <c r="Z79" s="23">
        <v>2878716619</v>
      </c>
    </row>
    <row r="80" spans="1:26" ht="13.5" hidden="1">
      <c r="A80" s="39" t="s">
        <v>104</v>
      </c>
      <c r="B80" s="19">
        <v>359760404</v>
      </c>
      <c r="C80" s="19"/>
      <c r="D80" s="20">
        <v>414681346</v>
      </c>
      <c r="E80" s="21">
        <v>414681346</v>
      </c>
      <c r="F80" s="21">
        <v>33658529</v>
      </c>
      <c r="G80" s="21">
        <v>36034673</v>
      </c>
      <c r="H80" s="21">
        <v>50711391</v>
      </c>
      <c r="I80" s="21">
        <v>120404593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120404593</v>
      </c>
      <c r="W80" s="21">
        <v>113909000</v>
      </c>
      <c r="X80" s="21"/>
      <c r="Y80" s="20"/>
      <c r="Z80" s="23">
        <v>414681346</v>
      </c>
    </row>
    <row r="81" spans="1:26" ht="13.5" hidden="1">
      <c r="A81" s="39" t="s">
        <v>105</v>
      </c>
      <c r="B81" s="19">
        <v>214910862</v>
      </c>
      <c r="C81" s="19"/>
      <c r="D81" s="20">
        <v>238889831</v>
      </c>
      <c r="E81" s="21">
        <v>238889831</v>
      </c>
      <c r="F81" s="21">
        <v>19323404</v>
      </c>
      <c r="G81" s="21">
        <v>20694486</v>
      </c>
      <c r="H81" s="21">
        <v>29354446</v>
      </c>
      <c r="I81" s="21">
        <v>69372336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69372336</v>
      </c>
      <c r="W81" s="21">
        <v>65612000</v>
      </c>
      <c r="X81" s="21"/>
      <c r="Y81" s="20"/>
      <c r="Z81" s="23">
        <v>238889831</v>
      </c>
    </row>
    <row r="82" spans="1:26" ht="13.5" hidden="1">
      <c r="A82" s="39" t="s">
        <v>106</v>
      </c>
      <c r="B82" s="19">
        <v>93632295</v>
      </c>
      <c r="C82" s="19"/>
      <c r="D82" s="20">
        <v>116412250</v>
      </c>
      <c r="E82" s="21">
        <v>116412250</v>
      </c>
      <c r="F82" s="21">
        <v>9171929</v>
      </c>
      <c r="G82" s="21">
        <v>9822693</v>
      </c>
      <c r="H82" s="21">
        <v>13489384</v>
      </c>
      <c r="I82" s="21">
        <v>32484006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32484006</v>
      </c>
      <c r="W82" s="21">
        <v>30757000</v>
      </c>
      <c r="X82" s="21"/>
      <c r="Y82" s="20"/>
      <c r="Z82" s="23">
        <v>116412250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431779750</v>
      </c>
      <c r="F5" s="358">
        <f t="shared" si="0"/>
        <v>431779750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107944938</v>
      </c>
      <c r="Y5" s="358">
        <f t="shared" si="0"/>
        <v>-107944938</v>
      </c>
      <c r="Z5" s="359">
        <f>+IF(X5&lt;&gt;0,+(Y5/X5)*100,0)</f>
        <v>-100</v>
      </c>
      <c r="AA5" s="360">
        <f>+AA6+AA8+AA11+AA13+AA15</f>
        <v>431779750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96276812</v>
      </c>
      <c r="F6" s="59">
        <f t="shared" si="1"/>
        <v>96276812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24069203</v>
      </c>
      <c r="Y6" s="59">
        <f t="shared" si="1"/>
        <v>-24069203</v>
      </c>
      <c r="Z6" s="61">
        <f>+IF(X6&lt;&gt;0,+(Y6/X6)*100,0)</f>
        <v>-100</v>
      </c>
      <c r="AA6" s="62">
        <f t="shared" si="1"/>
        <v>96276812</v>
      </c>
    </row>
    <row r="7" spans="1:27" ht="13.5">
      <c r="A7" s="291" t="s">
        <v>228</v>
      </c>
      <c r="B7" s="142"/>
      <c r="C7" s="60"/>
      <c r="D7" s="340"/>
      <c r="E7" s="60">
        <v>96276812</v>
      </c>
      <c r="F7" s="59">
        <v>96276812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24069203</v>
      </c>
      <c r="Y7" s="59">
        <v>-24069203</v>
      </c>
      <c r="Z7" s="61">
        <v>-100</v>
      </c>
      <c r="AA7" s="62">
        <v>96276812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48147088</v>
      </c>
      <c r="F8" s="59">
        <f t="shared" si="2"/>
        <v>48147088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12036772</v>
      </c>
      <c r="Y8" s="59">
        <f t="shared" si="2"/>
        <v>-12036772</v>
      </c>
      <c r="Z8" s="61">
        <f>+IF(X8&lt;&gt;0,+(Y8/X8)*100,0)</f>
        <v>-100</v>
      </c>
      <c r="AA8" s="62">
        <f>SUM(AA9:AA10)</f>
        <v>48147088</v>
      </c>
    </row>
    <row r="9" spans="1:27" ht="13.5">
      <c r="A9" s="291" t="s">
        <v>229</v>
      </c>
      <c r="B9" s="142"/>
      <c r="C9" s="60"/>
      <c r="D9" s="340"/>
      <c r="E9" s="60">
        <v>48147088</v>
      </c>
      <c r="F9" s="59">
        <v>48147088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12036772</v>
      </c>
      <c r="Y9" s="59">
        <v>-12036772</v>
      </c>
      <c r="Z9" s="61">
        <v>-100</v>
      </c>
      <c r="AA9" s="62">
        <v>48147088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136481924</v>
      </c>
      <c r="F11" s="364">
        <f t="shared" si="3"/>
        <v>136481924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34120481</v>
      </c>
      <c r="Y11" s="364">
        <f t="shared" si="3"/>
        <v>-34120481</v>
      </c>
      <c r="Z11" s="365">
        <f>+IF(X11&lt;&gt;0,+(Y11/X11)*100,0)</f>
        <v>-100</v>
      </c>
      <c r="AA11" s="366">
        <f t="shared" si="3"/>
        <v>136481924</v>
      </c>
    </row>
    <row r="12" spans="1:27" ht="13.5">
      <c r="A12" s="291" t="s">
        <v>231</v>
      </c>
      <c r="B12" s="136"/>
      <c r="C12" s="60"/>
      <c r="D12" s="340"/>
      <c r="E12" s="60">
        <v>136481924</v>
      </c>
      <c r="F12" s="59">
        <v>136481924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34120481</v>
      </c>
      <c r="Y12" s="59">
        <v>-34120481</v>
      </c>
      <c r="Z12" s="61">
        <v>-100</v>
      </c>
      <c r="AA12" s="62">
        <v>136481924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143243132</v>
      </c>
      <c r="F13" s="342">
        <f t="shared" si="4"/>
        <v>143243132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35810783</v>
      </c>
      <c r="Y13" s="342">
        <f t="shared" si="4"/>
        <v>-35810783</v>
      </c>
      <c r="Z13" s="335">
        <f>+IF(X13&lt;&gt;0,+(Y13/X13)*100,0)</f>
        <v>-100</v>
      </c>
      <c r="AA13" s="273">
        <f t="shared" si="4"/>
        <v>143243132</v>
      </c>
    </row>
    <row r="14" spans="1:27" ht="13.5">
      <c r="A14" s="291" t="s">
        <v>232</v>
      </c>
      <c r="B14" s="136"/>
      <c r="C14" s="60"/>
      <c r="D14" s="340"/>
      <c r="E14" s="60">
        <v>143243132</v>
      </c>
      <c r="F14" s="59">
        <v>143243132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35810783</v>
      </c>
      <c r="Y14" s="59">
        <v>-35810783</v>
      </c>
      <c r="Z14" s="61">
        <v>-100</v>
      </c>
      <c r="AA14" s="62">
        <v>143243132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7630794</v>
      </c>
      <c r="F15" s="59">
        <f t="shared" si="5"/>
        <v>7630794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1907699</v>
      </c>
      <c r="Y15" s="59">
        <f t="shared" si="5"/>
        <v>-1907699</v>
      </c>
      <c r="Z15" s="61">
        <f>+IF(X15&lt;&gt;0,+(Y15/X15)*100,0)</f>
        <v>-100</v>
      </c>
      <c r="AA15" s="62">
        <f>SUM(AA16:AA20)</f>
        <v>7630794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7630794</v>
      </c>
      <c r="F20" s="59">
        <v>7630794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1907699</v>
      </c>
      <c r="Y20" s="59">
        <v>-1907699</v>
      </c>
      <c r="Z20" s="61">
        <v>-100</v>
      </c>
      <c r="AA20" s="62">
        <v>7630794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43310042</v>
      </c>
      <c r="F22" s="345">
        <f t="shared" si="6"/>
        <v>43310042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10827513</v>
      </c>
      <c r="Y22" s="345">
        <f t="shared" si="6"/>
        <v>-10827513</v>
      </c>
      <c r="Z22" s="336">
        <f>+IF(X22&lt;&gt;0,+(Y22/X22)*100,0)</f>
        <v>-100</v>
      </c>
      <c r="AA22" s="350">
        <f>SUM(AA23:AA32)</f>
        <v>43310042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14060722</v>
      </c>
      <c r="F24" s="59">
        <v>14060722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3515181</v>
      </c>
      <c r="Y24" s="59">
        <v>-3515181</v>
      </c>
      <c r="Z24" s="61">
        <v>-100</v>
      </c>
      <c r="AA24" s="62">
        <v>14060722</v>
      </c>
    </row>
    <row r="25" spans="1:27" ht="13.5">
      <c r="A25" s="361" t="s">
        <v>238</v>
      </c>
      <c r="B25" s="142"/>
      <c r="C25" s="60"/>
      <c r="D25" s="340"/>
      <c r="E25" s="60">
        <v>8391783</v>
      </c>
      <c r="F25" s="59">
        <v>8391783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2097946</v>
      </c>
      <c r="Y25" s="59">
        <v>-2097946</v>
      </c>
      <c r="Z25" s="61">
        <v>-100</v>
      </c>
      <c r="AA25" s="62">
        <v>8391783</v>
      </c>
    </row>
    <row r="26" spans="1:27" ht="13.5">
      <c r="A26" s="361" t="s">
        <v>239</v>
      </c>
      <c r="B26" s="302"/>
      <c r="C26" s="362"/>
      <c r="D26" s="363"/>
      <c r="E26" s="362">
        <v>1236074</v>
      </c>
      <c r="F26" s="364">
        <v>1236074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309019</v>
      </c>
      <c r="Y26" s="364">
        <v>-309019</v>
      </c>
      <c r="Z26" s="365">
        <v>-100</v>
      </c>
      <c r="AA26" s="366">
        <v>1236074</v>
      </c>
    </row>
    <row r="27" spans="1:27" ht="13.5">
      <c r="A27" s="361" t="s">
        <v>240</v>
      </c>
      <c r="B27" s="147"/>
      <c r="C27" s="60"/>
      <c r="D27" s="340"/>
      <c r="E27" s="60">
        <v>52492</v>
      </c>
      <c r="F27" s="59">
        <v>52492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13123</v>
      </c>
      <c r="Y27" s="59">
        <v>-13123</v>
      </c>
      <c r="Z27" s="61">
        <v>-100</v>
      </c>
      <c r="AA27" s="62">
        <v>52492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1188971</v>
      </c>
      <c r="F30" s="59">
        <v>1188971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297243</v>
      </c>
      <c r="Y30" s="59">
        <v>-297243</v>
      </c>
      <c r="Z30" s="61">
        <v>-100</v>
      </c>
      <c r="AA30" s="62">
        <v>1188971</v>
      </c>
    </row>
    <row r="31" spans="1:27" ht="13.5">
      <c r="A31" s="361" t="s">
        <v>244</v>
      </c>
      <c r="B31" s="300"/>
      <c r="C31" s="60"/>
      <c r="D31" s="340"/>
      <c r="E31" s="60">
        <v>620766</v>
      </c>
      <c r="F31" s="59">
        <v>620766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155192</v>
      </c>
      <c r="Y31" s="59">
        <v>-155192</v>
      </c>
      <c r="Z31" s="61">
        <v>-100</v>
      </c>
      <c r="AA31" s="62">
        <v>620766</v>
      </c>
    </row>
    <row r="32" spans="1:27" ht="13.5">
      <c r="A32" s="361" t="s">
        <v>93</v>
      </c>
      <c r="B32" s="136"/>
      <c r="C32" s="60"/>
      <c r="D32" s="340"/>
      <c r="E32" s="60">
        <v>17759234</v>
      </c>
      <c r="F32" s="59">
        <v>17759234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4439809</v>
      </c>
      <c r="Y32" s="59">
        <v>-4439809</v>
      </c>
      <c r="Z32" s="61">
        <v>-100</v>
      </c>
      <c r="AA32" s="62">
        <v>17759234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62545488</v>
      </c>
      <c r="F40" s="345">
        <f t="shared" si="9"/>
        <v>62545488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15636373</v>
      </c>
      <c r="Y40" s="345">
        <f t="shared" si="9"/>
        <v>-15636373</v>
      </c>
      <c r="Z40" s="336">
        <f>+IF(X40&lt;&gt;0,+(Y40/X40)*100,0)</f>
        <v>-100</v>
      </c>
      <c r="AA40" s="350">
        <f>SUM(AA41:AA49)</f>
        <v>62545488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1564550</v>
      </c>
      <c r="F44" s="53">
        <v>1564550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391138</v>
      </c>
      <c r="Y44" s="53">
        <v>-391138</v>
      </c>
      <c r="Z44" s="94">
        <v>-100</v>
      </c>
      <c r="AA44" s="95">
        <v>1564550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6675534</v>
      </c>
      <c r="F47" s="53">
        <v>6675534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1668884</v>
      </c>
      <c r="Y47" s="53">
        <v>-1668884</v>
      </c>
      <c r="Z47" s="94">
        <v>-100</v>
      </c>
      <c r="AA47" s="95">
        <v>6675534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54305404</v>
      </c>
      <c r="F49" s="53">
        <v>54305404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13576351</v>
      </c>
      <c r="Y49" s="53">
        <v>-13576351</v>
      </c>
      <c r="Z49" s="94">
        <v>-100</v>
      </c>
      <c r="AA49" s="95">
        <v>54305404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537635280</v>
      </c>
      <c r="F60" s="264">
        <f t="shared" si="14"/>
        <v>537635280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134408824</v>
      </c>
      <c r="Y60" s="264">
        <f t="shared" si="14"/>
        <v>-134408824</v>
      </c>
      <c r="Z60" s="337">
        <f>+IF(X60&lt;&gt;0,+(Y60/X60)*100,0)</f>
        <v>-100</v>
      </c>
      <c r="AA60" s="232">
        <f>+AA57+AA54+AA51+AA40+AA37+AA34+AA22+AA5</f>
        <v>537635280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2137271510</v>
      </c>
      <c r="D5" s="153">
        <f>SUM(D6:D8)</f>
        <v>0</v>
      </c>
      <c r="E5" s="154">
        <f t="shared" si="0"/>
        <v>2134729160</v>
      </c>
      <c r="F5" s="100">
        <f t="shared" si="0"/>
        <v>2134729160</v>
      </c>
      <c r="G5" s="100">
        <f t="shared" si="0"/>
        <v>308840385</v>
      </c>
      <c r="H5" s="100">
        <f t="shared" si="0"/>
        <v>229471421</v>
      </c>
      <c r="I5" s="100">
        <f t="shared" si="0"/>
        <v>78591748</v>
      </c>
      <c r="J5" s="100">
        <f t="shared" si="0"/>
        <v>616903554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616903554</v>
      </c>
      <c r="X5" s="100">
        <f t="shared" si="0"/>
        <v>533682291</v>
      </c>
      <c r="Y5" s="100">
        <f t="shared" si="0"/>
        <v>83221263</v>
      </c>
      <c r="Z5" s="137">
        <f>+IF(X5&lt;&gt;0,+(Y5/X5)*100,0)</f>
        <v>15.593783867938013</v>
      </c>
      <c r="AA5" s="153">
        <f>SUM(AA6:AA8)</f>
        <v>2134729160</v>
      </c>
    </row>
    <row r="6" spans="1:27" ht="13.5">
      <c r="A6" s="138" t="s">
        <v>75</v>
      </c>
      <c r="B6" s="136"/>
      <c r="C6" s="155">
        <v>808756</v>
      </c>
      <c r="D6" s="155"/>
      <c r="E6" s="156">
        <v>315810</v>
      </c>
      <c r="F6" s="60">
        <v>315810</v>
      </c>
      <c r="G6" s="60">
        <v>3760</v>
      </c>
      <c r="H6" s="60">
        <v>7398</v>
      </c>
      <c r="I6" s="60">
        <v>3954</v>
      </c>
      <c r="J6" s="60">
        <v>15112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15112</v>
      </c>
      <c r="X6" s="60">
        <v>78953</v>
      </c>
      <c r="Y6" s="60">
        <v>-63841</v>
      </c>
      <c r="Z6" s="140">
        <v>-80.86</v>
      </c>
      <c r="AA6" s="155">
        <v>315810</v>
      </c>
    </row>
    <row r="7" spans="1:27" ht="13.5">
      <c r="A7" s="138" t="s">
        <v>76</v>
      </c>
      <c r="B7" s="136"/>
      <c r="C7" s="157">
        <v>2120949040</v>
      </c>
      <c r="D7" s="157"/>
      <c r="E7" s="158">
        <v>2123759220</v>
      </c>
      <c r="F7" s="159">
        <v>2123759220</v>
      </c>
      <c r="G7" s="159">
        <v>308086900</v>
      </c>
      <c r="H7" s="159">
        <v>228710436</v>
      </c>
      <c r="I7" s="159">
        <v>77774756</v>
      </c>
      <c r="J7" s="159">
        <v>614572092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614572092</v>
      </c>
      <c r="X7" s="159">
        <v>530939805</v>
      </c>
      <c r="Y7" s="159">
        <v>83632287</v>
      </c>
      <c r="Z7" s="141">
        <v>15.75</v>
      </c>
      <c r="AA7" s="157">
        <v>2123759220</v>
      </c>
    </row>
    <row r="8" spans="1:27" ht="13.5">
      <c r="A8" s="138" t="s">
        <v>77</v>
      </c>
      <c r="B8" s="136"/>
      <c r="C8" s="155">
        <v>15513714</v>
      </c>
      <c r="D8" s="155"/>
      <c r="E8" s="156">
        <v>10654130</v>
      </c>
      <c r="F8" s="60">
        <v>10654130</v>
      </c>
      <c r="G8" s="60">
        <v>749725</v>
      </c>
      <c r="H8" s="60">
        <v>753587</v>
      </c>
      <c r="I8" s="60">
        <v>813038</v>
      </c>
      <c r="J8" s="60">
        <v>2316350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2316350</v>
      </c>
      <c r="X8" s="60">
        <v>2663533</v>
      </c>
      <c r="Y8" s="60">
        <v>-347183</v>
      </c>
      <c r="Z8" s="140">
        <v>-13.03</v>
      </c>
      <c r="AA8" s="155">
        <v>10654130</v>
      </c>
    </row>
    <row r="9" spans="1:27" ht="13.5">
      <c r="A9" s="135" t="s">
        <v>78</v>
      </c>
      <c r="B9" s="136"/>
      <c r="C9" s="153">
        <f aca="true" t="shared" si="1" ref="C9:Y9">SUM(C10:C14)</f>
        <v>627781949</v>
      </c>
      <c r="D9" s="153">
        <f>SUM(D10:D14)</f>
        <v>0</v>
      </c>
      <c r="E9" s="154">
        <f t="shared" si="1"/>
        <v>488487110</v>
      </c>
      <c r="F9" s="100">
        <f t="shared" si="1"/>
        <v>488487110</v>
      </c>
      <c r="G9" s="100">
        <f t="shared" si="1"/>
        <v>19977426</v>
      </c>
      <c r="H9" s="100">
        <f t="shared" si="1"/>
        <v>17245322</v>
      </c>
      <c r="I9" s="100">
        <f t="shared" si="1"/>
        <v>67299789</v>
      </c>
      <c r="J9" s="100">
        <f t="shared" si="1"/>
        <v>104522537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104522537</v>
      </c>
      <c r="X9" s="100">
        <f t="shared" si="1"/>
        <v>122121780</v>
      </c>
      <c r="Y9" s="100">
        <f t="shared" si="1"/>
        <v>-17599243</v>
      </c>
      <c r="Z9" s="137">
        <f>+IF(X9&lt;&gt;0,+(Y9/X9)*100,0)</f>
        <v>-14.411223780066095</v>
      </c>
      <c r="AA9" s="153">
        <f>SUM(AA10:AA14)</f>
        <v>488487110</v>
      </c>
    </row>
    <row r="10" spans="1:27" ht="13.5">
      <c r="A10" s="138" t="s">
        <v>79</v>
      </c>
      <c r="B10" s="136"/>
      <c r="C10" s="155">
        <v>16252210</v>
      </c>
      <c r="D10" s="155"/>
      <c r="E10" s="156">
        <v>20559490</v>
      </c>
      <c r="F10" s="60">
        <v>20559490</v>
      </c>
      <c r="G10" s="60">
        <v>2621755</v>
      </c>
      <c r="H10" s="60">
        <v>956449</v>
      </c>
      <c r="I10" s="60">
        <v>755943</v>
      </c>
      <c r="J10" s="60">
        <v>4334147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4334147</v>
      </c>
      <c r="X10" s="60">
        <v>5139873</v>
      </c>
      <c r="Y10" s="60">
        <v>-805726</v>
      </c>
      <c r="Z10" s="140">
        <v>-15.68</v>
      </c>
      <c r="AA10" s="155">
        <v>20559490</v>
      </c>
    </row>
    <row r="11" spans="1:27" ht="13.5">
      <c r="A11" s="138" t="s">
        <v>80</v>
      </c>
      <c r="B11" s="136"/>
      <c r="C11" s="155">
        <v>107100318</v>
      </c>
      <c r="D11" s="155"/>
      <c r="E11" s="156">
        <v>50511430</v>
      </c>
      <c r="F11" s="60">
        <v>50511430</v>
      </c>
      <c r="G11" s="60">
        <v>77320</v>
      </c>
      <c r="H11" s="60">
        <v>7427286</v>
      </c>
      <c r="I11" s="60">
        <v>376846</v>
      </c>
      <c r="J11" s="60">
        <v>7881452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7881452</v>
      </c>
      <c r="X11" s="60">
        <v>12627858</v>
      </c>
      <c r="Y11" s="60">
        <v>-4746406</v>
      </c>
      <c r="Z11" s="140">
        <v>-37.59</v>
      </c>
      <c r="AA11" s="155">
        <v>50511430</v>
      </c>
    </row>
    <row r="12" spans="1:27" ht="13.5">
      <c r="A12" s="138" t="s">
        <v>81</v>
      </c>
      <c r="B12" s="136"/>
      <c r="C12" s="155">
        <v>22658351</v>
      </c>
      <c r="D12" s="155"/>
      <c r="E12" s="156">
        <v>34566530</v>
      </c>
      <c r="F12" s="60">
        <v>34566530</v>
      </c>
      <c r="G12" s="60">
        <v>1608816</v>
      </c>
      <c r="H12" s="60">
        <v>2410634</v>
      </c>
      <c r="I12" s="60">
        <v>783336</v>
      </c>
      <c r="J12" s="60">
        <v>4802786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4802786</v>
      </c>
      <c r="X12" s="60">
        <v>8641633</v>
      </c>
      <c r="Y12" s="60">
        <v>-3838847</v>
      </c>
      <c r="Z12" s="140">
        <v>-44.42</v>
      </c>
      <c r="AA12" s="155">
        <v>34566530</v>
      </c>
    </row>
    <row r="13" spans="1:27" ht="13.5">
      <c r="A13" s="138" t="s">
        <v>82</v>
      </c>
      <c r="B13" s="136"/>
      <c r="C13" s="155">
        <v>474892968</v>
      </c>
      <c r="D13" s="155"/>
      <c r="E13" s="156">
        <v>382636230</v>
      </c>
      <c r="F13" s="60">
        <v>382636230</v>
      </c>
      <c r="G13" s="60">
        <v>15644514</v>
      </c>
      <c r="H13" s="60">
        <v>6444629</v>
      </c>
      <c r="I13" s="60">
        <v>65377965</v>
      </c>
      <c r="J13" s="60">
        <v>87467108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87467108</v>
      </c>
      <c r="X13" s="60">
        <v>95659058</v>
      </c>
      <c r="Y13" s="60">
        <v>-8191950</v>
      </c>
      <c r="Z13" s="140">
        <v>-8.56</v>
      </c>
      <c r="AA13" s="155">
        <v>382636230</v>
      </c>
    </row>
    <row r="14" spans="1:27" ht="13.5">
      <c r="A14" s="138" t="s">
        <v>83</v>
      </c>
      <c r="B14" s="136"/>
      <c r="C14" s="157">
        <v>6878102</v>
      </c>
      <c r="D14" s="157"/>
      <c r="E14" s="158">
        <v>213430</v>
      </c>
      <c r="F14" s="159">
        <v>213430</v>
      </c>
      <c r="G14" s="159">
        <v>25021</v>
      </c>
      <c r="H14" s="159">
        <v>6324</v>
      </c>
      <c r="I14" s="159">
        <v>5699</v>
      </c>
      <c r="J14" s="159">
        <v>37044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37044</v>
      </c>
      <c r="X14" s="159">
        <v>53358</v>
      </c>
      <c r="Y14" s="159">
        <v>-16314</v>
      </c>
      <c r="Z14" s="141">
        <v>-30.57</v>
      </c>
      <c r="AA14" s="157">
        <v>213430</v>
      </c>
    </row>
    <row r="15" spans="1:27" ht="13.5">
      <c r="A15" s="135" t="s">
        <v>84</v>
      </c>
      <c r="B15" s="142"/>
      <c r="C15" s="153">
        <f aca="true" t="shared" si="2" ref="C15:Y15">SUM(C16:C18)</f>
        <v>630696604</v>
      </c>
      <c r="D15" s="153">
        <f>SUM(D16:D18)</f>
        <v>0</v>
      </c>
      <c r="E15" s="154">
        <f t="shared" si="2"/>
        <v>366968750</v>
      </c>
      <c r="F15" s="100">
        <f t="shared" si="2"/>
        <v>366968750</v>
      </c>
      <c r="G15" s="100">
        <f t="shared" si="2"/>
        <v>9557099</v>
      </c>
      <c r="H15" s="100">
        <f t="shared" si="2"/>
        <v>56633978</v>
      </c>
      <c r="I15" s="100">
        <f t="shared" si="2"/>
        <v>2287284</v>
      </c>
      <c r="J15" s="100">
        <f t="shared" si="2"/>
        <v>68478361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68478361</v>
      </c>
      <c r="X15" s="100">
        <f t="shared" si="2"/>
        <v>91742188</v>
      </c>
      <c r="Y15" s="100">
        <f t="shared" si="2"/>
        <v>-23263827</v>
      </c>
      <c r="Z15" s="137">
        <f>+IF(X15&lt;&gt;0,+(Y15/X15)*100,0)</f>
        <v>-25.357828832248913</v>
      </c>
      <c r="AA15" s="153">
        <f>SUM(AA16:AA18)</f>
        <v>366968750</v>
      </c>
    </row>
    <row r="16" spans="1:27" ht="13.5">
      <c r="A16" s="138" t="s">
        <v>85</v>
      </c>
      <c r="B16" s="136"/>
      <c r="C16" s="155">
        <v>338594674</v>
      </c>
      <c r="D16" s="155"/>
      <c r="E16" s="156">
        <v>289336860</v>
      </c>
      <c r="F16" s="60">
        <v>289336860</v>
      </c>
      <c r="G16" s="60">
        <v>8004067</v>
      </c>
      <c r="H16" s="60">
        <v>54728780</v>
      </c>
      <c r="I16" s="60">
        <v>1333213</v>
      </c>
      <c r="J16" s="60">
        <v>64066060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64066060</v>
      </c>
      <c r="X16" s="60">
        <v>72334215</v>
      </c>
      <c r="Y16" s="60">
        <v>-8268155</v>
      </c>
      <c r="Z16" s="140">
        <v>-11.43</v>
      </c>
      <c r="AA16" s="155">
        <v>289336860</v>
      </c>
    </row>
    <row r="17" spans="1:27" ht="13.5">
      <c r="A17" s="138" t="s">
        <v>86</v>
      </c>
      <c r="B17" s="136"/>
      <c r="C17" s="155">
        <v>287924285</v>
      </c>
      <c r="D17" s="155"/>
      <c r="E17" s="156">
        <v>72996210</v>
      </c>
      <c r="F17" s="60">
        <v>72996210</v>
      </c>
      <c r="G17" s="60">
        <v>1206200</v>
      </c>
      <c r="H17" s="60">
        <v>1553788</v>
      </c>
      <c r="I17" s="60">
        <v>458200</v>
      </c>
      <c r="J17" s="60">
        <v>3218188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3218188</v>
      </c>
      <c r="X17" s="60">
        <v>18249053</v>
      </c>
      <c r="Y17" s="60">
        <v>-15030865</v>
      </c>
      <c r="Z17" s="140">
        <v>-82.37</v>
      </c>
      <c r="AA17" s="155">
        <v>72996210</v>
      </c>
    </row>
    <row r="18" spans="1:27" ht="13.5">
      <c r="A18" s="138" t="s">
        <v>87</v>
      </c>
      <c r="B18" s="136"/>
      <c r="C18" s="155">
        <v>4177645</v>
      </c>
      <c r="D18" s="155"/>
      <c r="E18" s="156">
        <v>4635680</v>
      </c>
      <c r="F18" s="60">
        <v>4635680</v>
      </c>
      <c r="G18" s="60">
        <v>346832</v>
      </c>
      <c r="H18" s="60">
        <v>351410</v>
      </c>
      <c r="I18" s="60">
        <v>495871</v>
      </c>
      <c r="J18" s="60">
        <v>1194113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1194113</v>
      </c>
      <c r="X18" s="60">
        <v>1158920</v>
      </c>
      <c r="Y18" s="60">
        <v>35193</v>
      </c>
      <c r="Z18" s="140">
        <v>3.04</v>
      </c>
      <c r="AA18" s="155">
        <v>4635680</v>
      </c>
    </row>
    <row r="19" spans="1:27" ht="13.5">
      <c r="A19" s="135" t="s">
        <v>88</v>
      </c>
      <c r="B19" s="142"/>
      <c r="C19" s="153">
        <f aca="true" t="shared" si="3" ref="C19:Y19">SUM(C20:C23)</f>
        <v>4777558398</v>
      </c>
      <c r="D19" s="153">
        <f>SUM(D20:D23)</f>
        <v>0</v>
      </c>
      <c r="E19" s="154">
        <f t="shared" si="3"/>
        <v>5106430920</v>
      </c>
      <c r="F19" s="100">
        <f t="shared" si="3"/>
        <v>5106430920</v>
      </c>
      <c r="G19" s="100">
        <f t="shared" si="3"/>
        <v>468702896</v>
      </c>
      <c r="H19" s="100">
        <f t="shared" si="3"/>
        <v>333888372</v>
      </c>
      <c r="I19" s="100">
        <f t="shared" si="3"/>
        <v>366274073</v>
      </c>
      <c r="J19" s="100">
        <f t="shared" si="3"/>
        <v>1168865341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1168865341</v>
      </c>
      <c r="X19" s="100">
        <f t="shared" si="3"/>
        <v>1276607731</v>
      </c>
      <c r="Y19" s="100">
        <f t="shared" si="3"/>
        <v>-107742390</v>
      </c>
      <c r="Z19" s="137">
        <f>+IF(X19&lt;&gt;0,+(Y19/X19)*100,0)</f>
        <v>-8.43974130687761</v>
      </c>
      <c r="AA19" s="153">
        <f>SUM(AA20:AA23)</f>
        <v>5106430920</v>
      </c>
    </row>
    <row r="20" spans="1:27" ht="13.5">
      <c r="A20" s="138" t="s">
        <v>89</v>
      </c>
      <c r="B20" s="136"/>
      <c r="C20" s="155">
        <v>2977894255</v>
      </c>
      <c r="D20" s="155"/>
      <c r="E20" s="156">
        <v>3273189930</v>
      </c>
      <c r="F20" s="60">
        <v>3273189930</v>
      </c>
      <c r="G20" s="60">
        <v>301162966</v>
      </c>
      <c r="H20" s="60">
        <v>201693406</v>
      </c>
      <c r="I20" s="60">
        <v>283335429</v>
      </c>
      <c r="J20" s="60">
        <v>786191801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786191801</v>
      </c>
      <c r="X20" s="60">
        <v>818297483</v>
      </c>
      <c r="Y20" s="60">
        <v>-32105682</v>
      </c>
      <c r="Z20" s="140">
        <v>-3.92</v>
      </c>
      <c r="AA20" s="155">
        <v>3273189930</v>
      </c>
    </row>
    <row r="21" spans="1:27" ht="13.5">
      <c r="A21" s="138" t="s">
        <v>90</v>
      </c>
      <c r="B21" s="136"/>
      <c r="C21" s="155">
        <v>842375367</v>
      </c>
      <c r="D21" s="155"/>
      <c r="E21" s="156">
        <v>791933840</v>
      </c>
      <c r="F21" s="60">
        <v>791933840</v>
      </c>
      <c r="G21" s="60">
        <v>67944860</v>
      </c>
      <c r="H21" s="60">
        <v>62019478</v>
      </c>
      <c r="I21" s="60">
        <v>27606560</v>
      </c>
      <c r="J21" s="60">
        <v>157570898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157570898</v>
      </c>
      <c r="X21" s="60">
        <v>197983460</v>
      </c>
      <c r="Y21" s="60">
        <v>-40412562</v>
      </c>
      <c r="Z21" s="140">
        <v>-20.41</v>
      </c>
      <c r="AA21" s="155">
        <v>791933840</v>
      </c>
    </row>
    <row r="22" spans="1:27" ht="13.5">
      <c r="A22" s="138" t="s">
        <v>91</v>
      </c>
      <c r="B22" s="136"/>
      <c r="C22" s="157">
        <v>703996037</v>
      </c>
      <c r="D22" s="157"/>
      <c r="E22" s="158">
        <v>765097050</v>
      </c>
      <c r="F22" s="159">
        <v>765097050</v>
      </c>
      <c r="G22" s="159">
        <v>54732943</v>
      </c>
      <c r="H22" s="159">
        <v>52631341</v>
      </c>
      <c r="I22" s="159">
        <v>38848288</v>
      </c>
      <c r="J22" s="159">
        <v>146212572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146212572</v>
      </c>
      <c r="X22" s="159">
        <v>191274263</v>
      </c>
      <c r="Y22" s="159">
        <v>-45061691</v>
      </c>
      <c r="Z22" s="141">
        <v>-23.56</v>
      </c>
      <c r="AA22" s="157">
        <v>765097050</v>
      </c>
    </row>
    <row r="23" spans="1:27" ht="13.5">
      <c r="A23" s="138" t="s">
        <v>92</v>
      </c>
      <c r="B23" s="136"/>
      <c r="C23" s="155">
        <v>253292739</v>
      </c>
      <c r="D23" s="155"/>
      <c r="E23" s="156">
        <v>276210100</v>
      </c>
      <c r="F23" s="60">
        <v>276210100</v>
      </c>
      <c r="G23" s="60">
        <v>44862127</v>
      </c>
      <c r="H23" s="60">
        <v>17544147</v>
      </c>
      <c r="I23" s="60">
        <v>16483796</v>
      </c>
      <c r="J23" s="60">
        <v>78890070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78890070</v>
      </c>
      <c r="X23" s="60">
        <v>69052525</v>
      </c>
      <c r="Y23" s="60">
        <v>9837545</v>
      </c>
      <c r="Z23" s="140">
        <v>14.25</v>
      </c>
      <c r="AA23" s="155">
        <v>276210100</v>
      </c>
    </row>
    <row r="24" spans="1:27" ht="13.5">
      <c r="A24" s="135" t="s">
        <v>93</v>
      </c>
      <c r="B24" s="142" t="s">
        <v>94</v>
      </c>
      <c r="C24" s="153">
        <v>6170041</v>
      </c>
      <c r="D24" s="153"/>
      <c r="E24" s="154">
        <v>13075470</v>
      </c>
      <c r="F24" s="100">
        <v>13075470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3268868</v>
      </c>
      <c r="Y24" s="100">
        <v>-3268868</v>
      </c>
      <c r="Z24" s="137">
        <v>-100</v>
      </c>
      <c r="AA24" s="153">
        <v>13075470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8179478502</v>
      </c>
      <c r="D25" s="168">
        <f>+D5+D9+D15+D19+D24</f>
        <v>0</v>
      </c>
      <c r="E25" s="169">
        <f t="shared" si="4"/>
        <v>8109691410</v>
      </c>
      <c r="F25" s="73">
        <f t="shared" si="4"/>
        <v>8109691410</v>
      </c>
      <c r="G25" s="73">
        <f t="shared" si="4"/>
        <v>807077806</v>
      </c>
      <c r="H25" s="73">
        <f t="shared" si="4"/>
        <v>637239093</v>
      </c>
      <c r="I25" s="73">
        <f t="shared" si="4"/>
        <v>514452894</v>
      </c>
      <c r="J25" s="73">
        <f t="shared" si="4"/>
        <v>1958769793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1958769793</v>
      </c>
      <c r="X25" s="73">
        <f t="shared" si="4"/>
        <v>2027422858</v>
      </c>
      <c r="Y25" s="73">
        <f t="shared" si="4"/>
        <v>-68653065</v>
      </c>
      <c r="Z25" s="170">
        <f>+IF(X25&lt;&gt;0,+(Y25/X25)*100,0)</f>
        <v>-3.386223289783981</v>
      </c>
      <c r="AA25" s="168">
        <f>+AA5+AA9+AA15+AA19+AA24</f>
        <v>8109691410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990327555</v>
      </c>
      <c r="D28" s="153">
        <f>SUM(D29:D31)</f>
        <v>0</v>
      </c>
      <c r="E28" s="154">
        <f t="shared" si="5"/>
        <v>1171775720</v>
      </c>
      <c r="F28" s="100">
        <f t="shared" si="5"/>
        <v>1171775720</v>
      </c>
      <c r="G28" s="100">
        <f t="shared" si="5"/>
        <v>91103686</v>
      </c>
      <c r="H28" s="100">
        <f t="shared" si="5"/>
        <v>81314412</v>
      </c>
      <c r="I28" s="100">
        <f t="shared" si="5"/>
        <v>83158799</v>
      </c>
      <c r="J28" s="100">
        <f t="shared" si="5"/>
        <v>255576897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255576897</v>
      </c>
      <c r="X28" s="100">
        <f t="shared" si="5"/>
        <v>292943931</v>
      </c>
      <c r="Y28" s="100">
        <f t="shared" si="5"/>
        <v>-37367034</v>
      </c>
      <c r="Z28" s="137">
        <f>+IF(X28&lt;&gt;0,+(Y28/X28)*100,0)</f>
        <v>-12.755694877324494</v>
      </c>
      <c r="AA28" s="153">
        <f>SUM(AA29:AA31)</f>
        <v>1171775720</v>
      </c>
    </row>
    <row r="29" spans="1:27" ht="13.5">
      <c r="A29" s="138" t="s">
        <v>75</v>
      </c>
      <c r="B29" s="136"/>
      <c r="C29" s="155">
        <v>143679514</v>
      </c>
      <c r="D29" s="155"/>
      <c r="E29" s="156">
        <v>187543990</v>
      </c>
      <c r="F29" s="60">
        <v>187543990</v>
      </c>
      <c r="G29" s="60">
        <v>16456315</v>
      </c>
      <c r="H29" s="60">
        <v>27454001</v>
      </c>
      <c r="I29" s="60">
        <v>16733854</v>
      </c>
      <c r="J29" s="60">
        <v>60644170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60644170</v>
      </c>
      <c r="X29" s="60">
        <v>46885998</v>
      </c>
      <c r="Y29" s="60">
        <v>13758172</v>
      </c>
      <c r="Z29" s="140">
        <v>29.34</v>
      </c>
      <c r="AA29" s="155">
        <v>187543990</v>
      </c>
    </row>
    <row r="30" spans="1:27" ht="13.5">
      <c r="A30" s="138" t="s">
        <v>76</v>
      </c>
      <c r="B30" s="136"/>
      <c r="C30" s="157">
        <v>630229604</v>
      </c>
      <c r="D30" s="157"/>
      <c r="E30" s="158">
        <v>581694980</v>
      </c>
      <c r="F30" s="159">
        <v>581694980</v>
      </c>
      <c r="G30" s="159">
        <v>37909925</v>
      </c>
      <c r="H30" s="159">
        <v>21906137</v>
      </c>
      <c r="I30" s="159">
        <v>41918821</v>
      </c>
      <c r="J30" s="159">
        <v>101734883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101734883</v>
      </c>
      <c r="X30" s="159">
        <v>145423745</v>
      </c>
      <c r="Y30" s="159">
        <v>-43688862</v>
      </c>
      <c r="Z30" s="141">
        <v>-30.04</v>
      </c>
      <c r="AA30" s="157">
        <v>581694980</v>
      </c>
    </row>
    <row r="31" spans="1:27" ht="13.5">
      <c r="A31" s="138" t="s">
        <v>77</v>
      </c>
      <c r="B31" s="136"/>
      <c r="C31" s="155">
        <v>216418437</v>
      </c>
      <c r="D31" s="155"/>
      <c r="E31" s="156">
        <v>402536750</v>
      </c>
      <c r="F31" s="60">
        <v>402536750</v>
      </c>
      <c r="G31" s="60">
        <v>36737446</v>
      </c>
      <c r="H31" s="60">
        <v>31954274</v>
      </c>
      <c r="I31" s="60">
        <v>24506124</v>
      </c>
      <c r="J31" s="60">
        <v>93197844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93197844</v>
      </c>
      <c r="X31" s="60">
        <v>100634188</v>
      </c>
      <c r="Y31" s="60">
        <v>-7436344</v>
      </c>
      <c r="Z31" s="140">
        <v>-7.39</v>
      </c>
      <c r="AA31" s="155">
        <v>402536750</v>
      </c>
    </row>
    <row r="32" spans="1:27" ht="13.5">
      <c r="A32" s="135" t="s">
        <v>78</v>
      </c>
      <c r="B32" s="136"/>
      <c r="C32" s="153">
        <f aca="true" t="shared" si="6" ref="C32:Y32">SUM(C33:C37)</f>
        <v>1314115548</v>
      </c>
      <c r="D32" s="153">
        <f>SUM(D33:D37)</f>
        <v>0</v>
      </c>
      <c r="E32" s="154">
        <f t="shared" si="6"/>
        <v>1123749730</v>
      </c>
      <c r="F32" s="100">
        <f t="shared" si="6"/>
        <v>1123749730</v>
      </c>
      <c r="G32" s="100">
        <f t="shared" si="6"/>
        <v>72231626</v>
      </c>
      <c r="H32" s="100">
        <f t="shared" si="6"/>
        <v>111691203</v>
      </c>
      <c r="I32" s="100">
        <f t="shared" si="6"/>
        <v>153512873</v>
      </c>
      <c r="J32" s="100">
        <f t="shared" si="6"/>
        <v>337435702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337435702</v>
      </c>
      <c r="X32" s="100">
        <f t="shared" si="6"/>
        <v>280937433</v>
      </c>
      <c r="Y32" s="100">
        <f t="shared" si="6"/>
        <v>56498269</v>
      </c>
      <c r="Z32" s="137">
        <f>+IF(X32&lt;&gt;0,+(Y32/X32)*100,0)</f>
        <v>20.110623350075247</v>
      </c>
      <c r="AA32" s="153">
        <f>SUM(AA33:AA37)</f>
        <v>1123749730</v>
      </c>
    </row>
    <row r="33" spans="1:27" ht="13.5">
      <c r="A33" s="138" t="s">
        <v>79</v>
      </c>
      <c r="B33" s="136"/>
      <c r="C33" s="155">
        <v>139976365</v>
      </c>
      <c r="D33" s="155"/>
      <c r="E33" s="156">
        <v>155515110</v>
      </c>
      <c r="F33" s="60">
        <v>155515110</v>
      </c>
      <c r="G33" s="60">
        <v>8908295</v>
      </c>
      <c r="H33" s="60">
        <v>13628921</v>
      </c>
      <c r="I33" s="60">
        <v>20438033</v>
      </c>
      <c r="J33" s="60">
        <v>42975249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42975249</v>
      </c>
      <c r="X33" s="60">
        <v>38878778</v>
      </c>
      <c r="Y33" s="60">
        <v>4096471</v>
      </c>
      <c r="Z33" s="140">
        <v>10.54</v>
      </c>
      <c r="AA33" s="155">
        <v>155515110</v>
      </c>
    </row>
    <row r="34" spans="1:27" ht="13.5">
      <c r="A34" s="138" t="s">
        <v>80</v>
      </c>
      <c r="B34" s="136"/>
      <c r="C34" s="155">
        <v>193315584</v>
      </c>
      <c r="D34" s="155"/>
      <c r="E34" s="156">
        <v>157848240</v>
      </c>
      <c r="F34" s="60">
        <v>157848240</v>
      </c>
      <c r="G34" s="60">
        <v>11187415</v>
      </c>
      <c r="H34" s="60">
        <v>4713586</v>
      </c>
      <c r="I34" s="60">
        <v>8837323</v>
      </c>
      <c r="J34" s="60">
        <v>24738324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24738324</v>
      </c>
      <c r="X34" s="60">
        <v>39462060</v>
      </c>
      <c r="Y34" s="60">
        <v>-14723736</v>
      </c>
      <c r="Z34" s="140">
        <v>-37.31</v>
      </c>
      <c r="AA34" s="155">
        <v>157848240</v>
      </c>
    </row>
    <row r="35" spans="1:27" ht="13.5">
      <c r="A35" s="138" t="s">
        <v>81</v>
      </c>
      <c r="B35" s="136"/>
      <c r="C35" s="155">
        <v>389969161</v>
      </c>
      <c r="D35" s="155"/>
      <c r="E35" s="156">
        <v>382731580</v>
      </c>
      <c r="F35" s="60">
        <v>382731580</v>
      </c>
      <c r="G35" s="60">
        <v>26876460</v>
      </c>
      <c r="H35" s="60">
        <v>31017067</v>
      </c>
      <c r="I35" s="60">
        <v>31210489</v>
      </c>
      <c r="J35" s="60">
        <v>89104016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89104016</v>
      </c>
      <c r="X35" s="60">
        <v>95682895</v>
      </c>
      <c r="Y35" s="60">
        <v>-6578879</v>
      </c>
      <c r="Z35" s="140">
        <v>-6.88</v>
      </c>
      <c r="AA35" s="155">
        <v>382731580</v>
      </c>
    </row>
    <row r="36" spans="1:27" ht="13.5">
      <c r="A36" s="138" t="s">
        <v>82</v>
      </c>
      <c r="B36" s="136"/>
      <c r="C36" s="155">
        <v>357515082</v>
      </c>
      <c r="D36" s="155"/>
      <c r="E36" s="156">
        <v>270539840</v>
      </c>
      <c r="F36" s="60">
        <v>270539840</v>
      </c>
      <c r="G36" s="60">
        <v>15240432</v>
      </c>
      <c r="H36" s="60">
        <v>37164547</v>
      </c>
      <c r="I36" s="60">
        <v>49174042</v>
      </c>
      <c r="J36" s="60">
        <v>101579021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101579021</v>
      </c>
      <c r="X36" s="60">
        <v>67634960</v>
      </c>
      <c r="Y36" s="60">
        <v>33944061</v>
      </c>
      <c r="Z36" s="140">
        <v>50.19</v>
      </c>
      <c r="AA36" s="155">
        <v>270539840</v>
      </c>
    </row>
    <row r="37" spans="1:27" ht="13.5">
      <c r="A37" s="138" t="s">
        <v>83</v>
      </c>
      <c r="B37" s="136"/>
      <c r="C37" s="157">
        <v>233339356</v>
      </c>
      <c r="D37" s="157"/>
      <c r="E37" s="158">
        <v>157114960</v>
      </c>
      <c r="F37" s="159">
        <v>157114960</v>
      </c>
      <c r="G37" s="159">
        <v>10019024</v>
      </c>
      <c r="H37" s="159">
        <v>25167082</v>
      </c>
      <c r="I37" s="159">
        <v>43852986</v>
      </c>
      <c r="J37" s="159">
        <v>79039092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79039092</v>
      </c>
      <c r="X37" s="159">
        <v>39278740</v>
      </c>
      <c r="Y37" s="159">
        <v>39760352</v>
      </c>
      <c r="Z37" s="141">
        <v>101.23</v>
      </c>
      <c r="AA37" s="157">
        <v>157114960</v>
      </c>
    </row>
    <row r="38" spans="1:27" ht="13.5">
      <c r="A38" s="135" t="s">
        <v>84</v>
      </c>
      <c r="B38" s="142"/>
      <c r="C38" s="153">
        <f aca="true" t="shared" si="7" ref="C38:Y38">SUM(C39:C41)</f>
        <v>1003478613</v>
      </c>
      <c r="D38" s="153">
        <f>SUM(D39:D41)</f>
        <v>0</v>
      </c>
      <c r="E38" s="154">
        <f t="shared" si="7"/>
        <v>1025199140</v>
      </c>
      <c r="F38" s="100">
        <f t="shared" si="7"/>
        <v>1025199140</v>
      </c>
      <c r="G38" s="100">
        <f t="shared" si="7"/>
        <v>90452904</v>
      </c>
      <c r="H38" s="100">
        <f t="shared" si="7"/>
        <v>66627644</v>
      </c>
      <c r="I38" s="100">
        <f t="shared" si="7"/>
        <v>45964475</v>
      </c>
      <c r="J38" s="100">
        <f t="shared" si="7"/>
        <v>203045023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203045023</v>
      </c>
      <c r="X38" s="100">
        <f t="shared" si="7"/>
        <v>256299786</v>
      </c>
      <c r="Y38" s="100">
        <f t="shared" si="7"/>
        <v>-53254763</v>
      </c>
      <c r="Z38" s="137">
        <f>+IF(X38&lt;&gt;0,+(Y38/X38)*100,0)</f>
        <v>-20.7783095846986</v>
      </c>
      <c r="AA38" s="153">
        <f>SUM(AA39:AA41)</f>
        <v>1025199140</v>
      </c>
    </row>
    <row r="39" spans="1:27" ht="13.5">
      <c r="A39" s="138" t="s">
        <v>85</v>
      </c>
      <c r="B39" s="136"/>
      <c r="C39" s="155">
        <v>546262667</v>
      </c>
      <c r="D39" s="155"/>
      <c r="E39" s="156">
        <v>503895670</v>
      </c>
      <c r="F39" s="60">
        <v>503895670</v>
      </c>
      <c r="G39" s="60">
        <v>38815205</v>
      </c>
      <c r="H39" s="60">
        <v>46605377</v>
      </c>
      <c r="I39" s="60">
        <v>41518104</v>
      </c>
      <c r="J39" s="60">
        <v>126938686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126938686</v>
      </c>
      <c r="X39" s="60">
        <v>125973918</v>
      </c>
      <c r="Y39" s="60">
        <v>964768</v>
      </c>
      <c r="Z39" s="140">
        <v>0.77</v>
      </c>
      <c r="AA39" s="155">
        <v>503895670</v>
      </c>
    </row>
    <row r="40" spans="1:27" ht="13.5">
      <c r="A40" s="138" t="s">
        <v>86</v>
      </c>
      <c r="B40" s="136"/>
      <c r="C40" s="155">
        <v>190676558</v>
      </c>
      <c r="D40" s="155"/>
      <c r="E40" s="156">
        <v>218144690</v>
      </c>
      <c r="F40" s="60">
        <v>218144690</v>
      </c>
      <c r="G40" s="60">
        <v>27622502</v>
      </c>
      <c r="H40" s="60">
        <v>11940724</v>
      </c>
      <c r="I40" s="60">
        <v>14017396</v>
      </c>
      <c r="J40" s="60">
        <v>53580622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53580622</v>
      </c>
      <c r="X40" s="60">
        <v>54536173</v>
      </c>
      <c r="Y40" s="60">
        <v>-955551</v>
      </c>
      <c r="Z40" s="140">
        <v>-1.75</v>
      </c>
      <c r="AA40" s="155">
        <v>218144690</v>
      </c>
    </row>
    <row r="41" spans="1:27" ht="13.5">
      <c r="A41" s="138" t="s">
        <v>87</v>
      </c>
      <c r="B41" s="136"/>
      <c r="C41" s="155">
        <v>266539388</v>
      </c>
      <c r="D41" s="155"/>
      <c r="E41" s="156">
        <v>303158780</v>
      </c>
      <c r="F41" s="60">
        <v>303158780</v>
      </c>
      <c r="G41" s="60">
        <v>24015197</v>
      </c>
      <c r="H41" s="60">
        <v>8081543</v>
      </c>
      <c r="I41" s="60">
        <v>-9571025</v>
      </c>
      <c r="J41" s="60">
        <v>22525715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22525715</v>
      </c>
      <c r="X41" s="60">
        <v>75789695</v>
      </c>
      <c r="Y41" s="60">
        <v>-53263980</v>
      </c>
      <c r="Z41" s="140">
        <v>-70.28</v>
      </c>
      <c r="AA41" s="155">
        <v>303158780</v>
      </c>
    </row>
    <row r="42" spans="1:27" ht="13.5">
      <c r="A42" s="135" t="s">
        <v>88</v>
      </c>
      <c r="B42" s="142"/>
      <c r="C42" s="153">
        <f aca="true" t="shared" si="8" ref="C42:Y42">SUM(C43:C46)</f>
        <v>3987210720</v>
      </c>
      <c r="D42" s="153">
        <f>SUM(D43:D46)</f>
        <v>0</v>
      </c>
      <c r="E42" s="154">
        <f t="shared" si="8"/>
        <v>4245854160</v>
      </c>
      <c r="F42" s="100">
        <f t="shared" si="8"/>
        <v>4245854160</v>
      </c>
      <c r="G42" s="100">
        <f t="shared" si="8"/>
        <v>356962680</v>
      </c>
      <c r="H42" s="100">
        <f t="shared" si="8"/>
        <v>115625976</v>
      </c>
      <c r="I42" s="100">
        <f t="shared" si="8"/>
        <v>375102038</v>
      </c>
      <c r="J42" s="100">
        <f t="shared" si="8"/>
        <v>847690694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847690694</v>
      </c>
      <c r="X42" s="100">
        <f t="shared" si="8"/>
        <v>1061463541</v>
      </c>
      <c r="Y42" s="100">
        <f t="shared" si="8"/>
        <v>-213772847</v>
      </c>
      <c r="Z42" s="137">
        <f>+IF(X42&lt;&gt;0,+(Y42/X42)*100,0)</f>
        <v>-20.139443206745053</v>
      </c>
      <c r="AA42" s="153">
        <f>SUM(AA43:AA46)</f>
        <v>4245854160</v>
      </c>
    </row>
    <row r="43" spans="1:27" ht="13.5">
      <c r="A43" s="138" t="s">
        <v>89</v>
      </c>
      <c r="B43" s="136"/>
      <c r="C43" s="155">
        <v>2824457189</v>
      </c>
      <c r="D43" s="155"/>
      <c r="E43" s="156">
        <v>2912251350</v>
      </c>
      <c r="F43" s="60">
        <v>2912251350</v>
      </c>
      <c r="G43" s="60">
        <v>283862327</v>
      </c>
      <c r="H43" s="60">
        <v>50950077</v>
      </c>
      <c r="I43" s="60">
        <v>299015152</v>
      </c>
      <c r="J43" s="60">
        <v>633827556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633827556</v>
      </c>
      <c r="X43" s="60">
        <v>728062838</v>
      </c>
      <c r="Y43" s="60">
        <v>-94235282</v>
      </c>
      <c r="Z43" s="140">
        <v>-12.94</v>
      </c>
      <c r="AA43" s="155">
        <v>2912251350</v>
      </c>
    </row>
    <row r="44" spans="1:27" ht="13.5">
      <c r="A44" s="138" t="s">
        <v>90</v>
      </c>
      <c r="B44" s="136"/>
      <c r="C44" s="155">
        <v>573880396</v>
      </c>
      <c r="D44" s="155"/>
      <c r="E44" s="156">
        <v>596018130</v>
      </c>
      <c r="F44" s="60">
        <v>596018130</v>
      </c>
      <c r="G44" s="60">
        <v>38399415</v>
      </c>
      <c r="H44" s="60">
        <v>26247705</v>
      </c>
      <c r="I44" s="60">
        <v>32311530</v>
      </c>
      <c r="J44" s="60">
        <v>96958650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96958650</v>
      </c>
      <c r="X44" s="60">
        <v>149004533</v>
      </c>
      <c r="Y44" s="60">
        <v>-52045883</v>
      </c>
      <c r="Z44" s="140">
        <v>-34.93</v>
      </c>
      <c r="AA44" s="155">
        <v>596018130</v>
      </c>
    </row>
    <row r="45" spans="1:27" ht="13.5">
      <c r="A45" s="138" t="s">
        <v>91</v>
      </c>
      <c r="B45" s="136"/>
      <c r="C45" s="157">
        <v>358257701</v>
      </c>
      <c r="D45" s="157"/>
      <c r="E45" s="158">
        <v>500393120</v>
      </c>
      <c r="F45" s="159">
        <v>500393120</v>
      </c>
      <c r="G45" s="159">
        <v>24001074</v>
      </c>
      <c r="H45" s="159">
        <v>28222751</v>
      </c>
      <c r="I45" s="159">
        <v>27235772</v>
      </c>
      <c r="J45" s="159">
        <v>79459597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79459597</v>
      </c>
      <c r="X45" s="159">
        <v>125098280</v>
      </c>
      <c r="Y45" s="159">
        <v>-45638683</v>
      </c>
      <c r="Z45" s="141">
        <v>-36.48</v>
      </c>
      <c r="AA45" s="157">
        <v>500393120</v>
      </c>
    </row>
    <row r="46" spans="1:27" ht="13.5">
      <c r="A46" s="138" t="s">
        <v>92</v>
      </c>
      <c r="B46" s="136"/>
      <c r="C46" s="155">
        <v>230615434</v>
      </c>
      <c r="D46" s="155"/>
      <c r="E46" s="156">
        <v>237191560</v>
      </c>
      <c r="F46" s="60">
        <v>237191560</v>
      </c>
      <c r="G46" s="60">
        <v>10699864</v>
      </c>
      <c r="H46" s="60">
        <v>10205443</v>
      </c>
      <c r="I46" s="60">
        <v>16539584</v>
      </c>
      <c r="J46" s="60">
        <v>37444891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37444891</v>
      </c>
      <c r="X46" s="60">
        <v>59297890</v>
      </c>
      <c r="Y46" s="60">
        <v>-21852999</v>
      </c>
      <c r="Z46" s="140">
        <v>-36.85</v>
      </c>
      <c r="AA46" s="155">
        <v>237191560</v>
      </c>
    </row>
    <row r="47" spans="1:27" ht="13.5">
      <c r="A47" s="135" t="s">
        <v>93</v>
      </c>
      <c r="B47" s="142" t="s">
        <v>94</v>
      </c>
      <c r="C47" s="153">
        <v>12444001</v>
      </c>
      <c r="D47" s="153"/>
      <c r="E47" s="154">
        <v>54333980</v>
      </c>
      <c r="F47" s="100">
        <v>54333980</v>
      </c>
      <c r="G47" s="100">
        <v>1087050</v>
      </c>
      <c r="H47" s="100">
        <v>358214</v>
      </c>
      <c r="I47" s="100">
        <v>1749095</v>
      </c>
      <c r="J47" s="100">
        <v>3194359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3194359</v>
      </c>
      <c r="X47" s="100">
        <v>13583495</v>
      </c>
      <c r="Y47" s="100">
        <v>-10389136</v>
      </c>
      <c r="Z47" s="137">
        <v>-76.48</v>
      </c>
      <c r="AA47" s="153">
        <v>54333980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7307576437</v>
      </c>
      <c r="D48" s="168">
        <f>+D28+D32+D38+D42+D47</f>
        <v>0</v>
      </c>
      <c r="E48" s="169">
        <f t="shared" si="9"/>
        <v>7620912730</v>
      </c>
      <c r="F48" s="73">
        <f t="shared" si="9"/>
        <v>7620912730</v>
      </c>
      <c r="G48" s="73">
        <f t="shared" si="9"/>
        <v>611837946</v>
      </c>
      <c r="H48" s="73">
        <f t="shared" si="9"/>
        <v>375617449</v>
      </c>
      <c r="I48" s="73">
        <f t="shared" si="9"/>
        <v>659487280</v>
      </c>
      <c r="J48" s="73">
        <f t="shared" si="9"/>
        <v>1646942675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1646942675</v>
      </c>
      <c r="X48" s="73">
        <f t="shared" si="9"/>
        <v>1905228186</v>
      </c>
      <c r="Y48" s="73">
        <f t="shared" si="9"/>
        <v>-258285511</v>
      </c>
      <c r="Z48" s="170">
        <f>+IF(X48&lt;&gt;0,+(Y48/X48)*100,0)</f>
        <v>-13.55667068637415</v>
      </c>
      <c r="AA48" s="168">
        <f>+AA28+AA32+AA38+AA42+AA47</f>
        <v>7620912730</v>
      </c>
    </row>
    <row r="49" spans="1:27" ht="13.5">
      <c r="A49" s="148" t="s">
        <v>49</v>
      </c>
      <c r="B49" s="149"/>
      <c r="C49" s="171">
        <f aca="true" t="shared" si="10" ref="C49:Y49">+C25-C48</f>
        <v>871902065</v>
      </c>
      <c r="D49" s="171">
        <f>+D25-D48</f>
        <v>0</v>
      </c>
      <c r="E49" s="172">
        <f t="shared" si="10"/>
        <v>488778680</v>
      </c>
      <c r="F49" s="173">
        <f t="shared" si="10"/>
        <v>488778680</v>
      </c>
      <c r="G49" s="173">
        <f t="shared" si="10"/>
        <v>195239860</v>
      </c>
      <c r="H49" s="173">
        <f t="shared" si="10"/>
        <v>261621644</v>
      </c>
      <c r="I49" s="173">
        <f t="shared" si="10"/>
        <v>-145034386</v>
      </c>
      <c r="J49" s="173">
        <f t="shared" si="10"/>
        <v>311827118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311827118</v>
      </c>
      <c r="X49" s="173">
        <f>IF(F25=F48,0,X25-X48)</f>
        <v>122194672</v>
      </c>
      <c r="Y49" s="173">
        <f t="shared" si="10"/>
        <v>189632446</v>
      </c>
      <c r="Z49" s="174">
        <f>+IF(X49&lt;&gt;0,+(Y49/X49)*100,0)</f>
        <v>155.1888007031927</v>
      </c>
      <c r="AA49" s="171">
        <f>+AA25-AA48</f>
        <v>488778680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1109432768</v>
      </c>
      <c r="D5" s="155">
        <v>0</v>
      </c>
      <c r="E5" s="156">
        <v>1214336810</v>
      </c>
      <c r="F5" s="60">
        <v>1214336810</v>
      </c>
      <c r="G5" s="60">
        <v>108336603</v>
      </c>
      <c r="H5" s="60">
        <v>115166081</v>
      </c>
      <c r="I5" s="60">
        <v>78640059</v>
      </c>
      <c r="J5" s="60">
        <v>302142743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302142743</v>
      </c>
      <c r="X5" s="60">
        <v>303584203</v>
      </c>
      <c r="Y5" s="60">
        <v>-1441460</v>
      </c>
      <c r="Z5" s="140">
        <v>-0.47</v>
      </c>
      <c r="AA5" s="155">
        <v>1214336810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2854450114</v>
      </c>
      <c r="D7" s="155">
        <v>0</v>
      </c>
      <c r="E7" s="156">
        <v>3070366300</v>
      </c>
      <c r="F7" s="60">
        <v>3070366300</v>
      </c>
      <c r="G7" s="60">
        <v>266774432</v>
      </c>
      <c r="H7" s="60">
        <v>182752924</v>
      </c>
      <c r="I7" s="60">
        <v>261156662</v>
      </c>
      <c r="J7" s="60">
        <v>710684018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710684018</v>
      </c>
      <c r="X7" s="60">
        <v>767591575</v>
      </c>
      <c r="Y7" s="60">
        <v>-56907557</v>
      </c>
      <c r="Z7" s="140">
        <v>-7.41</v>
      </c>
      <c r="AA7" s="155">
        <v>3070366300</v>
      </c>
    </row>
    <row r="8" spans="1:27" ht="13.5">
      <c r="A8" s="183" t="s">
        <v>104</v>
      </c>
      <c r="B8" s="182"/>
      <c r="C8" s="155">
        <v>487363939</v>
      </c>
      <c r="D8" s="155">
        <v>0</v>
      </c>
      <c r="E8" s="156">
        <v>498413720</v>
      </c>
      <c r="F8" s="60">
        <v>498413720</v>
      </c>
      <c r="G8" s="60">
        <v>35173888</v>
      </c>
      <c r="H8" s="60">
        <v>46827824</v>
      </c>
      <c r="I8" s="60">
        <v>19506680</v>
      </c>
      <c r="J8" s="60">
        <v>101508392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101508392</v>
      </c>
      <c r="X8" s="60">
        <v>124603430</v>
      </c>
      <c r="Y8" s="60">
        <v>-23095038</v>
      </c>
      <c r="Z8" s="140">
        <v>-18.53</v>
      </c>
      <c r="AA8" s="155">
        <v>498413720</v>
      </c>
    </row>
    <row r="9" spans="1:27" ht="13.5">
      <c r="A9" s="183" t="s">
        <v>105</v>
      </c>
      <c r="B9" s="182"/>
      <c r="C9" s="155">
        <v>324547049</v>
      </c>
      <c r="D9" s="155">
        <v>0</v>
      </c>
      <c r="E9" s="156">
        <v>343381380</v>
      </c>
      <c r="F9" s="60">
        <v>343381380</v>
      </c>
      <c r="G9" s="60">
        <v>23777969</v>
      </c>
      <c r="H9" s="60">
        <v>31026689</v>
      </c>
      <c r="I9" s="60">
        <v>27016150</v>
      </c>
      <c r="J9" s="60">
        <v>81820808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81820808</v>
      </c>
      <c r="X9" s="60">
        <v>85845345</v>
      </c>
      <c r="Y9" s="60">
        <v>-4024537</v>
      </c>
      <c r="Z9" s="140">
        <v>-4.69</v>
      </c>
      <c r="AA9" s="155">
        <v>343381380</v>
      </c>
    </row>
    <row r="10" spans="1:27" ht="13.5">
      <c r="A10" s="183" t="s">
        <v>106</v>
      </c>
      <c r="B10" s="182"/>
      <c r="C10" s="155">
        <v>157526802</v>
      </c>
      <c r="D10" s="155">
        <v>0</v>
      </c>
      <c r="E10" s="156">
        <v>177066890</v>
      </c>
      <c r="F10" s="54">
        <v>177066890</v>
      </c>
      <c r="G10" s="54">
        <v>15119183</v>
      </c>
      <c r="H10" s="54">
        <v>15557742</v>
      </c>
      <c r="I10" s="54">
        <v>14760143</v>
      </c>
      <c r="J10" s="54">
        <v>45437068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45437068</v>
      </c>
      <c r="X10" s="54">
        <v>44266723</v>
      </c>
      <c r="Y10" s="54">
        <v>1170345</v>
      </c>
      <c r="Z10" s="184">
        <v>2.64</v>
      </c>
      <c r="AA10" s="130">
        <v>177066890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17592099</v>
      </c>
      <c r="D12" s="155">
        <v>0</v>
      </c>
      <c r="E12" s="156">
        <v>21460590</v>
      </c>
      <c r="F12" s="60">
        <v>21460590</v>
      </c>
      <c r="G12" s="60">
        <v>1522340</v>
      </c>
      <c r="H12" s="60">
        <v>1443630</v>
      </c>
      <c r="I12" s="60">
        <v>1799927</v>
      </c>
      <c r="J12" s="60">
        <v>4765897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4765897</v>
      </c>
      <c r="X12" s="60">
        <v>5365148</v>
      </c>
      <c r="Y12" s="60">
        <v>-599251</v>
      </c>
      <c r="Z12" s="140">
        <v>-11.17</v>
      </c>
      <c r="AA12" s="155">
        <v>21460590</v>
      </c>
    </row>
    <row r="13" spans="1:27" ht="13.5">
      <c r="A13" s="181" t="s">
        <v>109</v>
      </c>
      <c r="B13" s="185"/>
      <c r="C13" s="155">
        <v>68223685</v>
      </c>
      <c r="D13" s="155">
        <v>0</v>
      </c>
      <c r="E13" s="156">
        <v>45740040</v>
      </c>
      <c r="F13" s="60">
        <v>45740040</v>
      </c>
      <c r="G13" s="60">
        <v>9215508</v>
      </c>
      <c r="H13" s="60">
        <v>5791051</v>
      </c>
      <c r="I13" s="60">
        <v>-3262152</v>
      </c>
      <c r="J13" s="60">
        <v>11744407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11744407</v>
      </c>
      <c r="X13" s="60">
        <v>11435010</v>
      </c>
      <c r="Y13" s="60">
        <v>309397</v>
      </c>
      <c r="Z13" s="140">
        <v>2.71</v>
      </c>
      <c r="AA13" s="155">
        <v>45740040</v>
      </c>
    </row>
    <row r="14" spans="1:27" ht="13.5">
      <c r="A14" s="181" t="s">
        <v>110</v>
      </c>
      <c r="B14" s="185"/>
      <c r="C14" s="155">
        <v>174201359</v>
      </c>
      <c r="D14" s="155">
        <v>0</v>
      </c>
      <c r="E14" s="156">
        <v>171724420</v>
      </c>
      <c r="F14" s="60">
        <v>171724420</v>
      </c>
      <c r="G14" s="60">
        <v>15944325</v>
      </c>
      <c r="H14" s="60">
        <v>16844768</v>
      </c>
      <c r="I14" s="60">
        <v>17730889</v>
      </c>
      <c r="J14" s="60">
        <v>50519982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50519982</v>
      </c>
      <c r="X14" s="60">
        <v>42931105</v>
      </c>
      <c r="Y14" s="60">
        <v>7588877</v>
      </c>
      <c r="Z14" s="140">
        <v>17.68</v>
      </c>
      <c r="AA14" s="155">
        <v>171724420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23084949</v>
      </c>
      <c r="D16" s="155">
        <v>0</v>
      </c>
      <c r="E16" s="156">
        <v>34808730</v>
      </c>
      <c r="F16" s="60">
        <v>34808730</v>
      </c>
      <c r="G16" s="60">
        <v>1717909</v>
      </c>
      <c r="H16" s="60">
        <v>2193907</v>
      </c>
      <c r="I16" s="60">
        <v>768917</v>
      </c>
      <c r="J16" s="60">
        <v>4680733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4680733</v>
      </c>
      <c r="X16" s="60">
        <v>8702183</v>
      </c>
      <c r="Y16" s="60">
        <v>-4021450</v>
      </c>
      <c r="Z16" s="140">
        <v>-46.21</v>
      </c>
      <c r="AA16" s="155">
        <v>34808730</v>
      </c>
    </row>
    <row r="17" spans="1:27" ht="13.5">
      <c r="A17" s="181" t="s">
        <v>113</v>
      </c>
      <c r="B17" s="185"/>
      <c r="C17" s="155">
        <v>10262803</v>
      </c>
      <c r="D17" s="155">
        <v>0</v>
      </c>
      <c r="E17" s="156">
        <v>10394240</v>
      </c>
      <c r="F17" s="60">
        <v>10394240</v>
      </c>
      <c r="G17" s="60">
        <v>685260</v>
      </c>
      <c r="H17" s="60">
        <v>748771</v>
      </c>
      <c r="I17" s="60">
        <v>345268</v>
      </c>
      <c r="J17" s="60">
        <v>1779299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1779299</v>
      </c>
      <c r="X17" s="60">
        <v>2598560</v>
      </c>
      <c r="Y17" s="60">
        <v>-819261</v>
      </c>
      <c r="Z17" s="140">
        <v>-31.53</v>
      </c>
      <c r="AA17" s="155">
        <v>10394240</v>
      </c>
    </row>
    <row r="18" spans="1:27" ht="13.5">
      <c r="A18" s="183" t="s">
        <v>114</v>
      </c>
      <c r="B18" s="182"/>
      <c r="C18" s="155">
        <v>1908521</v>
      </c>
      <c r="D18" s="155">
        <v>0</v>
      </c>
      <c r="E18" s="156">
        <v>1484000</v>
      </c>
      <c r="F18" s="60">
        <v>1484000</v>
      </c>
      <c r="G18" s="60">
        <v>166118</v>
      </c>
      <c r="H18" s="60">
        <v>166569</v>
      </c>
      <c r="I18" s="60">
        <v>169547</v>
      </c>
      <c r="J18" s="60">
        <v>502234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502234</v>
      </c>
      <c r="X18" s="60">
        <v>371000</v>
      </c>
      <c r="Y18" s="60">
        <v>131234</v>
      </c>
      <c r="Z18" s="140">
        <v>35.37</v>
      </c>
      <c r="AA18" s="155">
        <v>1484000</v>
      </c>
    </row>
    <row r="19" spans="1:27" ht="13.5">
      <c r="A19" s="181" t="s">
        <v>34</v>
      </c>
      <c r="B19" s="185"/>
      <c r="C19" s="155">
        <v>1278013839</v>
      </c>
      <c r="D19" s="155">
        <v>0</v>
      </c>
      <c r="E19" s="156">
        <v>1119572470</v>
      </c>
      <c r="F19" s="60">
        <v>1119572470</v>
      </c>
      <c r="G19" s="60">
        <v>325014977</v>
      </c>
      <c r="H19" s="60">
        <v>14941722</v>
      </c>
      <c r="I19" s="60">
        <v>46028309</v>
      </c>
      <c r="J19" s="60">
        <v>385985008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385985008</v>
      </c>
      <c r="X19" s="60">
        <v>279893118</v>
      </c>
      <c r="Y19" s="60">
        <v>106091890</v>
      </c>
      <c r="Z19" s="140">
        <v>37.9</v>
      </c>
      <c r="AA19" s="155">
        <v>1119572470</v>
      </c>
    </row>
    <row r="20" spans="1:27" ht="13.5">
      <c r="A20" s="181" t="s">
        <v>35</v>
      </c>
      <c r="B20" s="185"/>
      <c r="C20" s="155">
        <v>777540440</v>
      </c>
      <c r="D20" s="155">
        <v>0</v>
      </c>
      <c r="E20" s="156">
        <v>691129530</v>
      </c>
      <c r="F20" s="54">
        <v>691129530</v>
      </c>
      <c r="G20" s="54">
        <v>-122122</v>
      </c>
      <c r="H20" s="54">
        <v>160505872</v>
      </c>
      <c r="I20" s="54">
        <v>10380502</v>
      </c>
      <c r="J20" s="54">
        <v>170764252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170764252</v>
      </c>
      <c r="X20" s="54">
        <v>172782383</v>
      </c>
      <c r="Y20" s="54">
        <v>-2018131</v>
      </c>
      <c r="Z20" s="184">
        <v>-1.17</v>
      </c>
      <c r="AA20" s="130">
        <v>691129530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10849</v>
      </c>
      <c r="J21" s="60">
        <v>10849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10849</v>
      </c>
      <c r="X21" s="60">
        <v>0</v>
      </c>
      <c r="Y21" s="60">
        <v>10849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7284148367</v>
      </c>
      <c r="D22" s="188">
        <f>SUM(D5:D21)</f>
        <v>0</v>
      </c>
      <c r="E22" s="189">
        <f t="shared" si="0"/>
        <v>7399879120</v>
      </c>
      <c r="F22" s="190">
        <f t="shared" si="0"/>
        <v>7399879120</v>
      </c>
      <c r="G22" s="190">
        <f t="shared" si="0"/>
        <v>803326390</v>
      </c>
      <c r="H22" s="190">
        <f t="shared" si="0"/>
        <v>593967550</v>
      </c>
      <c r="I22" s="190">
        <f t="shared" si="0"/>
        <v>475051750</v>
      </c>
      <c r="J22" s="190">
        <f t="shared" si="0"/>
        <v>1872345690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1872345690</v>
      </c>
      <c r="X22" s="190">
        <f t="shared" si="0"/>
        <v>1849969783</v>
      </c>
      <c r="Y22" s="190">
        <f t="shared" si="0"/>
        <v>22375907</v>
      </c>
      <c r="Z22" s="191">
        <f>+IF(X22&lt;&gt;0,+(Y22/X22)*100,0)</f>
        <v>1.2095282423323777</v>
      </c>
      <c r="AA22" s="188">
        <f>SUM(AA5:AA21)</f>
        <v>7399879120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1720677221</v>
      </c>
      <c r="D25" s="155">
        <v>0</v>
      </c>
      <c r="E25" s="156">
        <v>1972548120</v>
      </c>
      <c r="F25" s="60">
        <v>1972548120</v>
      </c>
      <c r="G25" s="60">
        <v>142201704</v>
      </c>
      <c r="H25" s="60">
        <v>144821247</v>
      </c>
      <c r="I25" s="60">
        <v>146822332</v>
      </c>
      <c r="J25" s="60">
        <v>433845283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433845283</v>
      </c>
      <c r="X25" s="60">
        <v>493137030</v>
      </c>
      <c r="Y25" s="60">
        <v>-59291747</v>
      </c>
      <c r="Z25" s="140">
        <v>-12.02</v>
      </c>
      <c r="AA25" s="155">
        <v>1972548120</v>
      </c>
    </row>
    <row r="26" spans="1:27" ht="13.5">
      <c r="A26" s="183" t="s">
        <v>38</v>
      </c>
      <c r="B26" s="182"/>
      <c r="C26" s="155">
        <v>53194424</v>
      </c>
      <c r="D26" s="155">
        <v>0</v>
      </c>
      <c r="E26" s="156">
        <v>57199290</v>
      </c>
      <c r="F26" s="60">
        <v>57199290</v>
      </c>
      <c r="G26" s="60">
        <v>4402273</v>
      </c>
      <c r="H26" s="60">
        <v>4436899</v>
      </c>
      <c r="I26" s="60">
        <v>4296756</v>
      </c>
      <c r="J26" s="60">
        <v>13135928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13135928</v>
      </c>
      <c r="X26" s="60">
        <v>14299823</v>
      </c>
      <c r="Y26" s="60">
        <v>-1163895</v>
      </c>
      <c r="Z26" s="140">
        <v>-8.14</v>
      </c>
      <c r="AA26" s="155">
        <v>57199290</v>
      </c>
    </row>
    <row r="27" spans="1:27" ht="13.5">
      <c r="A27" s="183" t="s">
        <v>118</v>
      </c>
      <c r="B27" s="182"/>
      <c r="C27" s="155">
        <v>404278219</v>
      </c>
      <c r="D27" s="155">
        <v>0</v>
      </c>
      <c r="E27" s="156">
        <v>318213910</v>
      </c>
      <c r="F27" s="60">
        <v>318213910</v>
      </c>
      <c r="G27" s="60">
        <v>0</v>
      </c>
      <c r="H27" s="60">
        <v>8230949</v>
      </c>
      <c r="I27" s="60">
        <v>5125167</v>
      </c>
      <c r="J27" s="60">
        <v>13356116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13356116</v>
      </c>
      <c r="X27" s="60">
        <v>79553478</v>
      </c>
      <c r="Y27" s="60">
        <v>-66197362</v>
      </c>
      <c r="Z27" s="140">
        <v>-83.21</v>
      </c>
      <c r="AA27" s="155">
        <v>318213910</v>
      </c>
    </row>
    <row r="28" spans="1:27" ht="13.5">
      <c r="A28" s="183" t="s">
        <v>39</v>
      </c>
      <c r="B28" s="182"/>
      <c r="C28" s="155">
        <v>709813638</v>
      </c>
      <c r="D28" s="155">
        <v>0</v>
      </c>
      <c r="E28" s="156">
        <v>885807300</v>
      </c>
      <c r="F28" s="60">
        <v>885807300</v>
      </c>
      <c r="G28" s="60">
        <v>73832040</v>
      </c>
      <c r="H28" s="60">
        <v>73831518</v>
      </c>
      <c r="I28" s="60">
        <v>73829598</v>
      </c>
      <c r="J28" s="60">
        <v>221493156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221493156</v>
      </c>
      <c r="X28" s="60">
        <v>221451825</v>
      </c>
      <c r="Y28" s="60">
        <v>41331</v>
      </c>
      <c r="Z28" s="140">
        <v>0.02</v>
      </c>
      <c r="AA28" s="155">
        <v>885807300</v>
      </c>
    </row>
    <row r="29" spans="1:27" ht="13.5">
      <c r="A29" s="183" t="s">
        <v>40</v>
      </c>
      <c r="B29" s="182"/>
      <c r="C29" s="155">
        <v>201382180</v>
      </c>
      <c r="D29" s="155">
        <v>0</v>
      </c>
      <c r="E29" s="156">
        <v>190534160</v>
      </c>
      <c r="F29" s="60">
        <v>190534160</v>
      </c>
      <c r="G29" s="60">
        <v>38686871</v>
      </c>
      <c r="H29" s="60">
        <v>-13467604</v>
      </c>
      <c r="I29" s="60">
        <v>-8938910</v>
      </c>
      <c r="J29" s="60">
        <v>16280357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16280357</v>
      </c>
      <c r="X29" s="60">
        <v>47633540</v>
      </c>
      <c r="Y29" s="60">
        <v>-31353183</v>
      </c>
      <c r="Z29" s="140">
        <v>-65.82</v>
      </c>
      <c r="AA29" s="155">
        <v>190534160</v>
      </c>
    </row>
    <row r="30" spans="1:27" ht="13.5">
      <c r="A30" s="183" t="s">
        <v>119</v>
      </c>
      <c r="B30" s="182"/>
      <c r="C30" s="155">
        <v>2178208649</v>
      </c>
      <c r="D30" s="155">
        <v>0</v>
      </c>
      <c r="E30" s="156">
        <v>2292123340</v>
      </c>
      <c r="F30" s="60">
        <v>2292123340</v>
      </c>
      <c r="G30" s="60">
        <v>250508639</v>
      </c>
      <c r="H30" s="60">
        <v>31307949</v>
      </c>
      <c r="I30" s="60">
        <v>262009505</v>
      </c>
      <c r="J30" s="60">
        <v>543826093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543826093</v>
      </c>
      <c r="X30" s="60">
        <v>573030835</v>
      </c>
      <c r="Y30" s="60">
        <v>-29204742</v>
      </c>
      <c r="Z30" s="140">
        <v>-5.1</v>
      </c>
      <c r="AA30" s="155">
        <v>2292123340</v>
      </c>
    </row>
    <row r="31" spans="1:27" ht="13.5">
      <c r="A31" s="183" t="s">
        <v>120</v>
      </c>
      <c r="B31" s="182"/>
      <c r="C31" s="155">
        <v>483074821</v>
      </c>
      <c r="D31" s="155">
        <v>0</v>
      </c>
      <c r="E31" s="156">
        <v>537635270</v>
      </c>
      <c r="F31" s="60">
        <v>537635270</v>
      </c>
      <c r="G31" s="60">
        <v>6331559</v>
      </c>
      <c r="H31" s="60">
        <v>17108421</v>
      </c>
      <c r="I31" s="60">
        <v>35642580</v>
      </c>
      <c r="J31" s="60">
        <v>59082560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59082560</v>
      </c>
      <c r="X31" s="60">
        <v>134408818</v>
      </c>
      <c r="Y31" s="60">
        <v>-75326258</v>
      </c>
      <c r="Z31" s="140">
        <v>-56.04</v>
      </c>
      <c r="AA31" s="155">
        <v>537635270</v>
      </c>
    </row>
    <row r="32" spans="1:27" ht="13.5">
      <c r="A32" s="183" t="s">
        <v>121</v>
      </c>
      <c r="B32" s="182"/>
      <c r="C32" s="155">
        <v>370834567</v>
      </c>
      <c r="D32" s="155">
        <v>0</v>
      </c>
      <c r="E32" s="156">
        <v>326624690</v>
      </c>
      <c r="F32" s="60">
        <v>326624690</v>
      </c>
      <c r="G32" s="60">
        <v>20025125</v>
      </c>
      <c r="H32" s="60">
        <v>27347260</v>
      </c>
      <c r="I32" s="60">
        <v>41246459</v>
      </c>
      <c r="J32" s="60">
        <v>88618844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88618844</v>
      </c>
      <c r="X32" s="60">
        <v>81656173</v>
      </c>
      <c r="Y32" s="60">
        <v>6962671</v>
      </c>
      <c r="Z32" s="140">
        <v>8.53</v>
      </c>
      <c r="AA32" s="155">
        <v>326624690</v>
      </c>
    </row>
    <row r="33" spans="1:27" ht="13.5">
      <c r="A33" s="183" t="s">
        <v>42</v>
      </c>
      <c r="B33" s="182"/>
      <c r="C33" s="155">
        <v>296595313</v>
      </c>
      <c r="D33" s="155">
        <v>0</v>
      </c>
      <c r="E33" s="156">
        <v>340519940</v>
      </c>
      <c r="F33" s="60">
        <v>340519940</v>
      </c>
      <c r="G33" s="60">
        <v>22384431</v>
      </c>
      <c r="H33" s="60">
        <v>24079956</v>
      </c>
      <c r="I33" s="60">
        <v>28213795</v>
      </c>
      <c r="J33" s="60">
        <v>74678182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74678182</v>
      </c>
      <c r="X33" s="60">
        <v>85129985</v>
      </c>
      <c r="Y33" s="60">
        <v>-10451803</v>
      </c>
      <c r="Z33" s="140">
        <v>-12.28</v>
      </c>
      <c r="AA33" s="155">
        <v>340519940</v>
      </c>
    </row>
    <row r="34" spans="1:27" ht="13.5">
      <c r="A34" s="183" t="s">
        <v>43</v>
      </c>
      <c r="B34" s="182"/>
      <c r="C34" s="155">
        <v>794678068</v>
      </c>
      <c r="D34" s="155">
        <v>0</v>
      </c>
      <c r="E34" s="156">
        <v>699706710</v>
      </c>
      <c r="F34" s="60">
        <v>699706710</v>
      </c>
      <c r="G34" s="60">
        <v>53465304</v>
      </c>
      <c r="H34" s="60">
        <v>57920854</v>
      </c>
      <c r="I34" s="60">
        <v>71239998</v>
      </c>
      <c r="J34" s="60">
        <v>182626156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182626156</v>
      </c>
      <c r="X34" s="60">
        <v>174926678</v>
      </c>
      <c r="Y34" s="60">
        <v>7699478</v>
      </c>
      <c r="Z34" s="140">
        <v>4.4</v>
      </c>
      <c r="AA34" s="155">
        <v>699706710</v>
      </c>
    </row>
    <row r="35" spans="1:27" ht="13.5">
      <c r="A35" s="181" t="s">
        <v>122</v>
      </c>
      <c r="B35" s="185"/>
      <c r="C35" s="155">
        <v>94839337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7307576437</v>
      </c>
      <c r="D36" s="188">
        <f>SUM(D25:D35)</f>
        <v>0</v>
      </c>
      <c r="E36" s="189">
        <f t="shared" si="1"/>
        <v>7620912730</v>
      </c>
      <c r="F36" s="190">
        <f t="shared" si="1"/>
        <v>7620912730</v>
      </c>
      <c r="G36" s="190">
        <f t="shared" si="1"/>
        <v>611837946</v>
      </c>
      <c r="H36" s="190">
        <f t="shared" si="1"/>
        <v>375617449</v>
      </c>
      <c r="I36" s="190">
        <f t="shared" si="1"/>
        <v>659487280</v>
      </c>
      <c r="J36" s="190">
        <f t="shared" si="1"/>
        <v>1646942675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1646942675</v>
      </c>
      <c r="X36" s="190">
        <f t="shared" si="1"/>
        <v>1905228185</v>
      </c>
      <c r="Y36" s="190">
        <f t="shared" si="1"/>
        <v>-258285510</v>
      </c>
      <c r="Z36" s="191">
        <f>+IF(X36&lt;&gt;0,+(Y36/X36)*100,0)</f>
        <v>-13.55667064100251</v>
      </c>
      <c r="AA36" s="188">
        <f>SUM(AA25:AA35)</f>
        <v>7620912730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-23428070</v>
      </c>
      <c r="D38" s="199">
        <f>+D22-D36</f>
        <v>0</v>
      </c>
      <c r="E38" s="200">
        <f t="shared" si="2"/>
        <v>-221033610</v>
      </c>
      <c r="F38" s="106">
        <f t="shared" si="2"/>
        <v>-221033610</v>
      </c>
      <c r="G38" s="106">
        <f t="shared" si="2"/>
        <v>191488444</v>
      </c>
      <c r="H38" s="106">
        <f t="shared" si="2"/>
        <v>218350101</v>
      </c>
      <c r="I38" s="106">
        <f t="shared" si="2"/>
        <v>-184435530</v>
      </c>
      <c r="J38" s="106">
        <f t="shared" si="2"/>
        <v>225403015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225403015</v>
      </c>
      <c r="X38" s="106">
        <f>IF(F22=F36,0,X22-X36)</f>
        <v>-55258402</v>
      </c>
      <c r="Y38" s="106">
        <f t="shared" si="2"/>
        <v>280661417</v>
      </c>
      <c r="Z38" s="201">
        <f>+IF(X38&lt;&gt;0,+(Y38/X38)*100,0)</f>
        <v>-507.9072264883809</v>
      </c>
      <c r="AA38" s="199">
        <f>+AA22-AA36</f>
        <v>-221033610</v>
      </c>
    </row>
    <row r="39" spans="1:27" ht="13.5">
      <c r="A39" s="181" t="s">
        <v>46</v>
      </c>
      <c r="B39" s="185"/>
      <c r="C39" s="155">
        <v>895330135</v>
      </c>
      <c r="D39" s="155">
        <v>0</v>
      </c>
      <c r="E39" s="156">
        <v>709812290</v>
      </c>
      <c r="F39" s="60">
        <v>709812290</v>
      </c>
      <c r="G39" s="60">
        <v>3751416</v>
      </c>
      <c r="H39" s="60">
        <v>43271543</v>
      </c>
      <c r="I39" s="60">
        <v>39401144</v>
      </c>
      <c r="J39" s="60">
        <v>86424103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86424103</v>
      </c>
      <c r="X39" s="60">
        <v>177453073</v>
      </c>
      <c r="Y39" s="60">
        <v>-91028970</v>
      </c>
      <c r="Z39" s="140">
        <v>-51.3</v>
      </c>
      <c r="AA39" s="155">
        <v>709812290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871902065</v>
      </c>
      <c r="D42" s="206">
        <f>SUM(D38:D41)</f>
        <v>0</v>
      </c>
      <c r="E42" s="207">
        <f t="shared" si="3"/>
        <v>488778680</v>
      </c>
      <c r="F42" s="88">
        <f t="shared" si="3"/>
        <v>488778680</v>
      </c>
      <c r="G42" s="88">
        <f t="shared" si="3"/>
        <v>195239860</v>
      </c>
      <c r="H42" s="88">
        <f t="shared" si="3"/>
        <v>261621644</v>
      </c>
      <c r="I42" s="88">
        <f t="shared" si="3"/>
        <v>-145034386</v>
      </c>
      <c r="J42" s="88">
        <f t="shared" si="3"/>
        <v>311827118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311827118</v>
      </c>
      <c r="X42" s="88">
        <f t="shared" si="3"/>
        <v>122194671</v>
      </c>
      <c r="Y42" s="88">
        <f t="shared" si="3"/>
        <v>189632447</v>
      </c>
      <c r="Z42" s="208">
        <f>+IF(X42&lt;&gt;0,+(Y42/X42)*100,0)</f>
        <v>155.18880279157182</v>
      </c>
      <c r="AA42" s="206">
        <f>SUM(AA38:AA41)</f>
        <v>488778680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871902065</v>
      </c>
      <c r="D44" s="210">
        <f>+D42-D43</f>
        <v>0</v>
      </c>
      <c r="E44" s="211">
        <f t="shared" si="4"/>
        <v>488778680</v>
      </c>
      <c r="F44" s="77">
        <f t="shared" si="4"/>
        <v>488778680</v>
      </c>
      <c r="G44" s="77">
        <f t="shared" si="4"/>
        <v>195239860</v>
      </c>
      <c r="H44" s="77">
        <f t="shared" si="4"/>
        <v>261621644</v>
      </c>
      <c r="I44" s="77">
        <f t="shared" si="4"/>
        <v>-145034386</v>
      </c>
      <c r="J44" s="77">
        <f t="shared" si="4"/>
        <v>311827118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311827118</v>
      </c>
      <c r="X44" s="77">
        <f t="shared" si="4"/>
        <v>122194671</v>
      </c>
      <c r="Y44" s="77">
        <f t="shared" si="4"/>
        <v>189632447</v>
      </c>
      <c r="Z44" s="212">
        <f>+IF(X44&lt;&gt;0,+(Y44/X44)*100,0)</f>
        <v>155.18880279157182</v>
      </c>
      <c r="AA44" s="210">
        <f>+AA42-AA43</f>
        <v>488778680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871902065</v>
      </c>
      <c r="D46" s="206">
        <f>SUM(D44:D45)</f>
        <v>0</v>
      </c>
      <c r="E46" s="207">
        <f t="shared" si="5"/>
        <v>488778680</v>
      </c>
      <c r="F46" s="88">
        <f t="shared" si="5"/>
        <v>488778680</v>
      </c>
      <c r="G46" s="88">
        <f t="shared" si="5"/>
        <v>195239860</v>
      </c>
      <c r="H46" s="88">
        <f t="shared" si="5"/>
        <v>261621644</v>
      </c>
      <c r="I46" s="88">
        <f t="shared" si="5"/>
        <v>-145034386</v>
      </c>
      <c r="J46" s="88">
        <f t="shared" si="5"/>
        <v>311827118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311827118</v>
      </c>
      <c r="X46" s="88">
        <f t="shared" si="5"/>
        <v>122194671</v>
      </c>
      <c r="Y46" s="88">
        <f t="shared" si="5"/>
        <v>189632447</v>
      </c>
      <c r="Z46" s="208">
        <f>+IF(X46&lt;&gt;0,+(Y46/X46)*100,0)</f>
        <v>155.18880279157182</v>
      </c>
      <c r="AA46" s="206">
        <f>SUM(AA44:AA45)</f>
        <v>488778680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871902065</v>
      </c>
      <c r="D48" s="217">
        <f>SUM(D46:D47)</f>
        <v>0</v>
      </c>
      <c r="E48" s="218">
        <f t="shared" si="6"/>
        <v>488778680</v>
      </c>
      <c r="F48" s="219">
        <f t="shared" si="6"/>
        <v>488778680</v>
      </c>
      <c r="G48" s="219">
        <f t="shared" si="6"/>
        <v>195239860</v>
      </c>
      <c r="H48" s="220">
        <f t="shared" si="6"/>
        <v>261621644</v>
      </c>
      <c r="I48" s="220">
        <f t="shared" si="6"/>
        <v>-145034386</v>
      </c>
      <c r="J48" s="220">
        <f t="shared" si="6"/>
        <v>311827118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311827118</v>
      </c>
      <c r="X48" s="220">
        <f t="shared" si="6"/>
        <v>122194671</v>
      </c>
      <c r="Y48" s="220">
        <f t="shared" si="6"/>
        <v>189632447</v>
      </c>
      <c r="Z48" s="221">
        <f>+IF(X48&lt;&gt;0,+(Y48/X48)*100,0)</f>
        <v>155.18880279157182</v>
      </c>
      <c r="AA48" s="222">
        <f>SUM(AA46:AA47)</f>
        <v>488778680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42097447</v>
      </c>
      <c r="D5" s="153">
        <f>SUM(D6:D8)</f>
        <v>0</v>
      </c>
      <c r="E5" s="154">
        <f t="shared" si="0"/>
        <v>54300000</v>
      </c>
      <c r="F5" s="100">
        <f t="shared" si="0"/>
        <v>54300000</v>
      </c>
      <c r="G5" s="100">
        <f t="shared" si="0"/>
        <v>55987</v>
      </c>
      <c r="H5" s="100">
        <f t="shared" si="0"/>
        <v>4583008</v>
      </c>
      <c r="I5" s="100">
        <f t="shared" si="0"/>
        <v>-4043040</v>
      </c>
      <c r="J5" s="100">
        <f t="shared" si="0"/>
        <v>595955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595955</v>
      </c>
      <c r="X5" s="100">
        <f t="shared" si="0"/>
        <v>13575000</v>
      </c>
      <c r="Y5" s="100">
        <f t="shared" si="0"/>
        <v>-12979045</v>
      </c>
      <c r="Z5" s="137">
        <f>+IF(X5&lt;&gt;0,+(Y5/X5)*100,0)</f>
        <v>-95.6099079189687</v>
      </c>
      <c r="AA5" s="153">
        <f>SUM(AA6:AA8)</f>
        <v>54300000</v>
      </c>
    </row>
    <row r="6" spans="1:27" ht="13.5">
      <c r="A6" s="138" t="s">
        <v>75</v>
      </c>
      <c r="B6" s="136"/>
      <c r="C6" s="155">
        <v>9988441</v>
      </c>
      <c r="D6" s="155"/>
      <c r="E6" s="156">
        <v>5000000</v>
      </c>
      <c r="F6" s="60">
        <v>5000000</v>
      </c>
      <c r="G6" s="60">
        <v>55987</v>
      </c>
      <c r="H6" s="60">
        <v>4521058</v>
      </c>
      <c r="I6" s="60">
        <v>-4465071</v>
      </c>
      <c r="J6" s="60">
        <v>111974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111974</v>
      </c>
      <c r="X6" s="60">
        <v>1250000</v>
      </c>
      <c r="Y6" s="60">
        <v>-1138026</v>
      </c>
      <c r="Z6" s="140">
        <v>-91.04</v>
      </c>
      <c r="AA6" s="62">
        <v>5000000</v>
      </c>
    </row>
    <row r="7" spans="1:27" ht="13.5">
      <c r="A7" s="138" t="s">
        <v>76</v>
      </c>
      <c r="B7" s="136"/>
      <c r="C7" s="157">
        <v>12862417</v>
      </c>
      <c r="D7" s="157"/>
      <c r="E7" s="158">
        <v>10300000</v>
      </c>
      <c r="F7" s="159">
        <v>10300000</v>
      </c>
      <c r="G7" s="159"/>
      <c r="H7" s="159">
        <v>61950</v>
      </c>
      <c r="I7" s="159"/>
      <c r="J7" s="159">
        <v>61950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61950</v>
      </c>
      <c r="X7" s="159">
        <v>2575000</v>
      </c>
      <c r="Y7" s="159">
        <v>-2513050</v>
      </c>
      <c r="Z7" s="141">
        <v>-97.59</v>
      </c>
      <c r="AA7" s="225">
        <v>10300000</v>
      </c>
    </row>
    <row r="8" spans="1:27" ht="13.5">
      <c r="A8" s="138" t="s">
        <v>77</v>
      </c>
      <c r="B8" s="136"/>
      <c r="C8" s="155">
        <v>19246589</v>
      </c>
      <c r="D8" s="155"/>
      <c r="E8" s="156">
        <v>39000000</v>
      </c>
      <c r="F8" s="60">
        <v>39000000</v>
      </c>
      <c r="G8" s="60"/>
      <c r="H8" s="60"/>
      <c r="I8" s="60">
        <v>422031</v>
      </c>
      <c r="J8" s="60">
        <v>422031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422031</v>
      </c>
      <c r="X8" s="60">
        <v>9750000</v>
      </c>
      <c r="Y8" s="60">
        <v>-9327969</v>
      </c>
      <c r="Z8" s="140">
        <v>-95.67</v>
      </c>
      <c r="AA8" s="62">
        <v>39000000</v>
      </c>
    </row>
    <row r="9" spans="1:27" ht="13.5">
      <c r="A9" s="135" t="s">
        <v>78</v>
      </c>
      <c r="B9" s="136"/>
      <c r="C9" s="153">
        <f aca="true" t="shared" si="1" ref="C9:Y9">SUM(C10:C14)</f>
        <v>154700021</v>
      </c>
      <c r="D9" s="153">
        <f>SUM(D10:D14)</f>
        <v>0</v>
      </c>
      <c r="E9" s="154">
        <f t="shared" si="1"/>
        <v>194034210</v>
      </c>
      <c r="F9" s="100">
        <f t="shared" si="1"/>
        <v>194034210</v>
      </c>
      <c r="G9" s="100">
        <f t="shared" si="1"/>
        <v>0</v>
      </c>
      <c r="H9" s="100">
        <f t="shared" si="1"/>
        <v>13427486</v>
      </c>
      <c r="I9" s="100">
        <f t="shared" si="1"/>
        <v>18504636</v>
      </c>
      <c r="J9" s="100">
        <f t="shared" si="1"/>
        <v>31932122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31932122</v>
      </c>
      <c r="X9" s="100">
        <f t="shared" si="1"/>
        <v>48508553</v>
      </c>
      <c r="Y9" s="100">
        <f t="shared" si="1"/>
        <v>-16576431</v>
      </c>
      <c r="Z9" s="137">
        <f>+IF(X9&lt;&gt;0,+(Y9/X9)*100,0)</f>
        <v>-34.17218196551853</v>
      </c>
      <c r="AA9" s="102">
        <f>SUM(AA10:AA14)</f>
        <v>194034210</v>
      </c>
    </row>
    <row r="10" spans="1:27" ht="13.5">
      <c r="A10" s="138" t="s">
        <v>79</v>
      </c>
      <c r="B10" s="136"/>
      <c r="C10" s="155"/>
      <c r="D10" s="155"/>
      <c r="E10" s="156">
        <v>8000000</v>
      </c>
      <c r="F10" s="60">
        <v>8000000</v>
      </c>
      <c r="G10" s="60"/>
      <c r="H10" s="60">
        <v>10</v>
      </c>
      <c r="I10" s="60"/>
      <c r="J10" s="60">
        <v>10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10</v>
      </c>
      <c r="X10" s="60">
        <v>2000000</v>
      </c>
      <c r="Y10" s="60">
        <v>-1999990</v>
      </c>
      <c r="Z10" s="140">
        <v>-100</v>
      </c>
      <c r="AA10" s="62">
        <v>8000000</v>
      </c>
    </row>
    <row r="11" spans="1:27" ht="13.5">
      <c r="A11" s="138" t="s">
        <v>80</v>
      </c>
      <c r="B11" s="136"/>
      <c r="C11" s="155">
        <v>7795479</v>
      </c>
      <c r="D11" s="155"/>
      <c r="E11" s="156">
        <v>6000000</v>
      </c>
      <c r="F11" s="60">
        <v>6000000</v>
      </c>
      <c r="G11" s="60"/>
      <c r="H11" s="60">
        <v>1441899</v>
      </c>
      <c r="I11" s="60">
        <v>-11548</v>
      </c>
      <c r="J11" s="60">
        <v>1430351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1430351</v>
      </c>
      <c r="X11" s="60">
        <v>1500000</v>
      </c>
      <c r="Y11" s="60">
        <v>-69649</v>
      </c>
      <c r="Z11" s="140">
        <v>-4.64</v>
      </c>
      <c r="AA11" s="62">
        <v>6000000</v>
      </c>
    </row>
    <row r="12" spans="1:27" ht="13.5">
      <c r="A12" s="138" t="s">
        <v>81</v>
      </c>
      <c r="B12" s="136"/>
      <c r="C12" s="155">
        <v>2819282</v>
      </c>
      <c r="D12" s="155"/>
      <c r="E12" s="156">
        <v>13000000</v>
      </c>
      <c r="F12" s="60">
        <v>13000000</v>
      </c>
      <c r="G12" s="60"/>
      <c r="H12" s="60">
        <v>309003</v>
      </c>
      <c r="I12" s="60">
        <v>215</v>
      </c>
      <c r="J12" s="60">
        <v>309218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309218</v>
      </c>
      <c r="X12" s="60">
        <v>3250000</v>
      </c>
      <c r="Y12" s="60">
        <v>-2940782</v>
      </c>
      <c r="Z12" s="140">
        <v>-90.49</v>
      </c>
      <c r="AA12" s="62">
        <v>13000000</v>
      </c>
    </row>
    <row r="13" spans="1:27" ht="13.5">
      <c r="A13" s="138" t="s">
        <v>82</v>
      </c>
      <c r="B13" s="136"/>
      <c r="C13" s="155">
        <v>143504454</v>
      </c>
      <c r="D13" s="155"/>
      <c r="E13" s="156">
        <v>165934210</v>
      </c>
      <c r="F13" s="60">
        <v>165934210</v>
      </c>
      <c r="G13" s="60"/>
      <c r="H13" s="60">
        <v>11676574</v>
      </c>
      <c r="I13" s="60">
        <v>17870260</v>
      </c>
      <c r="J13" s="60">
        <v>29546834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29546834</v>
      </c>
      <c r="X13" s="60">
        <v>41483553</v>
      </c>
      <c r="Y13" s="60">
        <v>-11936719</v>
      </c>
      <c r="Z13" s="140">
        <v>-28.77</v>
      </c>
      <c r="AA13" s="62">
        <v>165934210</v>
      </c>
    </row>
    <row r="14" spans="1:27" ht="13.5">
      <c r="A14" s="138" t="s">
        <v>83</v>
      </c>
      <c r="B14" s="136"/>
      <c r="C14" s="157">
        <v>580806</v>
      </c>
      <c r="D14" s="157"/>
      <c r="E14" s="158">
        <v>1100000</v>
      </c>
      <c r="F14" s="159">
        <v>1100000</v>
      </c>
      <c r="G14" s="159"/>
      <c r="H14" s="159"/>
      <c r="I14" s="159">
        <v>645709</v>
      </c>
      <c r="J14" s="159">
        <v>645709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645709</v>
      </c>
      <c r="X14" s="159">
        <v>275000</v>
      </c>
      <c r="Y14" s="159">
        <v>370709</v>
      </c>
      <c r="Z14" s="141">
        <v>134.8</v>
      </c>
      <c r="AA14" s="225">
        <v>1100000</v>
      </c>
    </row>
    <row r="15" spans="1:27" ht="13.5">
      <c r="A15" s="135" t="s">
        <v>84</v>
      </c>
      <c r="B15" s="142"/>
      <c r="C15" s="153">
        <f aca="true" t="shared" si="2" ref="C15:Y15">SUM(C16:C18)</f>
        <v>428687576</v>
      </c>
      <c r="D15" s="153">
        <f>SUM(D16:D18)</f>
        <v>0</v>
      </c>
      <c r="E15" s="154">
        <f t="shared" si="2"/>
        <v>262635504</v>
      </c>
      <c r="F15" s="100">
        <f t="shared" si="2"/>
        <v>262635504</v>
      </c>
      <c r="G15" s="100">
        <f t="shared" si="2"/>
        <v>6534952</v>
      </c>
      <c r="H15" s="100">
        <f t="shared" si="2"/>
        <v>5775373</v>
      </c>
      <c r="I15" s="100">
        <f t="shared" si="2"/>
        <v>4889509</v>
      </c>
      <c r="J15" s="100">
        <f t="shared" si="2"/>
        <v>17199834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17199834</v>
      </c>
      <c r="X15" s="100">
        <f t="shared" si="2"/>
        <v>65658877</v>
      </c>
      <c r="Y15" s="100">
        <f t="shared" si="2"/>
        <v>-48459043</v>
      </c>
      <c r="Z15" s="137">
        <f>+IF(X15&lt;&gt;0,+(Y15/X15)*100,0)</f>
        <v>-73.80425193687063</v>
      </c>
      <c r="AA15" s="102">
        <f>SUM(AA16:AA18)</f>
        <v>262635504</v>
      </c>
    </row>
    <row r="16" spans="1:27" ht="13.5">
      <c r="A16" s="138" t="s">
        <v>85</v>
      </c>
      <c r="B16" s="136"/>
      <c r="C16" s="155">
        <v>62442696</v>
      </c>
      <c r="D16" s="155"/>
      <c r="E16" s="156">
        <v>86627610</v>
      </c>
      <c r="F16" s="60">
        <v>86627610</v>
      </c>
      <c r="G16" s="60">
        <v>6491829</v>
      </c>
      <c r="H16" s="60">
        <v>4829677</v>
      </c>
      <c r="I16" s="60">
        <v>4091619</v>
      </c>
      <c r="J16" s="60">
        <v>15413125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15413125</v>
      </c>
      <c r="X16" s="60">
        <v>21656903</v>
      </c>
      <c r="Y16" s="60">
        <v>-6243778</v>
      </c>
      <c r="Z16" s="140">
        <v>-28.83</v>
      </c>
      <c r="AA16" s="62">
        <v>86627610</v>
      </c>
    </row>
    <row r="17" spans="1:27" ht="13.5">
      <c r="A17" s="138" t="s">
        <v>86</v>
      </c>
      <c r="B17" s="136"/>
      <c r="C17" s="155">
        <v>354352229</v>
      </c>
      <c r="D17" s="155"/>
      <c r="E17" s="156">
        <v>150697894</v>
      </c>
      <c r="F17" s="60">
        <v>150697894</v>
      </c>
      <c r="G17" s="60">
        <v>43123</v>
      </c>
      <c r="H17" s="60">
        <v>817974</v>
      </c>
      <c r="I17" s="60"/>
      <c r="J17" s="60">
        <v>861097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861097</v>
      </c>
      <c r="X17" s="60">
        <v>37674474</v>
      </c>
      <c r="Y17" s="60">
        <v>-36813377</v>
      </c>
      <c r="Z17" s="140">
        <v>-97.71</v>
      </c>
      <c r="AA17" s="62">
        <v>150697894</v>
      </c>
    </row>
    <row r="18" spans="1:27" ht="13.5">
      <c r="A18" s="138" t="s">
        <v>87</v>
      </c>
      <c r="B18" s="136"/>
      <c r="C18" s="155">
        <v>11892651</v>
      </c>
      <c r="D18" s="155"/>
      <c r="E18" s="156">
        <v>25310000</v>
      </c>
      <c r="F18" s="60">
        <v>25310000</v>
      </c>
      <c r="G18" s="60"/>
      <c r="H18" s="60">
        <v>127722</v>
      </c>
      <c r="I18" s="60">
        <v>797890</v>
      </c>
      <c r="J18" s="60">
        <v>925612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925612</v>
      </c>
      <c r="X18" s="60">
        <v>6327500</v>
      </c>
      <c r="Y18" s="60">
        <v>-5401888</v>
      </c>
      <c r="Z18" s="140">
        <v>-85.37</v>
      </c>
      <c r="AA18" s="62">
        <v>25310000</v>
      </c>
    </row>
    <row r="19" spans="1:27" ht="13.5">
      <c r="A19" s="135" t="s">
        <v>88</v>
      </c>
      <c r="B19" s="142"/>
      <c r="C19" s="153">
        <f aca="true" t="shared" si="3" ref="C19:Y19">SUM(C20:C23)</f>
        <v>569538699</v>
      </c>
      <c r="D19" s="153">
        <f>SUM(D20:D23)</f>
        <v>0</v>
      </c>
      <c r="E19" s="154">
        <f t="shared" si="3"/>
        <v>666307281</v>
      </c>
      <c r="F19" s="100">
        <f t="shared" si="3"/>
        <v>666307281</v>
      </c>
      <c r="G19" s="100">
        <f t="shared" si="3"/>
        <v>4846171</v>
      </c>
      <c r="H19" s="100">
        <f t="shared" si="3"/>
        <v>33335765</v>
      </c>
      <c r="I19" s="100">
        <f t="shared" si="3"/>
        <v>18137314</v>
      </c>
      <c r="J19" s="100">
        <f t="shared" si="3"/>
        <v>56319250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56319250</v>
      </c>
      <c r="X19" s="100">
        <f t="shared" si="3"/>
        <v>166576820</v>
      </c>
      <c r="Y19" s="100">
        <f t="shared" si="3"/>
        <v>-110257570</v>
      </c>
      <c r="Z19" s="137">
        <f>+IF(X19&lt;&gt;0,+(Y19/X19)*100,0)</f>
        <v>-66.19022382586004</v>
      </c>
      <c r="AA19" s="102">
        <f>SUM(AA20:AA23)</f>
        <v>666307281</v>
      </c>
    </row>
    <row r="20" spans="1:27" ht="13.5">
      <c r="A20" s="138" t="s">
        <v>89</v>
      </c>
      <c r="B20" s="136"/>
      <c r="C20" s="155">
        <v>130183169</v>
      </c>
      <c r="D20" s="155"/>
      <c r="E20" s="156">
        <v>216957281</v>
      </c>
      <c r="F20" s="60">
        <v>216957281</v>
      </c>
      <c r="G20" s="60">
        <v>2841155</v>
      </c>
      <c r="H20" s="60">
        <v>7645677</v>
      </c>
      <c r="I20" s="60">
        <v>4631066</v>
      </c>
      <c r="J20" s="60">
        <v>15117898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15117898</v>
      </c>
      <c r="X20" s="60">
        <v>54239320</v>
      </c>
      <c r="Y20" s="60">
        <v>-39121422</v>
      </c>
      <c r="Z20" s="140">
        <v>-72.13</v>
      </c>
      <c r="AA20" s="62">
        <v>216957281</v>
      </c>
    </row>
    <row r="21" spans="1:27" ht="13.5">
      <c r="A21" s="138" t="s">
        <v>90</v>
      </c>
      <c r="B21" s="136"/>
      <c r="C21" s="155">
        <v>266414002</v>
      </c>
      <c r="D21" s="155"/>
      <c r="E21" s="156">
        <v>184650000</v>
      </c>
      <c r="F21" s="60">
        <v>184650000</v>
      </c>
      <c r="G21" s="60">
        <v>2005016</v>
      </c>
      <c r="H21" s="60">
        <v>13038136</v>
      </c>
      <c r="I21" s="60">
        <v>6682433</v>
      </c>
      <c r="J21" s="60">
        <v>21725585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21725585</v>
      </c>
      <c r="X21" s="60">
        <v>46162500</v>
      </c>
      <c r="Y21" s="60">
        <v>-24436915</v>
      </c>
      <c r="Z21" s="140">
        <v>-52.94</v>
      </c>
      <c r="AA21" s="62">
        <v>184650000</v>
      </c>
    </row>
    <row r="22" spans="1:27" ht="13.5">
      <c r="A22" s="138" t="s">
        <v>91</v>
      </c>
      <c r="B22" s="136"/>
      <c r="C22" s="157">
        <v>169499183</v>
      </c>
      <c r="D22" s="157"/>
      <c r="E22" s="158">
        <v>251000000</v>
      </c>
      <c r="F22" s="159">
        <v>251000000</v>
      </c>
      <c r="G22" s="159"/>
      <c r="H22" s="159">
        <v>12651952</v>
      </c>
      <c r="I22" s="159">
        <v>6821617</v>
      </c>
      <c r="J22" s="159">
        <v>19473569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19473569</v>
      </c>
      <c r="X22" s="159">
        <v>62750000</v>
      </c>
      <c r="Y22" s="159">
        <v>-43276431</v>
      </c>
      <c r="Z22" s="141">
        <v>-68.97</v>
      </c>
      <c r="AA22" s="225">
        <v>251000000</v>
      </c>
    </row>
    <row r="23" spans="1:27" ht="13.5">
      <c r="A23" s="138" t="s">
        <v>92</v>
      </c>
      <c r="B23" s="136"/>
      <c r="C23" s="155">
        <v>3442345</v>
      </c>
      <c r="D23" s="155"/>
      <c r="E23" s="156">
        <v>13700000</v>
      </c>
      <c r="F23" s="60">
        <v>13700000</v>
      </c>
      <c r="G23" s="60"/>
      <c r="H23" s="60"/>
      <c r="I23" s="60">
        <v>2198</v>
      </c>
      <c r="J23" s="60">
        <v>2198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2198</v>
      </c>
      <c r="X23" s="60">
        <v>3425000</v>
      </c>
      <c r="Y23" s="60">
        <v>-3422802</v>
      </c>
      <c r="Z23" s="140">
        <v>-99.94</v>
      </c>
      <c r="AA23" s="62">
        <v>13700000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1195023743</v>
      </c>
      <c r="D25" s="217">
        <f>+D5+D9+D15+D19+D24</f>
        <v>0</v>
      </c>
      <c r="E25" s="230">
        <f t="shared" si="4"/>
        <v>1177276995</v>
      </c>
      <c r="F25" s="219">
        <f t="shared" si="4"/>
        <v>1177276995</v>
      </c>
      <c r="G25" s="219">
        <f t="shared" si="4"/>
        <v>11437110</v>
      </c>
      <c r="H25" s="219">
        <f t="shared" si="4"/>
        <v>57121632</v>
      </c>
      <c r="I25" s="219">
        <f t="shared" si="4"/>
        <v>37488419</v>
      </c>
      <c r="J25" s="219">
        <f t="shared" si="4"/>
        <v>106047161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106047161</v>
      </c>
      <c r="X25" s="219">
        <f t="shared" si="4"/>
        <v>294319250</v>
      </c>
      <c r="Y25" s="219">
        <f t="shared" si="4"/>
        <v>-188272089</v>
      </c>
      <c r="Z25" s="231">
        <f>+IF(X25&lt;&gt;0,+(Y25/X25)*100,0)</f>
        <v>-63.96866293998779</v>
      </c>
      <c r="AA25" s="232">
        <f>+AA5+AA9+AA15+AA19+AA24</f>
        <v>1177276995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893455371</v>
      </c>
      <c r="D28" s="155"/>
      <c r="E28" s="156">
        <v>709812280</v>
      </c>
      <c r="F28" s="60">
        <v>709812280</v>
      </c>
      <c r="G28" s="60">
        <v>3290715</v>
      </c>
      <c r="H28" s="60">
        <v>37957495</v>
      </c>
      <c r="I28" s="60">
        <v>34562407</v>
      </c>
      <c r="J28" s="60">
        <v>75810617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75810617</v>
      </c>
      <c r="X28" s="60">
        <v>177453070</v>
      </c>
      <c r="Y28" s="60">
        <v>-101642453</v>
      </c>
      <c r="Z28" s="140">
        <v>-57.28</v>
      </c>
      <c r="AA28" s="155">
        <v>709812280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7700000</v>
      </c>
      <c r="F31" s="60">
        <v>7700000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1925000</v>
      </c>
      <c r="Y31" s="60">
        <v>-1925000</v>
      </c>
      <c r="Z31" s="140">
        <v>-100</v>
      </c>
      <c r="AA31" s="62">
        <v>7700000</v>
      </c>
    </row>
    <row r="32" spans="1:27" ht="13.5">
      <c r="A32" s="236" t="s">
        <v>46</v>
      </c>
      <c r="B32" s="136"/>
      <c r="C32" s="210">
        <f aca="true" t="shared" si="5" ref="C32:Y32">SUM(C28:C31)</f>
        <v>893455371</v>
      </c>
      <c r="D32" s="210">
        <f>SUM(D28:D31)</f>
        <v>0</v>
      </c>
      <c r="E32" s="211">
        <f t="shared" si="5"/>
        <v>717512280</v>
      </c>
      <c r="F32" s="77">
        <f t="shared" si="5"/>
        <v>717512280</v>
      </c>
      <c r="G32" s="77">
        <f t="shared" si="5"/>
        <v>3290715</v>
      </c>
      <c r="H32" s="77">
        <f t="shared" si="5"/>
        <v>37957495</v>
      </c>
      <c r="I32" s="77">
        <f t="shared" si="5"/>
        <v>34562407</v>
      </c>
      <c r="J32" s="77">
        <f t="shared" si="5"/>
        <v>75810617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75810617</v>
      </c>
      <c r="X32" s="77">
        <f t="shared" si="5"/>
        <v>179378070</v>
      </c>
      <c r="Y32" s="77">
        <f t="shared" si="5"/>
        <v>-103567453</v>
      </c>
      <c r="Z32" s="212">
        <f>+IF(X32&lt;&gt;0,+(Y32/X32)*100,0)</f>
        <v>-57.73696472484067</v>
      </c>
      <c r="AA32" s="79">
        <f>SUM(AA28:AA31)</f>
        <v>717512280</v>
      </c>
    </row>
    <row r="33" spans="1:27" ht="13.5">
      <c r="A33" s="237" t="s">
        <v>51</v>
      </c>
      <c r="B33" s="136" t="s">
        <v>137</v>
      </c>
      <c r="C33" s="155">
        <v>17694450</v>
      </c>
      <c r="D33" s="155"/>
      <c r="E33" s="156">
        <v>41200715</v>
      </c>
      <c r="F33" s="60">
        <v>41200715</v>
      </c>
      <c r="G33" s="60">
        <v>594137</v>
      </c>
      <c r="H33" s="60">
        <v>1424081</v>
      </c>
      <c r="I33" s="60">
        <v>897004</v>
      </c>
      <c r="J33" s="60">
        <v>2915222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2915222</v>
      </c>
      <c r="X33" s="60">
        <v>10300179</v>
      </c>
      <c r="Y33" s="60">
        <v>-7384957</v>
      </c>
      <c r="Z33" s="140">
        <v>-71.7</v>
      </c>
      <c r="AA33" s="62">
        <v>41200715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283873922</v>
      </c>
      <c r="D35" s="155"/>
      <c r="E35" s="156">
        <v>418564000</v>
      </c>
      <c r="F35" s="60">
        <v>418564000</v>
      </c>
      <c r="G35" s="60">
        <v>7552258</v>
      </c>
      <c r="H35" s="60">
        <v>17740057</v>
      </c>
      <c r="I35" s="60">
        <v>2029007</v>
      </c>
      <c r="J35" s="60">
        <v>27321322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27321322</v>
      </c>
      <c r="X35" s="60">
        <v>104641000</v>
      </c>
      <c r="Y35" s="60">
        <v>-77319678</v>
      </c>
      <c r="Z35" s="140">
        <v>-73.89</v>
      </c>
      <c r="AA35" s="62">
        <v>418564000</v>
      </c>
    </row>
    <row r="36" spans="1:27" ht="13.5">
      <c r="A36" s="238" t="s">
        <v>139</v>
      </c>
      <c r="B36" s="149"/>
      <c r="C36" s="222">
        <f aca="true" t="shared" si="6" ref="C36:Y36">SUM(C32:C35)</f>
        <v>1195023743</v>
      </c>
      <c r="D36" s="222">
        <f>SUM(D32:D35)</f>
        <v>0</v>
      </c>
      <c r="E36" s="218">
        <f t="shared" si="6"/>
        <v>1177276995</v>
      </c>
      <c r="F36" s="220">
        <f t="shared" si="6"/>
        <v>1177276995</v>
      </c>
      <c r="G36" s="220">
        <f t="shared" si="6"/>
        <v>11437110</v>
      </c>
      <c r="H36" s="220">
        <f t="shared" si="6"/>
        <v>57121633</v>
      </c>
      <c r="I36" s="220">
        <f t="shared" si="6"/>
        <v>37488418</v>
      </c>
      <c r="J36" s="220">
        <f t="shared" si="6"/>
        <v>106047161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106047161</v>
      </c>
      <c r="X36" s="220">
        <f t="shared" si="6"/>
        <v>294319249</v>
      </c>
      <c r="Y36" s="220">
        <f t="shared" si="6"/>
        <v>-188272088</v>
      </c>
      <c r="Z36" s="221">
        <f>+IF(X36&lt;&gt;0,+(Y36/X36)*100,0)</f>
        <v>-63.96866281756516</v>
      </c>
      <c r="AA36" s="239">
        <f>SUM(AA32:AA35)</f>
        <v>1177276995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302579505</v>
      </c>
      <c r="D6" s="155"/>
      <c r="E6" s="59">
        <v>200120000</v>
      </c>
      <c r="F6" s="60">
        <v>200120000</v>
      </c>
      <c r="G6" s="60">
        <v>184725770</v>
      </c>
      <c r="H6" s="60">
        <v>191949606</v>
      </c>
      <c r="I6" s="60">
        <v>231302252</v>
      </c>
      <c r="J6" s="60">
        <v>231302252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231302252</v>
      </c>
      <c r="X6" s="60">
        <v>50030000</v>
      </c>
      <c r="Y6" s="60">
        <v>181272252</v>
      </c>
      <c r="Z6" s="140">
        <v>362.33</v>
      </c>
      <c r="AA6" s="62">
        <v>200120000</v>
      </c>
    </row>
    <row r="7" spans="1:27" ht="13.5">
      <c r="A7" s="249" t="s">
        <v>144</v>
      </c>
      <c r="B7" s="182"/>
      <c r="C7" s="155">
        <v>1248113543</v>
      </c>
      <c r="D7" s="155"/>
      <c r="E7" s="59">
        <v>798102000</v>
      </c>
      <c r="F7" s="60">
        <v>798102000</v>
      </c>
      <c r="G7" s="60">
        <v>1226335218</v>
      </c>
      <c r="H7" s="60">
        <v>1081499060</v>
      </c>
      <c r="I7" s="60">
        <v>1055108715</v>
      </c>
      <c r="J7" s="60">
        <v>1055108715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1055108715</v>
      </c>
      <c r="X7" s="60">
        <v>199525500</v>
      </c>
      <c r="Y7" s="60">
        <v>855583215</v>
      </c>
      <c r="Z7" s="140">
        <v>428.81</v>
      </c>
      <c r="AA7" s="62">
        <v>798102000</v>
      </c>
    </row>
    <row r="8" spans="1:27" ht="13.5">
      <c r="A8" s="249" t="s">
        <v>145</v>
      </c>
      <c r="B8" s="182"/>
      <c r="C8" s="155">
        <v>605291744</v>
      </c>
      <c r="D8" s="155"/>
      <c r="E8" s="59">
        <v>539098000</v>
      </c>
      <c r="F8" s="60">
        <v>539098000</v>
      </c>
      <c r="G8" s="60">
        <v>745171070</v>
      </c>
      <c r="H8" s="60">
        <v>1721712499</v>
      </c>
      <c r="I8" s="60">
        <v>578335303</v>
      </c>
      <c r="J8" s="60">
        <v>578335303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578335303</v>
      </c>
      <c r="X8" s="60">
        <v>134774500</v>
      </c>
      <c r="Y8" s="60">
        <v>443560803</v>
      </c>
      <c r="Z8" s="140">
        <v>329.11</v>
      </c>
      <c r="AA8" s="62">
        <v>539098000</v>
      </c>
    </row>
    <row r="9" spans="1:27" ht="13.5">
      <c r="A9" s="249" t="s">
        <v>146</v>
      </c>
      <c r="B9" s="182"/>
      <c r="C9" s="155">
        <v>322953320</v>
      </c>
      <c r="D9" s="155"/>
      <c r="E9" s="59">
        <v>402440350</v>
      </c>
      <c r="F9" s="60">
        <v>402440350</v>
      </c>
      <c r="G9" s="60">
        <v>357265350</v>
      </c>
      <c r="H9" s="60">
        <v>407719665</v>
      </c>
      <c r="I9" s="60">
        <v>404869665</v>
      </c>
      <c r="J9" s="60">
        <v>404869665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404869665</v>
      </c>
      <c r="X9" s="60">
        <v>100610088</v>
      </c>
      <c r="Y9" s="60">
        <v>304259577</v>
      </c>
      <c r="Z9" s="140">
        <v>302.41</v>
      </c>
      <c r="AA9" s="62">
        <v>402440350</v>
      </c>
    </row>
    <row r="10" spans="1:27" ht="13.5">
      <c r="A10" s="249" t="s">
        <v>147</v>
      </c>
      <c r="B10" s="182"/>
      <c r="C10" s="155">
        <v>80</v>
      </c>
      <c r="D10" s="155"/>
      <c r="E10" s="59">
        <v>5000</v>
      </c>
      <c r="F10" s="60">
        <v>5000</v>
      </c>
      <c r="G10" s="159">
        <v>5000</v>
      </c>
      <c r="H10" s="159">
        <v>80</v>
      </c>
      <c r="I10" s="159">
        <v>80</v>
      </c>
      <c r="J10" s="60">
        <v>80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80</v>
      </c>
      <c r="X10" s="60">
        <v>1250</v>
      </c>
      <c r="Y10" s="159">
        <v>-1170</v>
      </c>
      <c r="Z10" s="141">
        <v>-93.6</v>
      </c>
      <c r="AA10" s="225">
        <v>5000</v>
      </c>
    </row>
    <row r="11" spans="1:27" ht="13.5">
      <c r="A11" s="249" t="s">
        <v>148</v>
      </c>
      <c r="B11" s="182"/>
      <c r="C11" s="155">
        <v>89376128</v>
      </c>
      <c r="D11" s="155"/>
      <c r="E11" s="59">
        <v>117000000</v>
      </c>
      <c r="F11" s="60">
        <v>117000000</v>
      </c>
      <c r="G11" s="60">
        <v>75988234</v>
      </c>
      <c r="H11" s="60">
        <v>89376128</v>
      </c>
      <c r="I11" s="60">
        <v>89376128</v>
      </c>
      <c r="J11" s="60">
        <v>89376128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89376128</v>
      </c>
      <c r="X11" s="60">
        <v>29250000</v>
      </c>
      <c r="Y11" s="60">
        <v>60126128</v>
      </c>
      <c r="Z11" s="140">
        <v>205.56</v>
      </c>
      <c r="AA11" s="62">
        <v>117000000</v>
      </c>
    </row>
    <row r="12" spans="1:27" ht="13.5">
      <c r="A12" s="250" t="s">
        <v>56</v>
      </c>
      <c r="B12" s="251"/>
      <c r="C12" s="168">
        <f aca="true" t="shared" si="0" ref="C12:Y12">SUM(C6:C11)</f>
        <v>2568314320</v>
      </c>
      <c r="D12" s="168">
        <f>SUM(D6:D11)</f>
        <v>0</v>
      </c>
      <c r="E12" s="72">
        <f t="shared" si="0"/>
        <v>2056765350</v>
      </c>
      <c r="F12" s="73">
        <f t="shared" si="0"/>
        <v>2056765350</v>
      </c>
      <c r="G12" s="73">
        <f t="shared" si="0"/>
        <v>2589490642</v>
      </c>
      <c r="H12" s="73">
        <f t="shared" si="0"/>
        <v>3492257038</v>
      </c>
      <c r="I12" s="73">
        <f t="shared" si="0"/>
        <v>2358992143</v>
      </c>
      <c r="J12" s="73">
        <f t="shared" si="0"/>
        <v>2358992143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2358992143</v>
      </c>
      <c r="X12" s="73">
        <f t="shared" si="0"/>
        <v>514191338</v>
      </c>
      <c r="Y12" s="73">
        <f t="shared" si="0"/>
        <v>1844800805</v>
      </c>
      <c r="Z12" s="170">
        <f>+IF(X12&lt;&gt;0,+(Y12/X12)*100,0)</f>
        <v>358.77710662640527</v>
      </c>
      <c r="AA12" s="74">
        <f>SUM(AA6:AA11)</f>
        <v>2056765350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31910665</v>
      </c>
      <c r="D15" s="155"/>
      <c r="E15" s="59">
        <v>51685000</v>
      </c>
      <c r="F15" s="60">
        <v>51685000</v>
      </c>
      <c r="G15" s="60">
        <v>51685000</v>
      </c>
      <c r="H15" s="60">
        <v>31910665</v>
      </c>
      <c r="I15" s="60">
        <v>31910665</v>
      </c>
      <c r="J15" s="60">
        <v>31910665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31910665</v>
      </c>
      <c r="X15" s="60">
        <v>12921250</v>
      </c>
      <c r="Y15" s="60">
        <v>18989415</v>
      </c>
      <c r="Z15" s="140">
        <v>146.96</v>
      </c>
      <c r="AA15" s="62">
        <v>51685000</v>
      </c>
    </row>
    <row r="16" spans="1:27" ht="13.5">
      <c r="A16" s="249" t="s">
        <v>151</v>
      </c>
      <c r="B16" s="182"/>
      <c r="C16" s="155">
        <v>-487994</v>
      </c>
      <c r="D16" s="155"/>
      <c r="E16" s="59"/>
      <c r="F16" s="60"/>
      <c r="G16" s="159">
        <v>20000</v>
      </c>
      <c r="H16" s="159">
        <v>20000</v>
      </c>
      <c r="I16" s="159">
        <v>20000</v>
      </c>
      <c r="J16" s="60">
        <v>20000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20000</v>
      </c>
      <c r="X16" s="60"/>
      <c r="Y16" s="159">
        <v>20000</v>
      </c>
      <c r="Z16" s="141"/>
      <c r="AA16" s="225"/>
    </row>
    <row r="17" spans="1:27" ht="13.5">
      <c r="A17" s="249" t="s">
        <v>152</v>
      </c>
      <c r="B17" s="182"/>
      <c r="C17" s="155">
        <v>199262490</v>
      </c>
      <c r="D17" s="155"/>
      <c r="E17" s="59">
        <v>138892568</v>
      </c>
      <c r="F17" s="60">
        <v>138892568</v>
      </c>
      <c r="G17" s="60">
        <v>138892568</v>
      </c>
      <c r="H17" s="60">
        <v>199262496</v>
      </c>
      <c r="I17" s="60">
        <v>199262496</v>
      </c>
      <c r="J17" s="60">
        <v>199262496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199262496</v>
      </c>
      <c r="X17" s="60">
        <v>34723142</v>
      </c>
      <c r="Y17" s="60">
        <v>164539354</v>
      </c>
      <c r="Z17" s="140">
        <v>473.86</v>
      </c>
      <c r="AA17" s="62">
        <v>138892568</v>
      </c>
    </row>
    <row r="18" spans="1:27" ht="13.5">
      <c r="A18" s="249" t="s">
        <v>153</v>
      </c>
      <c r="B18" s="182"/>
      <c r="C18" s="155"/>
      <c r="D18" s="155"/>
      <c r="E18" s="59">
        <v>20000</v>
      </c>
      <c r="F18" s="60">
        <v>20000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5000</v>
      </c>
      <c r="Y18" s="60">
        <v>-5000</v>
      </c>
      <c r="Z18" s="140">
        <v>-100</v>
      </c>
      <c r="AA18" s="62">
        <v>20000</v>
      </c>
    </row>
    <row r="19" spans="1:27" ht="13.5">
      <c r="A19" s="249" t="s">
        <v>154</v>
      </c>
      <c r="B19" s="182"/>
      <c r="C19" s="155">
        <v>12743907037</v>
      </c>
      <c r="D19" s="155"/>
      <c r="E19" s="59">
        <v>12663668000</v>
      </c>
      <c r="F19" s="60">
        <v>12663668000</v>
      </c>
      <c r="G19" s="60">
        <v>12413892385</v>
      </c>
      <c r="H19" s="60">
        <v>12664790698</v>
      </c>
      <c r="I19" s="60">
        <v>12628527063</v>
      </c>
      <c r="J19" s="60">
        <v>12628527063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12628527063</v>
      </c>
      <c r="X19" s="60">
        <v>3165917000</v>
      </c>
      <c r="Y19" s="60">
        <v>9462610063</v>
      </c>
      <c r="Z19" s="140">
        <v>298.89</v>
      </c>
      <c r="AA19" s="62">
        <v>12663668000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207021519</v>
      </c>
      <c r="D22" s="155"/>
      <c r="E22" s="59">
        <v>310691590</v>
      </c>
      <c r="F22" s="60">
        <v>310691590</v>
      </c>
      <c r="G22" s="60">
        <v>274010072</v>
      </c>
      <c r="H22" s="60">
        <v>207024422</v>
      </c>
      <c r="I22" s="60">
        <v>207018939</v>
      </c>
      <c r="J22" s="60">
        <v>207018939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207018939</v>
      </c>
      <c r="X22" s="60">
        <v>77672898</v>
      </c>
      <c r="Y22" s="60">
        <v>129346041</v>
      </c>
      <c r="Z22" s="140">
        <v>166.53</v>
      </c>
      <c r="AA22" s="62">
        <v>310691590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13181613717</v>
      </c>
      <c r="D24" s="168">
        <f>SUM(D15:D23)</f>
        <v>0</v>
      </c>
      <c r="E24" s="76">
        <f t="shared" si="1"/>
        <v>13164957158</v>
      </c>
      <c r="F24" s="77">
        <f t="shared" si="1"/>
        <v>13164957158</v>
      </c>
      <c r="G24" s="77">
        <f t="shared" si="1"/>
        <v>12878500025</v>
      </c>
      <c r="H24" s="77">
        <f t="shared" si="1"/>
        <v>13103008281</v>
      </c>
      <c r="I24" s="77">
        <f t="shared" si="1"/>
        <v>13066739163</v>
      </c>
      <c r="J24" s="77">
        <f t="shared" si="1"/>
        <v>13066739163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13066739163</v>
      </c>
      <c r="X24" s="77">
        <f t="shared" si="1"/>
        <v>3291239290</v>
      </c>
      <c r="Y24" s="77">
        <f t="shared" si="1"/>
        <v>9775499873</v>
      </c>
      <c r="Z24" s="212">
        <f>+IF(X24&lt;&gt;0,+(Y24/X24)*100,0)</f>
        <v>297.0157746567251</v>
      </c>
      <c r="AA24" s="79">
        <f>SUM(AA15:AA23)</f>
        <v>13164957158</v>
      </c>
    </row>
    <row r="25" spans="1:27" ht="13.5">
      <c r="A25" s="250" t="s">
        <v>159</v>
      </c>
      <c r="B25" s="251"/>
      <c r="C25" s="168">
        <f aca="true" t="shared" si="2" ref="C25:Y25">+C12+C24</f>
        <v>15749928037</v>
      </c>
      <c r="D25" s="168">
        <f>+D12+D24</f>
        <v>0</v>
      </c>
      <c r="E25" s="72">
        <f t="shared" si="2"/>
        <v>15221722508</v>
      </c>
      <c r="F25" s="73">
        <f t="shared" si="2"/>
        <v>15221722508</v>
      </c>
      <c r="G25" s="73">
        <f t="shared" si="2"/>
        <v>15467990667</v>
      </c>
      <c r="H25" s="73">
        <f t="shared" si="2"/>
        <v>16595265319</v>
      </c>
      <c r="I25" s="73">
        <f t="shared" si="2"/>
        <v>15425731306</v>
      </c>
      <c r="J25" s="73">
        <f t="shared" si="2"/>
        <v>15425731306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15425731306</v>
      </c>
      <c r="X25" s="73">
        <f t="shared" si="2"/>
        <v>3805430628</v>
      </c>
      <c r="Y25" s="73">
        <f t="shared" si="2"/>
        <v>11620300678</v>
      </c>
      <c r="Z25" s="170">
        <f>+IF(X25&lt;&gt;0,+(Y25/X25)*100,0)</f>
        <v>305.3609910137087</v>
      </c>
      <c r="AA25" s="74">
        <f>+AA12+AA24</f>
        <v>15221722508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105569056</v>
      </c>
      <c r="D30" s="155"/>
      <c r="E30" s="59">
        <v>112968100</v>
      </c>
      <c r="F30" s="60">
        <v>112968100</v>
      </c>
      <c r="G30" s="60">
        <v>112968100</v>
      </c>
      <c r="H30" s="60">
        <v>112968100</v>
      </c>
      <c r="I30" s="60">
        <v>112968100</v>
      </c>
      <c r="J30" s="60">
        <v>112968100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112968100</v>
      </c>
      <c r="X30" s="60">
        <v>28242025</v>
      </c>
      <c r="Y30" s="60">
        <v>84726075</v>
      </c>
      <c r="Z30" s="140">
        <v>300</v>
      </c>
      <c r="AA30" s="62">
        <v>112968100</v>
      </c>
    </row>
    <row r="31" spans="1:27" ht="13.5">
      <c r="A31" s="249" t="s">
        <v>163</v>
      </c>
      <c r="B31" s="182"/>
      <c r="C31" s="155">
        <v>93158571</v>
      </c>
      <c r="D31" s="155"/>
      <c r="E31" s="59">
        <v>90224000</v>
      </c>
      <c r="F31" s="60">
        <v>90224000</v>
      </c>
      <c r="G31" s="60">
        <v>90224000</v>
      </c>
      <c r="H31" s="60">
        <v>90224000</v>
      </c>
      <c r="I31" s="60">
        <v>90224000</v>
      </c>
      <c r="J31" s="60">
        <v>90224000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90224000</v>
      </c>
      <c r="X31" s="60">
        <v>22556000</v>
      </c>
      <c r="Y31" s="60">
        <v>67668000</v>
      </c>
      <c r="Z31" s="140">
        <v>300</v>
      </c>
      <c r="AA31" s="62">
        <v>90224000</v>
      </c>
    </row>
    <row r="32" spans="1:27" ht="13.5">
      <c r="A32" s="249" t="s">
        <v>164</v>
      </c>
      <c r="B32" s="182"/>
      <c r="C32" s="155">
        <v>1840079855</v>
      </c>
      <c r="D32" s="155"/>
      <c r="E32" s="59">
        <v>1683799000</v>
      </c>
      <c r="F32" s="60">
        <v>1683799000</v>
      </c>
      <c r="G32" s="60">
        <v>1649835919</v>
      </c>
      <c r="H32" s="60">
        <v>1385028575</v>
      </c>
      <c r="I32" s="60">
        <v>1086848265</v>
      </c>
      <c r="J32" s="60">
        <v>1086848265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1086848265</v>
      </c>
      <c r="X32" s="60">
        <v>420949750</v>
      </c>
      <c r="Y32" s="60">
        <v>665898515</v>
      </c>
      <c r="Z32" s="140">
        <v>158.19</v>
      </c>
      <c r="AA32" s="62">
        <v>1683799000</v>
      </c>
    </row>
    <row r="33" spans="1:27" ht="13.5">
      <c r="A33" s="249" t="s">
        <v>165</v>
      </c>
      <c r="B33" s="182"/>
      <c r="C33" s="155">
        <v>204904261</v>
      </c>
      <c r="D33" s="155"/>
      <c r="E33" s="59">
        <v>118480000</v>
      </c>
      <c r="F33" s="60">
        <v>118480000</v>
      </c>
      <c r="G33" s="60">
        <v>118034283</v>
      </c>
      <c r="H33" s="60">
        <v>118052789</v>
      </c>
      <c r="I33" s="60">
        <v>118079183</v>
      </c>
      <c r="J33" s="60">
        <v>118079183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118079183</v>
      </c>
      <c r="X33" s="60">
        <v>29620000</v>
      </c>
      <c r="Y33" s="60">
        <v>88459183</v>
      </c>
      <c r="Z33" s="140">
        <v>298.65</v>
      </c>
      <c r="AA33" s="62">
        <v>118480000</v>
      </c>
    </row>
    <row r="34" spans="1:27" ht="13.5">
      <c r="A34" s="250" t="s">
        <v>58</v>
      </c>
      <c r="B34" s="251"/>
      <c r="C34" s="168">
        <f aca="true" t="shared" si="3" ref="C34:Y34">SUM(C29:C33)</f>
        <v>2243711743</v>
      </c>
      <c r="D34" s="168">
        <f>SUM(D29:D33)</f>
        <v>0</v>
      </c>
      <c r="E34" s="72">
        <f t="shared" si="3"/>
        <v>2005471100</v>
      </c>
      <c r="F34" s="73">
        <f t="shared" si="3"/>
        <v>2005471100</v>
      </c>
      <c r="G34" s="73">
        <f t="shared" si="3"/>
        <v>1971062302</v>
      </c>
      <c r="H34" s="73">
        <f t="shared" si="3"/>
        <v>1706273464</v>
      </c>
      <c r="I34" s="73">
        <f t="shared" si="3"/>
        <v>1408119548</v>
      </c>
      <c r="J34" s="73">
        <f t="shared" si="3"/>
        <v>1408119548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1408119548</v>
      </c>
      <c r="X34" s="73">
        <f t="shared" si="3"/>
        <v>501367775</v>
      </c>
      <c r="Y34" s="73">
        <f t="shared" si="3"/>
        <v>906751773</v>
      </c>
      <c r="Z34" s="170">
        <f>+IF(X34&lt;&gt;0,+(Y34/X34)*100,0)</f>
        <v>180.85561502232568</v>
      </c>
      <c r="AA34" s="74">
        <f>SUM(AA29:AA33)</f>
        <v>2005471100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1642587569</v>
      </c>
      <c r="D37" s="155"/>
      <c r="E37" s="59">
        <v>1516044910</v>
      </c>
      <c r="F37" s="60">
        <v>1516044910</v>
      </c>
      <c r="G37" s="60">
        <v>1516044910</v>
      </c>
      <c r="H37" s="60">
        <v>1516044910</v>
      </c>
      <c r="I37" s="60">
        <v>1516044910</v>
      </c>
      <c r="J37" s="60">
        <v>1516044910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1516044910</v>
      </c>
      <c r="X37" s="60">
        <v>379011228</v>
      </c>
      <c r="Y37" s="60">
        <v>1137033682</v>
      </c>
      <c r="Z37" s="140">
        <v>300</v>
      </c>
      <c r="AA37" s="62">
        <v>1516044910</v>
      </c>
    </row>
    <row r="38" spans="1:27" ht="13.5">
      <c r="A38" s="249" t="s">
        <v>165</v>
      </c>
      <c r="B38" s="182"/>
      <c r="C38" s="155">
        <v>1612108631</v>
      </c>
      <c r="D38" s="155"/>
      <c r="E38" s="59">
        <v>1536373940</v>
      </c>
      <c r="F38" s="60">
        <v>1536373940</v>
      </c>
      <c r="G38" s="60">
        <v>1536373940</v>
      </c>
      <c r="H38" s="60">
        <v>1536373940</v>
      </c>
      <c r="I38" s="60">
        <v>1536373940</v>
      </c>
      <c r="J38" s="60">
        <v>1536373940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1536373940</v>
      </c>
      <c r="X38" s="60">
        <v>384093485</v>
      </c>
      <c r="Y38" s="60">
        <v>1152280455</v>
      </c>
      <c r="Z38" s="140">
        <v>300</v>
      </c>
      <c r="AA38" s="62">
        <v>1536373940</v>
      </c>
    </row>
    <row r="39" spans="1:27" ht="13.5">
      <c r="A39" s="250" t="s">
        <v>59</v>
      </c>
      <c r="B39" s="253"/>
      <c r="C39" s="168">
        <f aca="true" t="shared" si="4" ref="C39:Y39">SUM(C37:C38)</f>
        <v>3254696200</v>
      </c>
      <c r="D39" s="168">
        <f>SUM(D37:D38)</f>
        <v>0</v>
      </c>
      <c r="E39" s="76">
        <f t="shared" si="4"/>
        <v>3052418850</v>
      </c>
      <c r="F39" s="77">
        <f t="shared" si="4"/>
        <v>3052418850</v>
      </c>
      <c r="G39" s="77">
        <f t="shared" si="4"/>
        <v>3052418850</v>
      </c>
      <c r="H39" s="77">
        <f t="shared" si="4"/>
        <v>3052418850</v>
      </c>
      <c r="I39" s="77">
        <f t="shared" si="4"/>
        <v>3052418850</v>
      </c>
      <c r="J39" s="77">
        <f t="shared" si="4"/>
        <v>3052418850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3052418850</v>
      </c>
      <c r="X39" s="77">
        <f t="shared" si="4"/>
        <v>763104713</v>
      </c>
      <c r="Y39" s="77">
        <f t="shared" si="4"/>
        <v>2289314137</v>
      </c>
      <c r="Z39" s="212">
        <f>+IF(X39&lt;&gt;0,+(Y39/X39)*100,0)</f>
        <v>299.99999973791273</v>
      </c>
      <c r="AA39" s="79">
        <f>SUM(AA37:AA38)</f>
        <v>3052418850</v>
      </c>
    </row>
    <row r="40" spans="1:27" ht="13.5">
      <c r="A40" s="250" t="s">
        <v>167</v>
      </c>
      <c r="B40" s="251"/>
      <c r="C40" s="168">
        <f aca="true" t="shared" si="5" ref="C40:Y40">+C34+C39</f>
        <v>5498407943</v>
      </c>
      <c r="D40" s="168">
        <f>+D34+D39</f>
        <v>0</v>
      </c>
      <c r="E40" s="72">
        <f t="shared" si="5"/>
        <v>5057889950</v>
      </c>
      <c r="F40" s="73">
        <f t="shared" si="5"/>
        <v>5057889950</v>
      </c>
      <c r="G40" s="73">
        <f t="shared" si="5"/>
        <v>5023481152</v>
      </c>
      <c r="H40" s="73">
        <f t="shared" si="5"/>
        <v>4758692314</v>
      </c>
      <c r="I40" s="73">
        <f t="shared" si="5"/>
        <v>4460538398</v>
      </c>
      <c r="J40" s="73">
        <f t="shared" si="5"/>
        <v>4460538398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4460538398</v>
      </c>
      <c r="X40" s="73">
        <f t="shared" si="5"/>
        <v>1264472488</v>
      </c>
      <c r="Y40" s="73">
        <f t="shared" si="5"/>
        <v>3196065910</v>
      </c>
      <c r="Z40" s="170">
        <f>+IF(X40&lt;&gt;0,+(Y40/X40)*100,0)</f>
        <v>252.75883345276867</v>
      </c>
      <c r="AA40" s="74">
        <f>+AA34+AA39</f>
        <v>5057889950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10251520094</v>
      </c>
      <c r="D42" s="257">
        <f>+D25-D40</f>
        <v>0</v>
      </c>
      <c r="E42" s="258">
        <f t="shared" si="6"/>
        <v>10163832558</v>
      </c>
      <c r="F42" s="259">
        <f t="shared" si="6"/>
        <v>10163832558</v>
      </c>
      <c r="G42" s="259">
        <f t="shared" si="6"/>
        <v>10444509515</v>
      </c>
      <c r="H42" s="259">
        <f t="shared" si="6"/>
        <v>11836573005</v>
      </c>
      <c r="I42" s="259">
        <f t="shared" si="6"/>
        <v>10965192908</v>
      </c>
      <c r="J42" s="259">
        <f t="shared" si="6"/>
        <v>10965192908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10965192908</v>
      </c>
      <c r="X42" s="259">
        <f t="shared" si="6"/>
        <v>2540958140</v>
      </c>
      <c r="Y42" s="259">
        <f t="shared" si="6"/>
        <v>8424234768</v>
      </c>
      <c r="Z42" s="260">
        <f>+IF(X42&lt;&gt;0,+(Y42/X42)*100,0)</f>
        <v>331.5377233251076</v>
      </c>
      <c r="AA42" s="261">
        <f>+AA25-AA40</f>
        <v>10163832558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4131183678</v>
      </c>
      <c r="D45" s="155"/>
      <c r="E45" s="59">
        <v>4052808240</v>
      </c>
      <c r="F45" s="60">
        <v>4052808240</v>
      </c>
      <c r="G45" s="60">
        <v>4406312876</v>
      </c>
      <c r="H45" s="60">
        <v>4585106888</v>
      </c>
      <c r="I45" s="60">
        <v>4477445281</v>
      </c>
      <c r="J45" s="60">
        <v>4477445281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4477445281</v>
      </c>
      <c r="X45" s="60">
        <v>1013202060</v>
      </c>
      <c r="Y45" s="60">
        <v>3464243221</v>
      </c>
      <c r="Z45" s="139">
        <v>341.91</v>
      </c>
      <c r="AA45" s="62">
        <v>4052808240</v>
      </c>
    </row>
    <row r="46" spans="1:27" ht="13.5">
      <c r="A46" s="249" t="s">
        <v>171</v>
      </c>
      <c r="B46" s="182"/>
      <c r="C46" s="155">
        <v>6120336416</v>
      </c>
      <c r="D46" s="155"/>
      <c r="E46" s="59">
        <v>6111024318</v>
      </c>
      <c r="F46" s="60">
        <v>6111024318</v>
      </c>
      <c r="G46" s="60">
        <v>6038196639</v>
      </c>
      <c r="H46" s="60">
        <v>7251466117</v>
      </c>
      <c r="I46" s="60">
        <v>6487747627</v>
      </c>
      <c r="J46" s="60">
        <v>6487747627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6487747627</v>
      </c>
      <c r="X46" s="60">
        <v>1527756080</v>
      </c>
      <c r="Y46" s="60">
        <v>4959991547</v>
      </c>
      <c r="Z46" s="139">
        <v>324.66</v>
      </c>
      <c r="AA46" s="62">
        <v>6111024318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10251520094</v>
      </c>
      <c r="D48" s="217">
        <f>SUM(D45:D47)</f>
        <v>0</v>
      </c>
      <c r="E48" s="264">
        <f t="shared" si="7"/>
        <v>10163832558</v>
      </c>
      <c r="F48" s="219">
        <f t="shared" si="7"/>
        <v>10163832558</v>
      </c>
      <c r="G48" s="219">
        <f t="shared" si="7"/>
        <v>10444509515</v>
      </c>
      <c r="H48" s="219">
        <f t="shared" si="7"/>
        <v>11836573005</v>
      </c>
      <c r="I48" s="219">
        <f t="shared" si="7"/>
        <v>10965192908</v>
      </c>
      <c r="J48" s="219">
        <f t="shared" si="7"/>
        <v>10965192908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10965192908</v>
      </c>
      <c r="X48" s="219">
        <f t="shared" si="7"/>
        <v>2540958140</v>
      </c>
      <c r="Y48" s="219">
        <f t="shared" si="7"/>
        <v>8424234768</v>
      </c>
      <c r="Z48" s="265">
        <f>+IF(X48&lt;&gt;0,+(Y48/X48)*100,0)</f>
        <v>331.5377233251076</v>
      </c>
      <c r="AA48" s="232">
        <f>SUM(AA45:AA47)</f>
        <v>10163832558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5461581265</v>
      </c>
      <c r="D6" s="155"/>
      <c r="E6" s="59">
        <v>5496481453</v>
      </c>
      <c r="F6" s="60">
        <v>5496481453</v>
      </c>
      <c r="G6" s="60">
        <v>441083383</v>
      </c>
      <c r="H6" s="60">
        <v>616745160</v>
      </c>
      <c r="I6" s="60">
        <v>610106353</v>
      </c>
      <c r="J6" s="60">
        <v>1667934896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1667934896</v>
      </c>
      <c r="X6" s="60">
        <v>1436417000</v>
      </c>
      <c r="Y6" s="60">
        <v>231517896</v>
      </c>
      <c r="Z6" s="140">
        <v>16.12</v>
      </c>
      <c r="AA6" s="62">
        <v>5496481453</v>
      </c>
    </row>
    <row r="7" spans="1:27" ht="13.5">
      <c r="A7" s="249" t="s">
        <v>178</v>
      </c>
      <c r="B7" s="182"/>
      <c r="C7" s="155">
        <v>1320059622</v>
      </c>
      <c r="D7" s="155"/>
      <c r="E7" s="59">
        <v>1106417000</v>
      </c>
      <c r="F7" s="60">
        <v>1106417000</v>
      </c>
      <c r="G7" s="60">
        <v>406926439</v>
      </c>
      <c r="H7" s="60">
        <v>23213135</v>
      </c>
      <c r="I7" s="60">
        <v>41428711</v>
      </c>
      <c r="J7" s="60">
        <v>471568285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471568285</v>
      </c>
      <c r="X7" s="60">
        <v>310929000</v>
      </c>
      <c r="Y7" s="60">
        <v>160639285</v>
      </c>
      <c r="Z7" s="140">
        <v>51.66</v>
      </c>
      <c r="AA7" s="62">
        <v>1106417000</v>
      </c>
    </row>
    <row r="8" spans="1:27" ht="13.5">
      <c r="A8" s="249" t="s">
        <v>179</v>
      </c>
      <c r="B8" s="182"/>
      <c r="C8" s="155">
        <v>784984220</v>
      </c>
      <c r="D8" s="155"/>
      <c r="E8" s="59">
        <v>809186000</v>
      </c>
      <c r="F8" s="60">
        <v>809186000</v>
      </c>
      <c r="G8" s="60">
        <v>138793586</v>
      </c>
      <c r="H8" s="60"/>
      <c r="I8" s="60">
        <v>17053000</v>
      </c>
      <c r="J8" s="60">
        <v>155846586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155846586</v>
      </c>
      <c r="X8" s="60">
        <v>320424000</v>
      </c>
      <c r="Y8" s="60">
        <v>-164577414</v>
      </c>
      <c r="Z8" s="140">
        <v>-51.36</v>
      </c>
      <c r="AA8" s="62">
        <v>809186000</v>
      </c>
    </row>
    <row r="9" spans="1:27" ht="13.5">
      <c r="A9" s="249" t="s">
        <v>180</v>
      </c>
      <c r="B9" s="182"/>
      <c r="C9" s="155">
        <v>68223685</v>
      </c>
      <c r="D9" s="155"/>
      <c r="E9" s="59">
        <v>45240040</v>
      </c>
      <c r="F9" s="60">
        <v>45240040</v>
      </c>
      <c r="G9" s="60">
        <v>9251704</v>
      </c>
      <c r="H9" s="60">
        <v>5912532</v>
      </c>
      <c r="I9" s="60">
        <v>6210813</v>
      </c>
      <c r="J9" s="60">
        <v>21375049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21375049</v>
      </c>
      <c r="X9" s="60">
        <v>14902000</v>
      </c>
      <c r="Y9" s="60">
        <v>6473049</v>
      </c>
      <c r="Z9" s="140">
        <v>43.44</v>
      </c>
      <c r="AA9" s="62">
        <v>45240040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-5717005231</v>
      </c>
      <c r="D12" s="155"/>
      <c r="E12" s="59">
        <v>-5934034742</v>
      </c>
      <c r="F12" s="60">
        <v>-5934034742</v>
      </c>
      <c r="G12" s="60">
        <v>-747134883</v>
      </c>
      <c r="H12" s="60">
        <v>-669179273</v>
      </c>
      <c r="I12" s="60">
        <v>-634377830</v>
      </c>
      <c r="J12" s="60">
        <v>-2050691986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-2050691986</v>
      </c>
      <c r="X12" s="60">
        <v>-1712096000</v>
      </c>
      <c r="Y12" s="60">
        <v>-338595986</v>
      </c>
      <c r="Z12" s="140">
        <v>19.78</v>
      </c>
      <c r="AA12" s="62">
        <v>-5934034742</v>
      </c>
    </row>
    <row r="13" spans="1:27" ht="13.5">
      <c r="A13" s="249" t="s">
        <v>40</v>
      </c>
      <c r="B13" s="182"/>
      <c r="C13" s="155">
        <v>-202622310</v>
      </c>
      <c r="D13" s="155"/>
      <c r="E13" s="59">
        <v>-190534160</v>
      </c>
      <c r="F13" s="60">
        <v>-190534160</v>
      </c>
      <c r="G13" s="60">
        <v>-62535876</v>
      </c>
      <c r="H13" s="60"/>
      <c r="I13" s="60">
        <v>-27116299</v>
      </c>
      <c r="J13" s="60">
        <v>-89652175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-89652175</v>
      </c>
      <c r="X13" s="60">
        <v>-45140000</v>
      </c>
      <c r="Y13" s="60">
        <v>-44512175</v>
      </c>
      <c r="Z13" s="140">
        <v>98.61</v>
      </c>
      <c r="AA13" s="62">
        <v>-190534160</v>
      </c>
    </row>
    <row r="14" spans="1:27" ht="13.5">
      <c r="A14" s="249" t="s">
        <v>42</v>
      </c>
      <c r="B14" s="182"/>
      <c r="C14" s="155">
        <v>-15118057</v>
      </c>
      <c r="D14" s="155"/>
      <c r="E14" s="59">
        <v>-25586580</v>
      </c>
      <c r="F14" s="60">
        <v>-25586580</v>
      </c>
      <c r="G14" s="60">
        <v>-3206700</v>
      </c>
      <c r="H14" s="60"/>
      <c r="I14" s="60">
        <v>-72130</v>
      </c>
      <c r="J14" s="60">
        <v>-3278830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-3278830</v>
      </c>
      <c r="X14" s="60">
        <v>-3571000</v>
      </c>
      <c r="Y14" s="60">
        <v>292170</v>
      </c>
      <c r="Z14" s="140">
        <v>-8.18</v>
      </c>
      <c r="AA14" s="62">
        <v>-25586580</v>
      </c>
    </row>
    <row r="15" spans="1:27" ht="13.5">
      <c r="A15" s="250" t="s">
        <v>184</v>
      </c>
      <c r="B15" s="251"/>
      <c r="C15" s="168">
        <f aca="true" t="shared" si="0" ref="C15:Y15">SUM(C6:C14)</f>
        <v>1700103194</v>
      </c>
      <c r="D15" s="168">
        <f>SUM(D6:D14)</f>
        <v>0</v>
      </c>
      <c r="E15" s="72">
        <f t="shared" si="0"/>
        <v>1307169011</v>
      </c>
      <c r="F15" s="73">
        <f t="shared" si="0"/>
        <v>1307169011</v>
      </c>
      <c r="G15" s="73">
        <f t="shared" si="0"/>
        <v>183177653</v>
      </c>
      <c r="H15" s="73">
        <f t="shared" si="0"/>
        <v>-23308446</v>
      </c>
      <c r="I15" s="73">
        <f t="shared" si="0"/>
        <v>13232618</v>
      </c>
      <c r="J15" s="73">
        <f t="shared" si="0"/>
        <v>173101825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173101825</v>
      </c>
      <c r="X15" s="73">
        <f t="shared" si="0"/>
        <v>321865000</v>
      </c>
      <c r="Y15" s="73">
        <f t="shared" si="0"/>
        <v>-148763175</v>
      </c>
      <c r="Z15" s="170">
        <f>+IF(X15&lt;&gt;0,+(Y15/X15)*100,0)</f>
        <v>-46.21912137076104</v>
      </c>
      <c r="AA15" s="74">
        <f>SUM(AA6:AA14)</f>
        <v>1307169011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-1266803492</v>
      </c>
      <c r="D24" s="155"/>
      <c r="E24" s="59">
        <v>-1218292481</v>
      </c>
      <c r="F24" s="60">
        <v>-1218292481</v>
      </c>
      <c r="G24" s="60">
        <v>-284749387</v>
      </c>
      <c r="H24" s="60">
        <v>-56153941</v>
      </c>
      <c r="I24" s="60">
        <v>-39972885</v>
      </c>
      <c r="J24" s="60">
        <v>-380876213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-380876213</v>
      </c>
      <c r="X24" s="60">
        <v>-322998821</v>
      </c>
      <c r="Y24" s="60">
        <v>-57877392</v>
      </c>
      <c r="Z24" s="140">
        <v>17.92</v>
      </c>
      <c r="AA24" s="62">
        <v>-1218292481</v>
      </c>
    </row>
    <row r="25" spans="1:27" ht="13.5">
      <c r="A25" s="250" t="s">
        <v>191</v>
      </c>
      <c r="B25" s="251"/>
      <c r="C25" s="168">
        <f aca="true" t="shared" si="1" ref="C25:Y25">SUM(C19:C24)</f>
        <v>-1266803492</v>
      </c>
      <c r="D25" s="168">
        <f>SUM(D19:D24)</f>
        <v>0</v>
      </c>
      <c r="E25" s="72">
        <f t="shared" si="1"/>
        <v>-1218292481</v>
      </c>
      <c r="F25" s="73">
        <f t="shared" si="1"/>
        <v>-1218292481</v>
      </c>
      <c r="G25" s="73">
        <f t="shared" si="1"/>
        <v>-284749387</v>
      </c>
      <c r="H25" s="73">
        <f t="shared" si="1"/>
        <v>-56153941</v>
      </c>
      <c r="I25" s="73">
        <f t="shared" si="1"/>
        <v>-39972885</v>
      </c>
      <c r="J25" s="73">
        <f t="shared" si="1"/>
        <v>-380876213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-380876213</v>
      </c>
      <c r="X25" s="73">
        <f t="shared" si="1"/>
        <v>-322998821</v>
      </c>
      <c r="Y25" s="73">
        <f t="shared" si="1"/>
        <v>-57877392</v>
      </c>
      <c r="Z25" s="170">
        <f>+IF(X25&lt;&gt;0,+(Y25/X25)*100,0)</f>
        <v>17.918762619879654</v>
      </c>
      <c r="AA25" s="74">
        <f>SUM(AA19:AA24)</f>
        <v>-1218292481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848969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-97443691</v>
      </c>
      <c r="D33" s="155"/>
      <c r="E33" s="59">
        <v>-105158824</v>
      </c>
      <c r="F33" s="60">
        <v>-105158824</v>
      </c>
      <c r="G33" s="60">
        <v>-13711274</v>
      </c>
      <c r="H33" s="60"/>
      <c r="I33" s="60">
        <v>-18447368</v>
      </c>
      <c r="J33" s="60">
        <v>-32158642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-32158642</v>
      </c>
      <c r="X33" s="60">
        <v>-27073000</v>
      </c>
      <c r="Y33" s="60">
        <v>-5085642</v>
      </c>
      <c r="Z33" s="140">
        <v>18.78</v>
      </c>
      <c r="AA33" s="62">
        <v>-105158824</v>
      </c>
    </row>
    <row r="34" spans="1:27" ht="13.5">
      <c r="A34" s="250" t="s">
        <v>197</v>
      </c>
      <c r="B34" s="251"/>
      <c r="C34" s="168">
        <f aca="true" t="shared" si="2" ref="C34:Y34">SUM(C29:C33)</f>
        <v>-96594722</v>
      </c>
      <c r="D34" s="168">
        <f>SUM(D29:D33)</f>
        <v>0</v>
      </c>
      <c r="E34" s="72">
        <f t="shared" si="2"/>
        <v>-105158824</v>
      </c>
      <c r="F34" s="73">
        <f t="shared" si="2"/>
        <v>-105158824</v>
      </c>
      <c r="G34" s="73">
        <f t="shared" si="2"/>
        <v>-13711274</v>
      </c>
      <c r="H34" s="73">
        <f t="shared" si="2"/>
        <v>0</v>
      </c>
      <c r="I34" s="73">
        <f t="shared" si="2"/>
        <v>-18447368</v>
      </c>
      <c r="J34" s="73">
        <f t="shared" si="2"/>
        <v>-32158642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-32158642</v>
      </c>
      <c r="X34" s="73">
        <f t="shared" si="2"/>
        <v>-27073000</v>
      </c>
      <c r="Y34" s="73">
        <f t="shared" si="2"/>
        <v>-5085642</v>
      </c>
      <c r="Z34" s="170">
        <f>+IF(X34&lt;&gt;0,+(Y34/X34)*100,0)</f>
        <v>18.784922247257416</v>
      </c>
      <c r="AA34" s="74">
        <f>SUM(AA29:AA33)</f>
        <v>-105158824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336704980</v>
      </c>
      <c r="D36" s="153">
        <f>+D15+D25+D34</f>
        <v>0</v>
      </c>
      <c r="E36" s="99">
        <f t="shared" si="3"/>
        <v>-16282294</v>
      </c>
      <c r="F36" s="100">
        <f t="shared" si="3"/>
        <v>-16282294</v>
      </c>
      <c r="G36" s="100">
        <f t="shared" si="3"/>
        <v>-115283008</v>
      </c>
      <c r="H36" s="100">
        <f t="shared" si="3"/>
        <v>-79462387</v>
      </c>
      <c r="I36" s="100">
        <f t="shared" si="3"/>
        <v>-45187635</v>
      </c>
      <c r="J36" s="100">
        <f t="shared" si="3"/>
        <v>-239933030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-239933030</v>
      </c>
      <c r="X36" s="100">
        <f t="shared" si="3"/>
        <v>-28206821</v>
      </c>
      <c r="Y36" s="100">
        <f t="shared" si="3"/>
        <v>-211726209</v>
      </c>
      <c r="Z36" s="137">
        <f>+IF(X36&lt;&gt;0,+(Y36/X36)*100,0)</f>
        <v>750.6205998896509</v>
      </c>
      <c r="AA36" s="102">
        <f>+AA15+AA25+AA34</f>
        <v>-16282294</v>
      </c>
    </row>
    <row r="37" spans="1:27" ht="13.5">
      <c r="A37" s="249" t="s">
        <v>199</v>
      </c>
      <c r="B37" s="182"/>
      <c r="C37" s="153">
        <v>1212105794</v>
      </c>
      <c r="D37" s="153"/>
      <c r="E37" s="99">
        <v>1014503830</v>
      </c>
      <c r="F37" s="100">
        <v>1014503830</v>
      </c>
      <c r="G37" s="100">
        <v>1526343998</v>
      </c>
      <c r="H37" s="100">
        <v>1411060990</v>
      </c>
      <c r="I37" s="100">
        <v>1331598603</v>
      </c>
      <c r="J37" s="100">
        <v>1526343998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1526343998</v>
      </c>
      <c r="X37" s="100">
        <v>1014503830</v>
      </c>
      <c r="Y37" s="100">
        <v>511840168</v>
      </c>
      <c r="Z37" s="137">
        <v>50.45</v>
      </c>
      <c r="AA37" s="102">
        <v>1014503830</v>
      </c>
    </row>
    <row r="38" spans="1:27" ht="13.5">
      <c r="A38" s="269" t="s">
        <v>200</v>
      </c>
      <c r="B38" s="256"/>
      <c r="C38" s="257">
        <v>1548810774</v>
      </c>
      <c r="D38" s="257"/>
      <c r="E38" s="258">
        <v>998221536</v>
      </c>
      <c r="F38" s="259">
        <v>998221536</v>
      </c>
      <c r="G38" s="259">
        <v>1411060990</v>
      </c>
      <c r="H38" s="259">
        <v>1331598603</v>
      </c>
      <c r="I38" s="259">
        <v>1286410968</v>
      </c>
      <c r="J38" s="259">
        <v>1286410968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1286410968</v>
      </c>
      <c r="X38" s="259">
        <v>986297009</v>
      </c>
      <c r="Y38" s="259">
        <v>300113959</v>
      </c>
      <c r="Z38" s="260">
        <v>30.43</v>
      </c>
      <c r="AA38" s="261">
        <v>998221536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727200851</v>
      </c>
      <c r="D5" s="200">
        <f t="shared" si="0"/>
        <v>0</v>
      </c>
      <c r="E5" s="106">
        <f t="shared" si="0"/>
        <v>464105619</v>
      </c>
      <c r="F5" s="106">
        <f t="shared" si="0"/>
        <v>464105619</v>
      </c>
      <c r="G5" s="106">
        <f t="shared" si="0"/>
        <v>2226444</v>
      </c>
      <c r="H5" s="106">
        <f t="shared" si="0"/>
        <v>30169679</v>
      </c>
      <c r="I5" s="106">
        <f t="shared" si="0"/>
        <v>22267294</v>
      </c>
      <c r="J5" s="106">
        <f t="shared" si="0"/>
        <v>54663417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54663417</v>
      </c>
      <c r="X5" s="106">
        <f t="shared" si="0"/>
        <v>116026406</v>
      </c>
      <c r="Y5" s="106">
        <f t="shared" si="0"/>
        <v>-61362989</v>
      </c>
      <c r="Z5" s="201">
        <f>+IF(X5&lt;&gt;0,+(Y5/X5)*100,0)</f>
        <v>-52.887089340679914</v>
      </c>
      <c r="AA5" s="199">
        <f>SUM(AA11:AA18)</f>
        <v>464105619</v>
      </c>
    </row>
    <row r="6" spans="1:27" ht="13.5">
      <c r="A6" s="291" t="s">
        <v>204</v>
      </c>
      <c r="B6" s="142"/>
      <c r="C6" s="62">
        <v>286379599</v>
      </c>
      <c r="D6" s="156"/>
      <c r="E6" s="60">
        <v>90500000</v>
      </c>
      <c r="F6" s="60">
        <v>90500000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22625000</v>
      </c>
      <c r="Y6" s="60">
        <v>-22625000</v>
      </c>
      <c r="Z6" s="140">
        <v>-100</v>
      </c>
      <c r="AA6" s="155">
        <v>90500000</v>
      </c>
    </row>
    <row r="7" spans="1:27" ht="13.5">
      <c r="A7" s="291" t="s">
        <v>205</v>
      </c>
      <c r="B7" s="142"/>
      <c r="C7" s="62">
        <v>27545908</v>
      </c>
      <c r="D7" s="156"/>
      <c r="E7" s="60">
        <v>53695694</v>
      </c>
      <c r="F7" s="60">
        <v>53695694</v>
      </c>
      <c r="G7" s="60">
        <v>231044</v>
      </c>
      <c r="H7" s="60">
        <v>4082490</v>
      </c>
      <c r="I7" s="60">
        <v>3968480</v>
      </c>
      <c r="J7" s="60">
        <v>8282014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8282014</v>
      </c>
      <c r="X7" s="60">
        <v>13423924</v>
      </c>
      <c r="Y7" s="60">
        <v>-5141910</v>
      </c>
      <c r="Z7" s="140">
        <v>-38.3</v>
      </c>
      <c r="AA7" s="155">
        <v>53695694</v>
      </c>
    </row>
    <row r="8" spans="1:27" ht="13.5">
      <c r="A8" s="291" t="s">
        <v>206</v>
      </c>
      <c r="B8" s="142"/>
      <c r="C8" s="62">
        <v>179994560</v>
      </c>
      <c r="D8" s="156"/>
      <c r="E8" s="60">
        <v>30000000</v>
      </c>
      <c r="F8" s="60">
        <v>30000000</v>
      </c>
      <c r="G8" s="60">
        <v>1931515</v>
      </c>
      <c r="H8" s="60">
        <v>5448187</v>
      </c>
      <c r="I8" s="60">
        <v>2693501</v>
      </c>
      <c r="J8" s="60">
        <v>10073203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10073203</v>
      </c>
      <c r="X8" s="60">
        <v>7500000</v>
      </c>
      <c r="Y8" s="60">
        <v>2573203</v>
      </c>
      <c r="Z8" s="140">
        <v>34.31</v>
      </c>
      <c r="AA8" s="155">
        <v>30000000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200227126</v>
      </c>
      <c r="D10" s="156"/>
      <c r="E10" s="60">
        <v>171634210</v>
      </c>
      <c r="F10" s="60">
        <v>171634210</v>
      </c>
      <c r="G10" s="60"/>
      <c r="H10" s="60">
        <v>11470571</v>
      </c>
      <c r="I10" s="60">
        <v>17702173</v>
      </c>
      <c r="J10" s="60">
        <v>29172744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29172744</v>
      </c>
      <c r="X10" s="60">
        <v>42908553</v>
      </c>
      <c r="Y10" s="60">
        <v>-13735809</v>
      </c>
      <c r="Z10" s="140">
        <v>-32.01</v>
      </c>
      <c r="AA10" s="155">
        <v>171634210</v>
      </c>
    </row>
    <row r="11" spans="1:27" ht="13.5">
      <c r="A11" s="292" t="s">
        <v>209</v>
      </c>
      <c r="B11" s="142"/>
      <c r="C11" s="293">
        <f aca="true" t="shared" si="1" ref="C11:Y11">SUM(C6:C10)</f>
        <v>694147193</v>
      </c>
      <c r="D11" s="294">
        <f t="shared" si="1"/>
        <v>0</v>
      </c>
      <c r="E11" s="295">
        <f t="shared" si="1"/>
        <v>345829904</v>
      </c>
      <c r="F11" s="295">
        <f t="shared" si="1"/>
        <v>345829904</v>
      </c>
      <c r="G11" s="295">
        <f t="shared" si="1"/>
        <v>2162559</v>
      </c>
      <c r="H11" s="295">
        <f t="shared" si="1"/>
        <v>21001248</v>
      </c>
      <c r="I11" s="295">
        <f t="shared" si="1"/>
        <v>24364154</v>
      </c>
      <c r="J11" s="295">
        <f t="shared" si="1"/>
        <v>47527961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47527961</v>
      </c>
      <c r="X11" s="295">
        <f t="shared" si="1"/>
        <v>86457477</v>
      </c>
      <c r="Y11" s="295">
        <f t="shared" si="1"/>
        <v>-38929516</v>
      </c>
      <c r="Z11" s="296">
        <f>+IF(X11&lt;&gt;0,+(Y11/X11)*100,0)</f>
        <v>-45.02735604926338</v>
      </c>
      <c r="AA11" s="297">
        <f>SUM(AA6:AA10)</f>
        <v>345829904</v>
      </c>
    </row>
    <row r="12" spans="1:27" ht="13.5">
      <c r="A12" s="298" t="s">
        <v>210</v>
      </c>
      <c r="B12" s="136"/>
      <c r="C12" s="62">
        <v>5146994</v>
      </c>
      <c r="D12" s="156"/>
      <c r="E12" s="60">
        <v>76544715</v>
      </c>
      <c r="F12" s="60">
        <v>76544715</v>
      </c>
      <c r="G12" s="60"/>
      <c r="H12" s="60">
        <v>4647373</v>
      </c>
      <c r="I12" s="60">
        <v>2033485</v>
      </c>
      <c r="J12" s="60">
        <v>6680858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6680858</v>
      </c>
      <c r="X12" s="60">
        <v>19136179</v>
      </c>
      <c r="Y12" s="60">
        <v>-12455321</v>
      </c>
      <c r="Z12" s="140">
        <v>-65.09</v>
      </c>
      <c r="AA12" s="155">
        <v>76544715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9586303</v>
      </c>
      <c r="D15" s="156"/>
      <c r="E15" s="60">
        <v>36731000</v>
      </c>
      <c r="F15" s="60">
        <v>36731000</v>
      </c>
      <c r="G15" s="60">
        <v>7898</v>
      </c>
      <c r="H15" s="60"/>
      <c r="I15" s="60">
        <v>1481</v>
      </c>
      <c r="J15" s="60">
        <v>9379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9379</v>
      </c>
      <c r="X15" s="60">
        <v>9182750</v>
      </c>
      <c r="Y15" s="60">
        <v>-9173371</v>
      </c>
      <c r="Z15" s="140">
        <v>-99.9</v>
      </c>
      <c r="AA15" s="155">
        <v>36731000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18320361</v>
      </c>
      <c r="D18" s="276"/>
      <c r="E18" s="82">
        <v>5000000</v>
      </c>
      <c r="F18" s="82">
        <v>5000000</v>
      </c>
      <c r="G18" s="82">
        <v>55987</v>
      </c>
      <c r="H18" s="82">
        <v>4521058</v>
      </c>
      <c r="I18" s="82">
        <v>-4131826</v>
      </c>
      <c r="J18" s="82">
        <v>445219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445219</v>
      </c>
      <c r="X18" s="82">
        <v>1250000</v>
      </c>
      <c r="Y18" s="82">
        <v>-804781</v>
      </c>
      <c r="Z18" s="270">
        <v>-64.38</v>
      </c>
      <c r="AA18" s="278">
        <v>5000000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467822892</v>
      </c>
      <c r="D20" s="154">
        <f t="shared" si="2"/>
        <v>0</v>
      </c>
      <c r="E20" s="100">
        <f t="shared" si="2"/>
        <v>713171376</v>
      </c>
      <c r="F20" s="100">
        <f t="shared" si="2"/>
        <v>713171376</v>
      </c>
      <c r="G20" s="100">
        <f t="shared" si="2"/>
        <v>9210666</v>
      </c>
      <c r="H20" s="100">
        <f t="shared" si="2"/>
        <v>26951953</v>
      </c>
      <c r="I20" s="100">
        <f t="shared" si="2"/>
        <v>15221125</v>
      </c>
      <c r="J20" s="100">
        <f t="shared" si="2"/>
        <v>51383744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51383744</v>
      </c>
      <c r="X20" s="100">
        <f t="shared" si="2"/>
        <v>178292845</v>
      </c>
      <c r="Y20" s="100">
        <f t="shared" si="2"/>
        <v>-126909101</v>
      </c>
      <c r="Z20" s="137">
        <f>+IF(X20&lt;&gt;0,+(Y20/X20)*100,0)</f>
        <v>-71.18014242242867</v>
      </c>
      <c r="AA20" s="153">
        <f>SUM(AA26:AA33)</f>
        <v>713171376</v>
      </c>
    </row>
    <row r="21" spans="1:27" ht="13.5">
      <c r="A21" s="291" t="s">
        <v>204</v>
      </c>
      <c r="B21" s="142"/>
      <c r="C21" s="62">
        <v>60507295</v>
      </c>
      <c r="D21" s="156"/>
      <c r="E21" s="60">
        <v>55117894</v>
      </c>
      <c r="F21" s="60">
        <v>55117894</v>
      </c>
      <c r="G21" s="60">
        <v>1260813</v>
      </c>
      <c r="H21" s="60">
        <v>817974</v>
      </c>
      <c r="I21" s="60">
        <v>1138535</v>
      </c>
      <c r="J21" s="60">
        <v>3217322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3217322</v>
      </c>
      <c r="X21" s="60">
        <v>13779474</v>
      </c>
      <c r="Y21" s="60">
        <v>-10562152</v>
      </c>
      <c r="Z21" s="140">
        <v>-76.65</v>
      </c>
      <c r="AA21" s="155">
        <v>55117894</v>
      </c>
    </row>
    <row r="22" spans="1:27" ht="13.5">
      <c r="A22" s="291" t="s">
        <v>205</v>
      </c>
      <c r="B22" s="142"/>
      <c r="C22" s="62">
        <v>95012736</v>
      </c>
      <c r="D22" s="156"/>
      <c r="E22" s="60">
        <v>147810000</v>
      </c>
      <c r="F22" s="60">
        <v>147810000</v>
      </c>
      <c r="G22" s="60">
        <v>2610111</v>
      </c>
      <c r="H22" s="60">
        <v>3563187</v>
      </c>
      <c r="I22" s="60">
        <v>662586</v>
      </c>
      <c r="J22" s="60">
        <v>6835884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6835884</v>
      </c>
      <c r="X22" s="60">
        <v>36952500</v>
      </c>
      <c r="Y22" s="60">
        <v>-30116616</v>
      </c>
      <c r="Z22" s="140">
        <v>-81.5</v>
      </c>
      <c r="AA22" s="155">
        <v>147810000</v>
      </c>
    </row>
    <row r="23" spans="1:27" ht="13.5">
      <c r="A23" s="291" t="s">
        <v>206</v>
      </c>
      <c r="B23" s="142"/>
      <c r="C23" s="62">
        <v>83810280</v>
      </c>
      <c r="D23" s="156"/>
      <c r="E23" s="60">
        <v>142650000</v>
      </c>
      <c r="F23" s="60">
        <v>142650000</v>
      </c>
      <c r="G23" s="60">
        <v>73501</v>
      </c>
      <c r="H23" s="60">
        <v>7589949</v>
      </c>
      <c r="I23" s="60">
        <v>3988932</v>
      </c>
      <c r="J23" s="60">
        <v>11652382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11652382</v>
      </c>
      <c r="X23" s="60">
        <v>35662500</v>
      </c>
      <c r="Y23" s="60">
        <v>-24010118</v>
      </c>
      <c r="Z23" s="140">
        <v>-67.33</v>
      </c>
      <c r="AA23" s="155">
        <v>142650000</v>
      </c>
    </row>
    <row r="24" spans="1:27" ht="13.5">
      <c r="A24" s="291" t="s">
        <v>207</v>
      </c>
      <c r="B24" s="142"/>
      <c r="C24" s="62">
        <v>168770513</v>
      </c>
      <c r="D24" s="156"/>
      <c r="E24" s="60">
        <v>249000000</v>
      </c>
      <c r="F24" s="60">
        <v>249000000</v>
      </c>
      <c r="G24" s="60"/>
      <c r="H24" s="60">
        <v>12651952</v>
      </c>
      <c r="I24" s="60">
        <v>6821617</v>
      </c>
      <c r="J24" s="60">
        <v>19473569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19473569</v>
      </c>
      <c r="X24" s="60">
        <v>62250000</v>
      </c>
      <c r="Y24" s="60">
        <v>-42776431</v>
      </c>
      <c r="Z24" s="140">
        <v>-68.72</v>
      </c>
      <c r="AA24" s="155">
        <v>249000000</v>
      </c>
    </row>
    <row r="25" spans="1:27" ht="13.5">
      <c r="A25" s="291" t="s">
        <v>208</v>
      </c>
      <c r="B25" s="142"/>
      <c r="C25" s="62">
        <v>4243966</v>
      </c>
      <c r="D25" s="156"/>
      <c r="E25" s="60">
        <v>14382895</v>
      </c>
      <c r="F25" s="60">
        <v>14382895</v>
      </c>
      <c r="G25" s="60"/>
      <c r="H25" s="60">
        <v>206003</v>
      </c>
      <c r="I25" s="60">
        <v>-21703</v>
      </c>
      <c r="J25" s="60">
        <v>184300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>
        <v>184300</v>
      </c>
      <c r="X25" s="60">
        <v>3595724</v>
      </c>
      <c r="Y25" s="60">
        <v>-3411424</v>
      </c>
      <c r="Z25" s="140">
        <v>-94.87</v>
      </c>
      <c r="AA25" s="155">
        <v>14382895</v>
      </c>
    </row>
    <row r="26" spans="1:27" ht="13.5">
      <c r="A26" s="292" t="s">
        <v>209</v>
      </c>
      <c r="B26" s="302"/>
      <c r="C26" s="293">
        <f aca="true" t="shared" si="3" ref="C26:Y26">SUM(C21:C25)</f>
        <v>412344790</v>
      </c>
      <c r="D26" s="294">
        <f t="shared" si="3"/>
        <v>0</v>
      </c>
      <c r="E26" s="295">
        <f t="shared" si="3"/>
        <v>608960789</v>
      </c>
      <c r="F26" s="295">
        <f t="shared" si="3"/>
        <v>608960789</v>
      </c>
      <c r="G26" s="295">
        <f t="shared" si="3"/>
        <v>3944425</v>
      </c>
      <c r="H26" s="295">
        <f t="shared" si="3"/>
        <v>24829065</v>
      </c>
      <c r="I26" s="295">
        <f t="shared" si="3"/>
        <v>12589967</v>
      </c>
      <c r="J26" s="295">
        <f t="shared" si="3"/>
        <v>41363457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41363457</v>
      </c>
      <c r="X26" s="295">
        <f t="shared" si="3"/>
        <v>152240198</v>
      </c>
      <c r="Y26" s="295">
        <f t="shared" si="3"/>
        <v>-110876741</v>
      </c>
      <c r="Z26" s="296">
        <f>+IF(X26&lt;&gt;0,+(Y26/X26)*100,0)</f>
        <v>-72.83013452202684</v>
      </c>
      <c r="AA26" s="297">
        <f>SUM(AA21:AA25)</f>
        <v>608960789</v>
      </c>
    </row>
    <row r="27" spans="1:27" ht="13.5">
      <c r="A27" s="298" t="s">
        <v>210</v>
      </c>
      <c r="B27" s="147"/>
      <c r="C27" s="62">
        <v>16168682</v>
      </c>
      <c r="D27" s="156"/>
      <c r="E27" s="60">
        <v>32850000</v>
      </c>
      <c r="F27" s="60">
        <v>32850000</v>
      </c>
      <c r="G27" s="60">
        <v>3313651</v>
      </c>
      <c r="H27" s="60">
        <v>2060938</v>
      </c>
      <c r="I27" s="60">
        <v>732956</v>
      </c>
      <c r="J27" s="60">
        <v>6107545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6107545</v>
      </c>
      <c r="X27" s="60">
        <v>8212500</v>
      </c>
      <c r="Y27" s="60">
        <v>-2104955</v>
      </c>
      <c r="Z27" s="140">
        <v>-25.63</v>
      </c>
      <c r="AA27" s="155">
        <v>32850000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>
        <v>1952590</v>
      </c>
      <c r="H28" s="275"/>
      <c r="I28" s="275">
        <v>1807218</v>
      </c>
      <c r="J28" s="275">
        <v>3759808</v>
      </c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>
        <v>3759808</v>
      </c>
      <c r="X28" s="275"/>
      <c r="Y28" s="275">
        <v>3759808</v>
      </c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31525213</v>
      </c>
      <c r="D30" s="156"/>
      <c r="E30" s="60">
        <v>54780587</v>
      </c>
      <c r="F30" s="60">
        <v>54780587</v>
      </c>
      <c r="G30" s="60"/>
      <c r="H30" s="60">
        <v>61950</v>
      </c>
      <c r="I30" s="60">
        <v>90984</v>
      </c>
      <c r="J30" s="60">
        <v>152934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152934</v>
      </c>
      <c r="X30" s="60">
        <v>13695147</v>
      </c>
      <c r="Y30" s="60">
        <v>-13542213</v>
      </c>
      <c r="Z30" s="140">
        <v>-98.88</v>
      </c>
      <c r="AA30" s="155">
        <v>54780587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>
        <v>7784207</v>
      </c>
      <c r="D33" s="276"/>
      <c r="E33" s="82">
        <v>16580000</v>
      </c>
      <c r="F33" s="82">
        <v>16580000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4145000</v>
      </c>
      <c r="Y33" s="82">
        <v>-4145000</v>
      </c>
      <c r="Z33" s="270">
        <v>-100</v>
      </c>
      <c r="AA33" s="278">
        <v>16580000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346886894</v>
      </c>
      <c r="D36" s="156">
        <f t="shared" si="4"/>
        <v>0</v>
      </c>
      <c r="E36" s="60">
        <f t="shared" si="4"/>
        <v>145617894</v>
      </c>
      <c r="F36" s="60">
        <f t="shared" si="4"/>
        <v>145617894</v>
      </c>
      <c r="G36" s="60">
        <f t="shared" si="4"/>
        <v>1260813</v>
      </c>
      <c r="H36" s="60">
        <f t="shared" si="4"/>
        <v>817974</v>
      </c>
      <c r="I36" s="60">
        <f t="shared" si="4"/>
        <v>1138535</v>
      </c>
      <c r="J36" s="60">
        <f t="shared" si="4"/>
        <v>3217322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3217322</v>
      </c>
      <c r="X36" s="60">
        <f t="shared" si="4"/>
        <v>36404474</v>
      </c>
      <c r="Y36" s="60">
        <f t="shared" si="4"/>
        <v>-33187152</v>
      </c>
      <c r="Z36" s="140">
        <f aca="true" t="shared" si="5" ref="Z36:Z49">+IF(X36&lt;&gt;0,+(Y36/X36)*100,0)</f>
        <v>-91.16228955814607</v>
      </c>
      <c r="AA36" s="155">
        <f>AA6+AA21</f>
        <v>145617894</v>
      </c>
    </row>
    <row r="37" spans="1:27" ht="13.5">
      <c r="A37" s="291" t="s">
        <v>205</v>
      </c>
      <c r="B37" s="142"/>
      <c r="C37" s="62">
        <f t="shared" si="4"/>
        <v>122558644</v>
      </c>
      <c r="D37" s="156">
        <f t="shared" si="4"/>
        <v>0</v>
      </c>
      <c r="E37" s="60">
        <f t="shared" si="4"/>
        <v>201505694</v>
      </c>
      <c r="F37" s="60">
        <f t="shared" si="4"/>
        <v>201505694</v>
      </c>
      <c r="G37" s="60">
        <f t="shared" si="4"/>
        <v>2841155</v>
      </c>
      <c r="H37" s="60">
        <f t="shared" si="4"/>
        <v>7645677</v>
      </c>
      <c r="I37" s="60">
        <f t="shared" si="4"/>
        <v>4631066</v>
      </c>
      <c r="J37" s="60">
        <f t="shared" si="4"/>
        <v>15117898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15117898</v>
      </c>
      <c r="X37" s="60">
        <f t="shared" si="4"/>
        <v>50376424</v>
      </c>
      <c r="Y37" s="60">
        <f t="shared" si="4"/>
        <v>-35258526</v>
      </c>
      <c r="Z37" s="140">
        <f t="shared" si="5"/>
        <v>-69.99013268587703</v>
      </c>
      <c r="AA37" s="155">
        <f>AA7+AA22</f>
        <v>201505694</v>
      </c>
    </row>
    <row r="38" spans="1:27" ht="13.5">
      <c r="A38" s="291" t="s">
        <v>206</v>
      </c>
      <c r="B38" s="142"/>
      <c r="C38" s="62">
        <f t="shared" si="4"/>
        <v>263804840</v>
      </c>
      <c r="D38" s="156">
        <f t="shared" si="4"/>
        <v>0</v>
      </c>
      <c r="E38" s="60">
        <f t="shared" si="4"/>
        <v>172650000</v>
      </c>
      <c r="F38" s="60">
        <f t="shared" si="4"/>
        <v>172650000</v>
      </c>
      <c r="G38" s="60">
        <f t="shared" si="4"/>
        <v>2005016</v>
      </c>
      <c r="H38" s="60">
        <f t="shared" si="4"/>
        <v>13038136</v>
      </c>
      <c r="I38" s="60">
        <f t="shared" si="4"/>
        <v>6682433</v>
      </c>
      <c r="J38" s="60">
        <f t="shared" si="4"/>
        <v>21725585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21725585</v>
      </c>
      <c r="X38" s="60">
        <f t="shared" si="4"/>
        <v>43162500</v>
      </c>
      <c r="Y38" s="60">
        <f t="shared" si="4"/>
        <v>-21436915</v>
      </c>
      <c r="Z38" s="140">
        <f t="shared" si="5"/>
        <v>-49.66560092673038</v>
      </c>
      <c r="AA38" s="155">
        <f>AA8+AA23</f>
        <v>172650000</v>
      </c>
    </row>
    <row r="39" spans="1:27" ht="13.5">
      <c r="A39" s="291" t="s">
        <v>207</v>
      </c>
      <c r="B39" s="142"/>
      <c r="C39" s="62">
        <f t="shared" si="4"/>
        <v>168770513</v>
      </c>
      <c r="D39" s="156">
        <f t="shared" si="4"/>
        <v>0</v>
      </c>
      <c r="E39" s="60">
        <f t="shared" si="4"/>
        <v>249000000</v>
      </c>
      <c r="F39" s="60">
        <f t="shared" si="4"/>
        <v>249000000</v>
      </c>
      <c r="G39" s="60">
        <f t="shared" si="4"/>
        <v>0</v>
      </c>
      <c r="H39" s="60">
        <f t="shared" si="4"/>
        <v>12651952</v>
      </c>
      <c r="I39" s="60">
        <f t="shared" si="4"/>
        <v>6821617</v>
      </c>
      <c r="J39" s="60">
        <f t="shared" si="4"/>
        <v>19473569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19473569</v>
      </c>
      <c r="X39" s="60">
        <f t="shared" si="4"/>
        <v>62250000</v>
      </c>
      <c r="Y39" s="60">
        <f t="shared" si="4"/>
        <v>-42776431</v>
      </c>
      <c r="Z39" s="140">
        <f t="shared" si="5"/>
        <v>-68.71715823293172</v>
      </c>
      <c r="AA39" s="155">
        <f>AA9+AA24</f>
        <v>249000000</v>
      </c>
    </row>
    <row r="40" spans="1:27" ht="13.5">
      <c r="A40" s="291" t="s">
        <v>208</v>
      </c>
      <c r="B40" s="142"/>
      <c r="C40" s="62">
        <f t="shared" si="4"/>
        <v>204471092</v>
      </c>
      <c r="D40" s="156">
        <f t="shared" si="4"/>
        <v>0</v>
      </c>
      <c r="E40" s="60">
        <f t="shared" si="4"/>
        <v>186017105</v>
      </c>
      <c r="F40" s="60">
        <f t="shared" si="4"/>
        <v>186017105</v>
      </c>
      <c r="G40" s="60">
        <f t="shared" si="4"/>
        <v>0</v>
      </c>
      <c r="H40" s="60">
        <f t="shared" si="4"/>
        <v>11676574</v>
      </c>
      <c r="I40" s="60">
        <f t="shared" si="4"/>
        <v>17680470</v>
      </c>
      <c r="J40" s="60">
        <f t="shared" si="4"/>
        <v>29357044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29357044</v>
      </c>
      <c r="X40" s="60">
        <f t="shared" si="4"/>
        <v>46504277</v>
      </c>
      <c r="Y40" s="60">
        <f t="shared" si="4"/>
        <v>-17147233</v>
      </c>
      <c r="Z40" s="140">
        <f t="shared" si="5"/>
        <v>-36.872378426612244</v>
      </c>
      <c r="AA40" s="155">
        <f>AA10+AA25</f>
        <v>186017105</v>
      </c>
    </row>
    <row r="41" spans="1:27" ht="13.5">
      <c r="A41" s="292" t="s">
        <v>209</v>
      </c>
      <c r="B41" s="142"/>
      <c r="C41" s="293">
        <f aca="true" t="shared" si="6" ref="C41:Y41">SUM(C36:C40)</f>
        <v>1106491983</v>
      </c>
      <c r="D41" s="294">
        <f t="shared" si="6"/>
        <v>0</v>
      </c>
      <c r="E41" s="295">
        <f t="shared" si="6"/>
        <v>954790693</v>
      </c>
      <c r="F41" s="295">
        <f t="shared" si="6"/>
        <v>954790693</v>
      </c>
      <c r="G41" s="295">
        <f t="shared" si="6"/>
        <v>6106984</v>
      </c>
      <c r="H41" s="295">
        <f t="shared" si="6"/>
        <v>45830313</v>
      </c>
      <c r="I41" s="295">
        <f t="shared" si="6"/>
        <v>36954121</v>
      </c>
      <c r="J41" s="295">
        <f t="shared" si="6"/>
        <v>88891418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88891418</v>
      </c>
      <c r="X41" s="295">
        <f t="shared" si="6"/>
        <v>238697675</v>
      </c>
      <c r="Y41" s="295">
        <f t="shared" si="6"/>
        <v>-149806257</v>
      </c>
      <c r="Z41" s="296">
        <f t="shared" si="5"/>
        <v>-62.75983081946651</v>
      </c>
      <c r="AA41" s="297">
        <f>SUM(AA36:AA40)</f>
        <v>954790693</v>
      </c>
    </row>
    <row r="42" spans="1:27" ht="13.5">
      <c r="A42" s="298" t="s">
        <v>210</v>
      </c>
      <c r="B42" s="136"/>
      <c r="C42" s="95">
        <f aca="true" t="shared" si="7" ref="C42:Y48">C12+C27</f>
        <v>21315676</v>
      </c>
      <c r="D42" s="129">
        <f t="shared" si="7"/>
        <v>0</v>
      </c>
      <c r="E42" s="54">
        <f t="shared" si="7"/>
        <v>109394715</v>
      </c>
      <c r="F42" s="54">
        <f t="shared" si="7"/>
        <v>109394715</v>
      </c>
      <c r="G42" s="54">
        <f t="shared" si="7"/>
        <v>3313651</v>
      </c>
      <c r="H42" s="54">
        <f t="shared" si="7"/>
        <v>6708311</v>
      </c>
      <c r="I42" s="54">
        <f t="shared" si="7"/>
        <v>2766441</v>
      </c>
      <c r="J42" s="54">
        <f t="shared" si="7"/>
        <v>12788403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12788403</v>
      </c>
      <c r="X42" s="54">
        <f t="shared" si="7"/>
        <v>27348679</v>
      </c>
      <c r="Y42" s="54">
        <f t="shared" si="7"/>
        <v>-14560276</v>
      </c>
      <c r="Z42" s="184">
        <f t="shared" si="5"/>
        <v>-53.23941240452601</v>
      </c>
      <c r="AA42" s="130">
        <f aca="true" t="shared" si="8" ref="AA42:AA48">AA12+AA27</f>
        <v>109394715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1952590</v>
      </c>
      <c r="H43" s="305">
        <f t="shared" si="7"/>
        <v>0</v>
      </c>
      <c r="I43" s="305">
        <f t="shared" si="7"/>
        <v>1807218</v>
      </c>
      <c r="J43" s="305">
        <f t="shared" si="7"/>
        <v>3759808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3759808</v>
      </c>
      <c r="X43" s="305">
        <f t="shared" si="7"/>
        <v>0</v>
      </c>
      <c r="Y43" s="305">
        <f t="shared" si="7"/>
        <v>3759808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41111516</v>
      </c>
      <c r="D45" s="129">
        <f t="shared" si="7"/>
        <v>0</v>
      </c>
      <c r="E45" s="54">
        <f t="shared" si="7"/>
        <v>91511587</v>
      </c>
      <c r="F45" s="54">
        <f t="shared" si="7"/>
        <v>91511587</v>
      </c>
      <c r="G45" s="54">
        <f t="shared" si="7"/>
        <v>7898</v>
      </c>
      <c r="H45" s="54">
        <f t="shared" si="7"/>
        <v>61950</v>
      </c>
      <c r="I45" s="54">
        <f t="shared" si="7"/>
        <v>92465</v>
      </c>
      <c r="J45" s="54">
        <f t="shared" si="7"/>
        <v>162313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162313</v>
      </c>
      <c r="X45" s="54">
        <f t="shared" si="7"/>
        <v>22877897</v>
      </c>
      <c r="Y45" s="54">
        <f t="shared" si="7"/>
        <v>-22715584</v>
      </c>
      <c r="Z45" s="184">
        <f t="shared" si="5"/>
        <v>-99.29052482402557</v>
      </c>
      <c r="AA45" s="130">
        <f t="shared" si="8"/>
        <v>91511587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26104568</v>
      </c>
      <c r="D48" s="129">
        <f t="shared" si="7"/>
        <v>0</v>
      </c>
      <c r="E48" s="54">
        <f t="shared" si="7"/>
        <v>21580000</v>
      </c>
      <c r="F48" s="54">
        <f t="shared" si="7"/>
        <v>21580000</v>
      </c>
      <c r="G48" s="54">
        <f t="shared" si="7"/>
        <v>55987</v>
      </c>
      <c r="H48" s="54">
        <f t="shared" si="7"/>
        <v>4521058</v>
      </c>
      <c r="I48" s="54">
        <f t="shared" si="7"/>
        <v>-4131826</v>
      </c>
      <c r="J48" s="54">
        <f t="shared" si="7"/>
        <v>445219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445219</v>
      </c>
      <c r="X48" s="54">
        <f t="shared" si="7"/>
        <v>5395000</v>
      </c>
      <c r="Y48" s="54">
        <f t="shared" si="7"/>
        <v>-4949781</v>
      </c>
      <c r="Z48" s="184">
        <f t="shared" si="5"/>
        <v>-91.747562557924</v>
      </c>
      <c r="AA48" s="130">
        <f t="shared" si="8"/>
        <v>21580000</v>
      </c>
    </row>
    <row r="49" spans="1:27" ht="13.5">
      <c r="A49" s="308" t="s">
        <v>219</v>
      </c>
      <c r="B49" s="149"/>
      <c r="C49" s="239">
        <f aca="true" t="shared" si="9" ref="C49:Y49">SUM(C41:C48)</f>
        <v>1195023743</v>
      </c>
      <c r="D49" s="218">
        <f t="shared" si="9"/>
        <v>0</v>
      </c>
      <c r="E49" s="220">
        <f t="shared" si="9"/>
        <v>1177276995</v>
      </c>
      <c r="F49" s="220">
        <f t="shared" si="9"/>
        <v>1177276995</v>
      </c>
      <c r="G49" s="220">
        <f t="shared" si="9"/>
        <v>11437110</v>
      </c>
      <c r="H49" s="220">
        <f t="shared" si="9"/>
        <v>57121632</v>
      </c>
      <c r="I49" s="220">
        <f t="shared" si="9"/>
        <v>37488419</v>
      </c>
      <c r="J49" s="220">
        <f t="shared" si="9"/>
        <v>106047161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106047161</v>
      </c>
      <c r="X49" s="220">
        <f t="shared" si="9"/>
        <v>294319251</v>
      </c>
      <c r="Y49" s="220">
        <f t="shared" si="9"/>
        <v>-188272090</v>
      </c>
      <c r="Z49" s="221">
        <f t="shared" si="5"/>
        <v>-63.968663062410414</v>
      </c>
      <c r="AA49" s="222">
        <f>SUM(AA41:AA48)</f>
        <v>1177276995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537635280</v>
      </c>
      <c r="F51" s="54">
        <f t="shared" si="10"/>
        <v>537635280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134408821</v>
      </c>
      <c r="Y51" s="54">
        <f t="shared" si="10"/>
        <v>-134408821</v>
      </c>
      <c r="Z51" s="184">
        <f>+IF(X51&lt;&gt;0,+(Y51/X51)*100,0)</f>
        <v>-100</v>
      </c>
      <c r="AA51" s="130">
        <f>SUM(AA57:AA61)</f>
        <v>537635280</v>
      </c>
    </row>
    <row r="52" spans="1:27" ht="13.5">
      <c r="A52" s="310" t="s">
        <v>204</v>
      </c>
      <c r="B52" s="142"/>
      <c r="C52" s="62"/>
      <c r="D52" s="156"/>
      <c r="E52" s="60">
        <v>96276812</v>
      </c>
      <c r="F52" s="60">
        <v>96276812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24069203</v>
      </c>
      <c r="Y52" s="60">
        <v>-24069203</v>
      </c>
      <c r="Z52" s="140">
        <v>-100</v>
      </c>
      <c r="AA52" s="155">
        <v>96276812</v>
      </c>
    </row>
    <row r="53" spans="1:27" ht="13.5">
      <c r="A53" s="310" t="s">
        <v>205</v>
      </c>
      <c r="B53" s="142"/>
      <c r="C53" s="62"/>
      <c r="D53" s="156"/>
      <c r="E53" s="60">
        <v>48147088</v>
      </c>
      <c r="F53" s="60">
        <v>48147088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12036772</v>
      </c>
      <c r="Y53" s="60">
        <v>-12036772</v>
      </c>
      <c r="Z53" s="140">
        <v>-100</v>
      </c>
      <c r="AA53" s="155">
        <v>48147088</v>
      </c>
    </row>
    <row r="54" spans="1:27" ht="13.5">
      <c r="A54" s="310" t="s">
        <v>206</v>
      </c>
      <c r="B54" s="142"/>
      <c r="C54" s="62"/>
      <c r="D54" s="156"/>
      <c r="E54" s="60">
        <v>136481924</v>
      </c>
      <c r="F54" s="60">
        <v>136481924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34120481</v>
      </c>
      <c r="Y54" s="60">
        <v>-34120481</v>
      </c>
      <c r="Z54" s="140">
        <v>-100</v>
      </c>
      <c r="AA54" s="155">
        <v>136481924</v>
      </c>
    </row>
    <row r="55" spans="1:27" ht="13.5">
      <c r="A55" s="310" t="s">
        <v>207</v>
      </c>
      <c r="B55" s="142"/>
      <c r="C55" s="62"/>
      <c r="D55" s="156"/>
      <c r="E55" s="60">
        <v>143243132</v>
      </c>
      <c r="F55" s="60">
        <v>143243132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35810783</v>
      </c>
      <c r="Y55" s="60">
        <v>-35810783</v>
      </c>
      <c r="Z55" s="140">
        <v>-100</v>
      </c>
      <c r="AA55" s="155">
        <v>143243132</v>
      </c>
    </row>
    <row r="56" spans="1:27" ht="13.5">
      <c r="A56" s="310" t="s">
        <v>208</v>
      </c>
      <c r="B56" s="142"/>
      <c r="C56" s="62"/>
      <c r="D56" s="156"/>
      <c r="E56" s="60">
        <v>7630794</v>
      </c>
      <c r="F56" s="60">
        <v>7630794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1907699</v>
      </c>
      <c r="Y56" s="60">
        <v>-1907699</v>
      </c>
      <c r="Z56" s="140">
        <v>-100</v>
      </c>
      <c r="AA56" s="155">
        <v>7630794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431779750</v>
      </c>
      <c r="F57" s="295">
        <f t="shared" si="11"/>
        <v>431779750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107944938</v>
      </c>
      <c r="Y57" s="295">
        <f t="shared" si="11"/>
        <v>-107944938</v>
      </c>
      <c r="Z57" s="296">
        <f>+IF(X57&lt;&gt;0,+(Y57/X57)*100,0)</f>
        <v>-100</v>
      </c>
      <c r="AA57" s="297">
        <f>SUM(AA52:AA56)</f>
        <v>431779750</v>
      </c>
    </row>
    <row r="58" spans="1:27" ht="13.5">
      <c r="A58" s="311" t="s">
        <v>210</v>
      </c>
      <c r="B58" s="136"/>
      <c r="C58" s="62"/>
      <c r="D58" s="156"/>
      <c r="E58" s="60">
        <v>43310042</v>
      </c>
      <c r="F58" s="60">
        <v>43310042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10827511</v>
      </c>
      <c r="Y58" s="60">
        <v>-10827511</v>
      </c>
      <c r="Z58" s="140">
        <v>-100</v>
      </c>
      <c r="AA58" s="155">
        <v>43310042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62545488</v>
      </c>
      <c r="F61" s="60">
        <v>62545488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15636372</v>
      </c>
      <c r="Y61" s="60">
        <v>-15636372</v>
      </c>
      <c r="Z61" s="140">
        <v>-100</v>
      </c>
      <c r="AA61" s="155">
        <v>62545488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537635270</v>
      </c>
      <c r="F66" s="275"/>
      <c r="G66" s="275">
        <v>6331558</v>
      </c>
      <c r="H66" s="275">
        <v>17108419</v>
      </c>
      <c r="I66" s="275">
        <v>35642583</v>
      </c>
      <c r="J66" s="275">
        <v>59082560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59082560</v>
      </c>
      <c r="X66" s="275"/>
      <c r="Y66" s="275">
        <v>59082560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537635270</v>
      </c>
      <c r="F69" s="220">
        <f t="shared" si="12"/>
        <v>0</v>
      </c>
      <c r="G69" s="220">
        <f t="shared" si="12"/>
        <v>6331558</v>
      </c>
      <c r="H69" s="220">
        <f t="shared" si="12"/>
        <v>17108419</v>
      </c>
      <c r="I69" s="220">
        <f t="shared" si="12"/>
        <v>35642583</v>
      </c>
      <c r="J69" s="220">
        <f t="shared" si="12"/>
        <v>59082560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59082560</v>
      </c>
      <c r="X69" s="220">
        <f t="shared" si="12"/>
        <v>0</v>
      </c>
      <c r="Y69" s="220">
        <f t="shared" si="12"/>
        <v>59082560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694147193</v>
      </c>
      <c r="D5" s="357">
        <f t="shared" si="0"/>
        <v>0</v>
      </c>
      <c r="E5" s="356">
        <f t="shared" si="0"/>
        <v>345829904</v>
      </c>
      <c r="F5" s="358">
        <f t="shared" si="0"/>
        <v>345829904</v>
      </c>
      <c r="G5" s="358">
        <f t="shared" si="0"/>
        <v>2162559</v>
      </c>
      <c r="H5" s="356">
        <f t="shared" si="0"/>
        <v>21001248</v>
      </c>
      <c r="I5" s="356">
        <f t="shared" si="0"/>
        <v>24364154</v>
      </c>
      <c r="J5" s="358">
        <f t="shared" si="0"/>
        <v>47527961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47527961</v>
      </c>
      <c r="X5" s="356">
        <f t="shared" si="0"/>
        <v>86457477</v>
      </c>
      <c r="Y5" s="358">
        <f t="shared" si="0"/>
        <v>-38929516</v>
      </c>
      <c r="Z5" s="359">
        <f>+IF(X5&lt;&gt;0,+(Y5/X5)*100,0)</f>
        <v>-45.02735604926338</v>
      </c>
      <c r="AA5" s="360">
        <f>+AA6+AA8+AA11+AA13+AA15</f>
        <v>345829904</v>
      </c>
    </row>
    <row r="6" spans="1:27" ht="13.5">
      <c r="A6" s="361" t="s">
        <v>204</v>
      </c>
      <c r="B6" s="142"/>
      <c r="C6" s="60">
        <f>+C7</f>
        <v>286379599</v>
      </c>
      <c r="D6" s="340">
        <f aca="true" t="shared" si="1" ref="D6:AA6">+D7</f>
        <v>0</v>
      </c>
      <c r="E6" s="60">
        <f t="shared" si="1"/>
        <v>90500000</v>
      </c>
      <c r="F6" s="59">
        <f t="shared" si="1"/>
        <v>90500000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22625000</v>
      </c>
      <c r="Y6" s="59">
        <f t="shared" si="1"/>
        <v>-22625000</v>
      </c>
      <c r="Z6" s="61">
        <f>+IF(X6&lt;&gt;0,+(Y6/X6)*100,0)</f>
        <v>-100</v>
      </c>
      <c r="AA6" s="62">
        <f t="shared" si="1"/>
        <v>90500000</v>
      </c>
    </row>
    <row r="7" spans="1:27" ht="13.5">
      <c r="A7" s="291" t="s">
        <v>228</v>
      </c>
      <c r="B7" s="142"/>
      <c r="C7" s="60">
        <v>286379599</v>
      </c>
      <c r="D7" s="340"/>
      <c r="E7" s="60">
        <v>90500000</v>
      </c>
      <c r="F7" s="59">
        <v>90500000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22625000</v>
      </c>
      <c r="Y7" s="59">
        <v>-22625000</v>
      </c>
      <c r="Z7" s="61">
        <v>-100</v>
      </c>
      <c r="AA7" s="62">
        <v>90500000</v>
      </c>
    </row>
    <row r="8" spans="1:27" ht="13.5">
      <c r="A8" s="361" t="s">
        <v>205</v>
      </c>
      <c r="B8" s="142"/>
      <c r="C8" s="60">
        <f aca="true" t="shared" si="2" ref="C8:Y8">SUM(C9:C10)</f>
        <v>27545908</v>
      </c>
      <c r="D8" s="340">
        <f t="shared" si="2"/>
        <v>0</v>
      </c>
      <c r="E8" s="60">
        <f t="shared" si="2"/>
        <v>53695694</v>
      </c>
      <c r="F8" s="59">
        <f t="shared" si="2"/>
        <v>53695694</v>
      </c>
      <c r="G8" s="59">
        <f t="shared" si="2"/>
        <v>231044</v>
      </c>
      <c r="H8" s="60">
        <f t="shared" si="2"/>
        <v>4082490</v>
      </c>
      <c r="I8" s="60">
        <f t="shared" si="2"/>
        <v>3968480</v>
      </c>
      <c r="J8" s="59">
        <f t="shared" si="2"/>
        <v>8282014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8282014</v>
      </c>
      <c r="X8" s="60">
        <f t="shared" si="2"/>
        <v>13423924</v>
      </c>
      <c r="Y8" s="59">
        <f t="shared" si="2"/>
        <v>-5141910</v>
      </c>
      <c r="Z8" s="61">
        <f>+IF(X8&lt;&gt;0,+(Y8/X8)*100,0)</f>
        <v>-38.30407561902168</v>
      </c>
      <c r="AA8" s="62">
        <f>SUM(AA9:AA10)</f>
        <v>53695694</v>
      </c>
    </row>
    <row r="9" spans="1:27" ht="13.5">
      <c r="A9" s="291" t="s">
        <v>229</v>
      </c>
      <c r="B9" s="142"/>
      <c r="C9" s="60">
        <v>20725923</v>
      </c>
      <c r="D9" s="340"/>
      <c r="E9" s="60">
        <v>48695694</v>
      </c>
      <c r="F9" s="59">
        <v>48695694</v>
      </c>
      <c r="G9" s="59">
        <v>185165</v>
      </c>
      <c r="H9" s="60">
        <v>3865113</v>
      </c>
      <c r="I9" s="60">
        <v>3852351</v>
      </c>
      <c r="J9" s="59">
        <v>7902629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7902629</v>
      </c>
      <c r="X9" s="60">
        <v>12173924</v>
      </c>
      <c r="Y9" s="59">
        <v>-4271295</v>
      </c>
      <c r="Z9" s="61">
        <v>-35.09</v>
      </c>
      <c r="AA9" s="62">
        <v>48695694</v>
      </c>
    </row>
    <row r="10" spans="1:27" ht="13.5">
      <c r="A10" s="291" t="s">
        <v>230</v>
      </c>
      <c r="B10" s="142"/>
      <c r="C10" s="60">
        <v>6819985</v>
      </c>
      <c r="D10" s="340"/>
      <c r="E10" s="60">
        <v>5000000</v>
      </c>
      <c r="F10" s="59">
        <v>5000000</v>
      </c>
      <c r="G10" s="59">
        <v>45879</v>
      </c>
      <c r="H10" s="60">
        <v>217377</v>
      </c>
      <c r="I10" s="60">
        <v>116129</v>
      </c>
      <c r="J10" s="59">
        <v>379385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379385</v>
      </c>
      <c r="X10" s="60">
        <v>1250000</v>
      </c>
      <c r="Y10" s="59">
        <v>-870615</v>
      </c>
      <c r="Z10" s="61">
        <v>-69.65</v>
      </c>
      <c r="AA10" s="62">
        <v>5000000</v>
      </c>
    </row>
    <row r="11" spans="1:27" ht="13.5">
      <c r="A11" s="361" t="s">
        <v>206</v>
      </c>
      <c r="B11" s="142"/>
      <c r="C11" s="362">
        <f>+C12</f>
        <v>179994560</v>
      </c>
      <c r="D11" s="363">
        <f aca="true" t="shared" si="3" ref="D11:AA11">+D12</f>
        <v>0</v>
      </c>
      <c r="E11" s="362">
        <f t="shared" si="3"/>
        <v>30000000</v>
      </c>
      <c r="F11" s="364">
        <f t="shared" si="3"/>
        <v>30000000</v>
      </c>
      <c r="G11" s="364">
        <f t="shared" si="3"/>
        <v>1931515</v>
      </c>
      <c r="H11" s="362">
        <f t="shared" si="3"/>
        <v>5448187</v>
      </c>
      <c r="I11" s="362">
        <f t="shared" si="3"/>
        <v>2693501</v>
      </c>
      <c r="J11" s="364">
        <f t="shared" si="3"/>
        <v>10073203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10073203</v>
      </c>
      <c r="X11" s="362">
        <f t="shared" si="3"/>
        <v>7500000</v>
      </c>
      <c r="Y11" s="364">
        <f t="shared" si="3"/>
        <v>2573203</v>
      </c>
      <c r="Z11" s="365">
        <f>+IF(X11&lt;&gt;0,+(Y11/X11)*100,0)</f>
        <v>34.30937333333333</v>
      </c>
      <c r="AA11" s="366">
        <f t="shared" si="3"/>
        <v>30000000</v>
      </c>
    </row>
    <row r="12" spans="1:27" ht="13.5">
      <c r="A12" s="291" t="s">
        <v>231</v>
      </c>
      <c r="B12" s="136"/>
      <c r="C12" s="60">
        <v>179994560</v>
      </c>
      <c r="D12" s="340"/>
      <c r="E12" s="60">
        <v>30000000</v>
      </c>
      <c r="F12" s="59">
        <v>30000000</v>
      </c>
      <c r="G12" s="59">
        <v>1931515</v>
      </c>
      <c r="H12" s="60">
        <v>5448187</v>
      </c>
      <c r="I12" s="60">
        <v>2693501</v>
      </c>
      <c r="J12" s="59">
        <v>10073203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10073203</v>
      </c>
      <c r="X12" s="60">
        <v>7500000</v>
      </c>
      <c r="Y12" s="59">
        <v>2573203</v>
      </c>
      <c r="Z12" s="61">
        <v>34.31</v>
      </c>
      <c r="AA12" s="62">
        <v>30000000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200227126</v>
      </c>
      <c r="D15" s="340">
        <f t="shared" si="5"/>
        <v>0</v>
      </c>
      <c r="E15" s="60">
        <f t="shared" si="5"/>
        <v>171634210</v>
      </c>
      <c r="F15" s="59">
        <f t="shared" si="5"/>
        <v>171634210</v>
      </c>
      <c r="G15" s="59">
        <f t="shared" si="5"/>
        <v>0</v>
      </c>
      <c r="H15" s="60">
        <f t="shared" si="5"/>
        <v>11470571</v>
      </c>
      <c r="I15" s="60">
        <f t="shared" si="5"/>
        <v>17702173</v>
      </c>
      <c r="J15" s="59">
        <f t="shared" si="5"/>
        <v>29172744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29172744</v>
      </c>
      <c r="X15" s="60">
        <f t="shared" si="5"/>
        <v>42908553</v>
      </c>
      <c r="Y15" s="59">
        <f t="shared" si="5"/>
        <v>-13735809</v>
      </c>
      <c r="Z15" s="61">
        <f>+IF(X15&lt;&gt;0,+(Y15/X15)*100,0)</f>
        <v>-32.011820580386384</v>
      </c>
      <c r="AA15" s="62">
        <f>SUM(AA16:AA20)</f>
        <v>171634210</v>
      </c>
    </row>
    <row r="16" spans="1:27" ht="13.5">
      <c r="A16" s="291" t="s">
        <v>233</v>
      </c>
      <c r="B16" s="300"/>
      <c r="C16" s="60"/>
      <c r="D16" s="340"/>
      <c r="E16" s="60">
        <v>5700000</v>
      </c>
      <c r="F16" s="59">
        <v>5700000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1425000</v>
      </c>
      <c r="Y16" s="59">
        <v>-1425000</v>
      </c>
      <c r="Z16" s="61">
        <v>-100</v>
      </c>
      <c r="AA16" s="62">
        <v>5700000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141337263</v>
      </c>
      <c r="D18" s="340"/>
      <c r="E18" s="60">
        <v>165934210</v>
      </c>
      <c r="F18" s="59">
        <v>165934210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41483553</v>
      </c>
      <c r="Y18" s="59">
        <v>-41483553</v>
      </c>
      <c r="Z18" s="61">
        <v>-100</v>
      </c>
      <c r="AA18" s="62">
        <v>165934210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58889863</v>
      </c>
      <c r="D20" s="340"/>
      <c r="E20" s="60"/>
      <c r="F20" s="59"/>
      <c r="G20" s="59"/>
      <c r="H20" s="60">
        <v>11470571</v>
      </c>
      <c r="I20" s="60">
        <v>17702173</v>
      </c>
      <c r="J20" s="59">
        <v>29172744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29172744</v>
      </c>
      <c r="X20" s="60"/>
      <c r="Y20" s="59">
        <v>29172744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5146994</v>
      </c>
      <c r="D22" s="344">
        <f t="shared" si="6"/>
        <v>0</v>
      </c>
      <c r="E22" s="343">
        <f t="shared" si="6"/>
        <v>76544715</v>
      </c>
      <c r="F22" s="345">
        <f t="shared" si="6"/>
        <v>76544715</v>
      </c>
      <c r="G22" s="345">
        <f t="shared" si="6"/>
        <v>0</v>
      </c>
      <c r="H22" s="343">
        <f t="shared" si="6"/>
        <v>4647373</v>
      </c>
      <c r="I22" s="343">
        <f t="shared" si="6"/>
        <v>2033485</v>
      </c>
      <c r="J22" s="345">
        <f t="shared" si="6"/>
        <v>6680858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6680858</v>
      </c>
      <c r="X22" s="343">
        <f t="shared" si="6"/>
        <v>19136179</v>
      </c>
      <c r="Y22" s="345">
        <f t="shared" si="6"/>
        <v>-12455321</v>
      </c>
      <c r="Z22" s="336">
        <f>+IF(X22&lt;&gt;0,+(Y22/X22)*100,0)</f>
        <v>-65.08781612044913</v>
      </c>
      <c r="AA22" s="350">
        <f>SUM(AA23:AA32)</f>
        <v>76544715</v>
      </c>
    </row>
    <row r="23" spans="1:27" ht="13.5">
      <c r="A23" s="361" t="s">
        <v>236</v>
      </c>
      <c r="B23" s="142"/>
      <c r="C23" s="60">
        <v>3034908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489488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35088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>
        <v>489488</v>
      </c>
      <c r="I27" s="60"/>
      <c r="J27" s="59">
        <v>489488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489488</v>
      </c>
      <c r="X27" s="60"/>
      <c r="Y27" s="59">
        <v>489488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2000000</v>
      </c>
      <c r="F28" s="342">
        <v>2000000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500000</v>
      </c>
      <c r="Y28" s="342">
        <v>-500000</v>
      </c>
      <c r="Z28" s="335">
        <v>-100</v>
      </c>
      <c r="AA28" s="273">
        <v>2000000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1587510</v>
      </c>
      <c r="D32" s="340"/>
      <c r="E32" s="60">
        <v>74544715</v>
      </c>
      <c r="F32" s="59">
        <v>74544715</v>
      </c>
      <c r="G32" s="59"/>
      <c r="H32" s="60">
        <v>4157885</v>
      </c>
      <c r="I32" s="60">
        <v>2033485</v>
      </c>
      <c r="J32" s="59">
        <v>6191370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6191370</v>
      </c>
      <c r="X32" s="60">
        <v>18636179</v>
      </c>
      <c r="Y32" s="59">
        <v>-12444809</v>
      </c>
      <c r="Z32" s="61">
        <v>-66.78</v>
      </c>
      <c r="AA32" s="62">
        <v>74544715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9586303</v>
      </c>
      <c r="D40" s="344">
        <f t="shared" si="9"/>
        <v>0</v>
      </c>
      <c r="E40" s="343">
        <f t="shared" si="9"/>
        <v>36731000</v>
      </c>
      <c r="F40" s="345">
        <f t="shared" si="9"/>
        <v>36731000</v>
      </c>
      <c r="G40" s="345">
        <f t="shared" si="9"/>
        <v>7898</v>
      </c>
      <c r="H40" s="343">
        <f t="shared" si="9"/>
        <v>0</v>
      </c>
      <c r="I40" s="343">
        <f t="shared" si="9"/>
        <v>1481</v>
      </c>
      <c r="J40" s="345">
        <f t="shared" si="9"/>
        <v>9379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9379</v>
      </c>
      <c r="X40" s="343">
        <f t="shared" si="9"/>
        <v>9182750</v>
      </c>
      <c r="Y40" s="345">
        <f t="shared" si="9"/>
        <v>-9173371</v>
      </c>
      <c r="Z40" s="336">
        <f>+IF(X40&lt;&gt;0,+(Y40/X40)*100,0)</f>
        <v>-99.89786284065231</v>
      </c>
      <c r="AA40" s="350">
        <f>SUM(AA41:AA49)</f>
        <v>36731000</v>
      </c>
    </row>
    <row r="41" spans="1:27" ht="13.5">
      <c r="A41" s="361" t="s">
        <v>247</v>
      </c>
      <c r="B41" s="142"/>
      <c r="C41" s="362">
        <v>496956</v>
      </c>
      <c r="D41" s="363"/>
      <c r="E41" s="362">
        <v>4000000</v>
      </c>
      <c r="F41" s="364">
        <v>4000000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1000000</v>
      </c>
      <c r="Y41" s="364">
        <v>-1000000</v>
      </c>
      <c r="Z41" s="365">
        <v>-100</v>
      </c>
      <c r="AA41" s="366">
        <v>4000000</v>
      </c>
    </row>
    <row r="42" spans="1:27" ht="13.5">
      <c r="A42" s="361" t="s">
        <v>248</v>
      </c>
      <c r="B42" s="136"/>
      <c r="C42" s="60">
        <f aca="true" t="shared" si="10" ref="C42:Y42">+C62</f>
        <v>1652883</v>
      </c>
      <c r="D42" s="368">
        <f t="shared" si="10"/>
        <v>0</v>
      </c>
      <c r="E42" s="54">
        <f t="shared" si="10"/>
        <v>6000000</v>
      </c>
      <c r="F42" s="53">
        <f t="shared" si="10"/>
        <v>6000000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1500000</v>
      </c>
      <c r="Y42" s="53">
        <f t="shared" si="10"/>
        <v>-1500000</v>
      </c>
      <c r="Z42" s="94">
        <f>+IF(X42&lt;&gt;0,+(Y42/X42)*100,0)</f>
        <v>-100</v>
      </c>
      <c r="AA42" s="95">
        <f>+AA62</f>
        <v>6000000</v>
      </c>
    </row>
    <row r="43" spans="1:27" ht="13.5">
      <c r="A43" s="361" t="s">
        <v>249</v>
      </c>
      <c r="B43" s="136"/>
      <c r="C43" s="275">
        <v>2749638</v>
      </c>
      <c r="D43" s="369"/>
      <c r="E43" s="305">
        <v>14361000</v>
      </c>
      <c r="F43" s="370">
        <v>14361000</v>
      </c>
      <c r="G43" s="370"/>
      <c r="H43" s="305"/>
      <c r="I43" s="305">
        <v>1481</v>
      </c>
      <c r="J43" s="370">
        <v>1481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1481</v>
      </c>
      <c r="X43" s="305">
        <v>3590250</v>
      </c>
      <c r="Y43" s="370">
        <v>-3588769</v>
      </c>
      <c r="Z43" s="371">
        <v>-99.96</v>
      </c>
      <c r="AA43" s="303">
        <v>14361000</v>
      </c>
    </row>
    <row r="44" spans="1:27" ht="13.5">
      <c r="A44" s="361" t="s">
        <v>250</v>
      </c>
      <c r="B44" s="136"/>
      <c r="C44" s="60">
        <v>527664</v>
      </c>
      <c r="D44" s="368"/>
      <c r="E44" s="54">
        <v>3500000</v>
      </c>
      <c r="F44" s="53">
        <v>3500000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875000</v>
      </c>
      <c r="Y44" s="53">
        <v>-875000</v>
      </c>
      <c r="Z44" s="94">
        <v>-100</v>
      </c>
      <c r="AA44" s="95">
        <v>3500000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5000000</v>
      </c>
      <c r="F48" s="53">
        <v>5000000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1250000</v>
      </c>
      <c r="Y48" s="53">
        <v>-1250000</v>
      </c>
      <c r="Z48" s="94">
        <v>-100</v>
      </c>
      <c r="AA48" s="95">
        <v>5000000</v>
      </c>
    </row>
    <row r="49" spans="1:27" ht="13.5">
      <c r="A49" s="361" t="s">
        <v>93</v>
      </c>
      <c r="B49" s="136"/>
      <c r="C49" s="54">
        <v>4159162</v>
      </c>
      <c r="D49" s="368"/>
      <c r="E49" s="54">
        <v>3870000</v>
      </c>
      <c r="F49" s="53">
        <v>3870000</v>
      </c>
      <c r="G49" s="53">
        <v>7898</v>
      </c>
      <c r="H49" s="54"/>
      <c r="I49" s="54"/>
      <c r="J49" s="53">
        <v>7898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7898</v>
      </c>
      <c r="X49" s="54">
        <v>967500</v>
      </c>
      <c r="Y49" s="53">
        <v>-959602</v>
      </c>
      <c r="Z49" s="94">
        <v>-99.18</v>
      </c>
      <c r="AA49" s="95">
        <v>3870000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18320361</v>
      </c>
      <c r="D57" s="344">
        <f aca="true" t="shared" si="13" ref="D57:AA57">+D58</f>
        <v>0</v>
      </c>
      <c r="E57" s="343">
        <f t="shared" si="13"/>
        <v>5000000</v>
      </c>
      <c r="F57" s="345">
        <f t="shared" si="13"/>
        <v>5000000</v>
      </c>
      <c r="G57" s="345">
        <f t="shared" si="13"/>
        <v>55987</v>
      </c>
      <c r="H57" s="343">
        <f t="shared" si="13"/>
        <v>4521058</v>
      </c>
      <c r="I57" s="343">
        <f t="shared" si="13"/>
        <v>-4131826</v>
      </c>
      <c r="J57" s="345">
        <f t="shared" si="13"/>
        <v>445219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445219</v>
      </c>
      <c r="X57" s="343">
        <f t="shared" si="13"/>
        <v>1250000</v>
      </c>
      <c r="Y57" s="345">
        <f t="shared" si="13"/>
        <v>-804781</v>
      </c>
      <c r="Z57" s="336">
        <f>+IF(X57&lt;&gt;0,+(Y57/X57)*100,0)</f>
        <v>-64.38248</v>
      </c>
      <c r="AA57" s="350">
        <f t="shared" si="13"/>
        <v>5000000</v>
      </c>
    </row>
    <row r="58" spans="1:27" ht="13.5">
      <c r="A58" s="361" t="s">
        <v>216</v>
      </c>
      <c r="B58" s="136"/>
      <c r="C58" s="60">
        <v>18320361</v>
      </c>
      <c r="D58" s="340"/>
      <c r="E58" s="60">
        <v>5000000</v>
      </c>
      <c r="F58" s="59">
        <v>5000000</v>
      </c>
      <c r="G58" s="59">
        <v>55987</v>
      </c>
      <c r="H58" s="60">
        <v>4521058</v>
      </c>
      <c r="I58" s="60">
        <v>-4131826</v>
      </c>
      <c r="J58" s="59">
        <v>445219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445219</v>
      </c>
      <c r="X58" s="60">
        <v>1250000</v>
      </c>
      <c r="Y58" s="59">
        <v>-804781</v>
      </c>
      <c r="Z58" s="61">
        <v>-64.38</v>
      </c>
      <c r="AA58" s="62">
        <v>5000000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727200851</v>
      </c>
      <c r="D60" s="346">
        <f t="shared" si="14"/>
        <v>0</v>
      </c>
      <c r="E60" s="219">
        <f t="shared" si="14"/>
        <v>464105619</v>
      </c>
      <c r="F60" s="264">
        <f t="shared" si="14"/>
        <v>464105619</v>
      </c>
      <c r="G60" s="264">
        <f t="shared" si="14"/>
        <v>2226444</v>
      </c>
      <c r="H60" s="219">
        <f t="shared" si="14"/>
        <v>30169679</v>
      </c>
      <c r="I60" s="219">
        <f t="shared" si="14"/>
        <v>22267294</v>
      </c>
      <c r="J60" s="264">
        <f t="shared" si="14"/>
        <v>54663417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54663417</v>
      </c>
      <c r="X60" s="219">
        <f t="shared" si="14"/>
        <v>116026406</v>
      </c>
      <c r="Y60" s="264">
        <f t="shared" si="14"/>
        <v>-61362989</v>
      </c>
      <c r="Z60" s="337">
        <f>+IF(X60&lt;&gt;0,+(Y60/X60)*100,0)</f>
        <v>-52.887089340679914</v>
      </c>
      <c r="AA60" s="232">
        <f>+AA57+AA54+AA51+AA40+AA37+AA34+AA22+AA5</f>
        <v>464105619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1652883</v>
      </c>
      <c r="D62" s="348">
        <f t="shared" si="15"/>
        <v>0</v>
      </c>
      <c r="E62" s="347">
        <f t="shared" si="15"/>
        <v>6000000</v>
      </c>
      <c r="F62" s="349">
        <f t="shared" si="15"/>
        <v>6000000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1500000</v>
      </c>
      <c r="Y62" s="349">
        <f t="shared" si="15"/>
        <v>-1500000</v>
      </c>
      <c r="Z62" s="338">
        <f>+IF(X62&lt;&gt;0,+(Y62/X62)*100,0)</f>
        <v>-100</v>
      </c>
      <c r="AA62" s="351">
        <f>SUM(AA63:AA66)</f>
        <v>6000000</v>
      </c>
    </row>
    <row r="63" spans="1:27" ht="13.5">
      <c r="A63" s="361" t="s">
        <v>258</v>
      </c>
      <c r="B63" s="136"/>
      <c r="C63" s="60">
        <v>1652883</v>
      </c>
      <c r="D63" s="340"/>
      <c r="E63" s="60">
        <v>6000000</v>
      </c>
      <c r="F63" s="59">
        <v>6000000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1500000</v>
      </c>
      <c r="Y63" s="59">
        <v>-1500000</v>
      </c>
      <c r="Z63" s="61">
        <v>-100</v>
      </c>
      <c r="AA63" s="62">
        <v>6000000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412344790</v>
      </c>
      <c r="D5" s="357">
        <f t="shared" si="0"/>
        <v>0</v>
      </c>
      <c r="E5" s="356">
        <f t="shared" si="0"/>
        <v>608960789</v>
      </c>
      <c r="F5" s="358">
        <f t="shared" si="0"/>
        <v>608960789</v>
      </c>
      <c r="G5" s="358">
        <f t="shared" si="0"/>
        <v>3944425</v>
      </c>
      <c r="H5" s="356">
        <f t="shared" si="0"/>
        <v>24829065</v>
      </c>
      <c r="I5" s="356">
        <f t="shared" si="0"/>
        <v>12589967</v>
      </c>
      <c r="J5" s="358">
        <f t="shared" si="0"/>
        <v>41363457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41363457</v>
      </c>
      <c r="X5" s="356">
        <f t="shared" si="0"/>
        <v>152240198</v>
      </c>
      <c r="Y5" s="358">
        <f t="shared" si="0"/>
        <v>-110876741</v>
      </c>
      <c r="Z5" s="359">
        <f>+IF(X5&lt;&gt;0,+(Y5/X5)*100,0)</f>
        <v>-72.83013452202684</v>
      </c>
      <c r="AA5" s="360">
        <f>+AA6+AA8+AA11+AA13+AA15</f>
        <v>608960789</v>
      </c>
    </row>
    <row r="6" spans="1:27" ht="13.5">
      <c r="A6" s="361" t="s">
        <v>204</v>
      </c>
      <c r="B6" s="142"/>
      <c r="C6" s="60">
        <f>+C7</f>
        <v>60507295</v>
      </c>
      <c r="D6" s="340">
        <f aca="true" t="shared" si="1" ref="D6:AA6">+D7</f>
        <v>0</v>
      </c>
      <c r="E6" s="60">
        <f t="shared" si="1"/>
        <v>55117894</v>
      </c>
      <c r="F6" s="59">
        <f t="shared" si="1"/>
        <v>55117894</v>
      </c>
      <c r="G6" s="59">
        <f t="shared" si="1"/>
        <v>1260813</v>
      </c>
      <c r="H6" s="60">
        <f t="shared" si="1"/>
        <v>817974</v>
      </c>
      <c r="I6" s="60">
        <f t="shared" si="1"/>
        <v>1138535</v>
      </c>
      <c r="J6" s="59">
        <f t="shared" si="1"/>
        <v>3217322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3217322</v>
      </c>
      <c r="X6" s="60">
        <f t="shared" si="1"/>
        <v>13779474</v>
      </c>
      <c r="Y6" s="59">
        <f t="shared" si="1"/>
        <v>-10562152</v>
      </c>
      <c r="Z6" s="61">
        <f>+IF(X6&lt;&gt;0,+(Y6/X6)*100,0)</f>
        <v>-76.6513438756806</v>
      </c>
      <c r="AA6" s="62">
        <f t="shared" si="1"/>
        <v>55117894</v>
      </c>
    </row>
    <row r="7" spans="1:27" ht="13.5">
      <c r="A7" s="291" t="s">
        <v>228</v>
      </c>
      <c r="B7" s="142"/>
      <c r="C7" s="60">
        <v>60507295</v>
      </c>
      <c r="D7" s="340"/>
      <c r="E7" s="60">
        <v>55117894</v>
      </c>
      <c r="F7" s="59">
        <v>55117894</v>
      </c>
      <c r="G7" s="59">
        <v>1260813</v>
      </c>
      <c r="H7" s="60">
        <v>817974</v>
      </c>
      <c r="I7" s="60">
        <v>1138535</v>
      </c>
      <c r="J7" s="59">
        <v>3217322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3217322</v>
      </c>
      <c r="X7" s="60">
        <v>13779474</v>
      </c>
      <c r="Y7" s="59">
        <v>-10562152</v>
      </c>
      <c r="Z7" s="61">
        <v>-76.65</v>
      </c>
      <c r="AA7" s="62">
        <v>55117894</v>
      </c>
    </row>
    <row r="8" spans="1:27" ht="13.5">
      <c r="A8" s="361" t="s">
        <v>205</v>
      </c>
      <c r="B8" s="142"/>
      <c r="C8" s="60">
        <f aca="true" t="shared" si="2" ref="C8:Y8">SUM(C9:C10)</f>
        <v>95012736</v>
      </c>
      <c r="D8" s="340">
        <f t="shared" si="2"/>
        <v>0</v>
      </c>
      <c r="E8" s="60">
        <f t="shared" si="2"/>
        <v>147810000</v>
      </c>
      <c r="F8" s="59">
        <f t="shared" si="2"/>
        <v>147810000</v>
      </c>
      <c r="G8" s="59">
        <f t="shared" si="2"/>
        <v>2610111</v>
      </c>
      <c r="H8" s="60">
        <f t="shared" si="2"/>
        <v>3563187</v>
      </c>
      <c r="I8" s="60">
        <f t="shared" si="2"/>
        <v>662586</v>
      </c>
      <c r="J8" s="59">
        <f t="shared" si="2"/>
        <v>6835884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6835884</v>
      </c>
      <c r="X8" s="60">
        <f t="shared" si="2"/>
        <v>36952500</v>
      </c>
      <c r="Y8" s="59">
        <f t="shared" si="2"/>
        <v>-30116616</v>
      </c>
      <c r="Z8" s="61">
        <f>+IF(X8&lt;&gt;0,+(Y8/X8)*100,0)</f>
        <v>-81.50088897909478</v>
      </c>
      <c r="AA8" s="62">
        <f>SUM(AA9:AA10)</f>
        <v>147810000</v>
      </c>
    </row>
    <row r="9" spans="1:27" ht="13.5">
      <c r="A9" s="291" t="s">
        <v>229</v>
      </c>
      <c r="B9" s="142"/>
      <c r="C9" s="60">
        <v>95012736</v>
      </c>
      <c r="D9" s="340"/>
      <c r="E9" s="60">
        <v>147810000</v>
      </c>
      <c r="F9" s="59">
        <v>147810000</v>
      </c>
      <c r="G9" s="59">
        <v>2610111</v>
      </c>
      <c r="H9" s="60">
        <v>3563187</v>
      </c>
      <c r="I9" s="60">
        <v>662586</v>
      </c>
      <c r="J9" s="59">
        <v>6835884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6835884</v>
      </c>
      <c r="X9" s="60">
        <v>36952500</v>
      </c>
      <c r="Y9" s="59">
        <v>-30116616</v>
      </c>
      <c r="Z9" s="61">
        <v>-81.5</v>
      </c>
      <c r="AA9" s="62">
        <v>147810000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83810280</v>
      </c>
      <c r="D11" s="363">
        <f aca="true" t="shared" si="3" ref="D11:AA11">+D12</f>
        <v>0</v>
      </c>
      <c r="E11" s="362">
        <f t="shared" si="3"/>
        <v>142650000</v>
      </c>
      <c r="F11" s="364">
        <f t="shared" si="3"/>
        <v>142650000</v>
      </c>
      <c r="G11" s="364">
        <f t="shared" si="3"/>
        <v>73501</v>
      </c>
      <c r="H11" s="362">
        <f t="shared" si="3"/>
        <v>7589949</v>
      </c>
      <c r="I11" s="362">
        <f t="shared" si="3"/>
        <v>3988932</v>
      </c>
      <c r="J11" s="364">
        <f t="shared" si="3"/>
        <v>11652382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11652382</v>
      </c>
      <c r="X11" s="362">
        <f t="shared" si="3"/>
        <v>35662500</v>
      </c>
      <c r="Y11" s="364">
        <f t="shared" si="3"/>
        <v>-24010118</v>
      </c>
      <c r="Z11" s="365">
        <f>+IF(X11&lt;&gt;0,+(Y11/X11)*100,0)</f>
        <v>-67.32595303189625</v>
      </c>
      <c r="AA11" s="366">
        <f t="shared" si="3"/>
        <v>142650000</v>
      </c>
    </row>
    <row r="12" spans="1:27" ht="13.5">
      <c r="A12" s="291" t="s">
        <v>231</v>
      </c>
      <c r="B12" s="136"/>
      <c r="C12" s="60">
        <v>83810280</v>
      </c>
      <c r="D12" s="340"/>
      <c r="E12" s="60">
        <v>142650000</v>
      </c>
      <c r="F12" s="59">
        <v>142650000</v>
      </c>
      <c r="G12" s="59">
        <v>73501</v>
      </c>
      <c r="H12" s="60">
        <v>7589949</v>
      </c>
      <c r="I12" s="60">
        <v>3988932</v>
      </c>
      <c r="J12" s="59">
        <v>11652382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11652382</v>
      </c>
      <c r="X12" s="60">
        <v>35662500</v>
      </c>
      <c r="Y12" s="59">
        <v>-24010118</v>
      </c>
      <c r="Z12" s="61">
        <v>-67.33</v>
      </c>
      <c r="AA12" s="62">
        <v>142650000</v>
      </c>
    </row>
    <row r="13" spans="1:27" ht="13.5">
      <c r="A13" s="361" t="s">
        <v>207</v>
      </c>
      <c r="B13" s="136"/>
      <c r="C13" s="275">
        <f>+C14</f>
        <v>168770513</v>
      </c>
      <c r="D13" s="341">
        <f aca="true" t="shared" si="4" ref="D13:AA13">+D14</f>
        <v>0</v>
      </c>
      <c r="E13" s="275">
        <f t="shared" si="4"/>
        <v>249000000</v>
      </c>
      <c r="F13" s="342">
        <f t="shared" si="4"/>
        <v>249000000</v>
      </c>
      <c r="G13" s="342">
        <f t="shared" si="4"/>
        <v>0</v>
      </c>
      <c r="H13" s="275">
        <f t="shared" si="4"/>
        <v>12651952</v>
      </c>
      <c r="I13" s="275">
        <f t="shared" si="4"/>
        <v>6821617</v>
      </c>
      <c r="J13" s="342">
        <f t="shared" si="4"/>
        <v>19473569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19473569</v>
      </c>
      <c r="X13" s="275">
        <f t="shared" si="4"/>
        <v>62250000</v>
      </c>
      <c r="Y13" s="342">
        <f t="shared" si="4"/>
        <v>-42776431</v>
      </c>
      <c r="Z13" s="335">
        <f>+IF(X13&lt;&gt;0,+(Y13/X13)*100,0)</f>
        <v>-68.71715823293172</v>
      </c>
      <c r="AA13" s="273">
        <f t="shared" si="4"/>
        <v>249000000</v>
      </c>
    </row>
    <row r="14" spans="1:27" ht="13.5">
      <c r="A14" s="291" t="s">
        <v>232</v>
      </c>
      <c r="B14" s="136"/>
      <c r="C14" s="60">
        <v>168770513</v>
      </c>
      <c r="D14" s="340"/>
      <c r="E14" s="60">
        <v>249000000</v>
      </c>
      <c r="F14" s="59">
        <v>249000000</v>
      </c>
      <c r="G14" s="59"/>
      <c r="H14" s="60">
        <v>12651952</v>
      </c>
      <c r="I14" s="60">
        <v>6821617</v>
      </c>
      <c r="J14" s="59">
        <v>19473569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19473569</v>
      </c>
      <c r="X14" s="60">
        <v>62250000</v>
      </c>
      <c r="Y14" s="59">
        <v>-42776431</v>
      </c>
      <c r="Z14" s="61">
        <v>-68.72</v>
      </c>
      <c r="AA14" s="62">
        <v>249000000</v>
      </c>
    </row>
    <row r="15" spans="1:27" ht="13.5">
      <c r="A15" s="361" t="s">
        <v>208</v>
      </c>
      <c r="B15" s="136"/>
      <c r="C15" s="60">
        <f aca="true" t="shared" si="5" ref="C15:Y15">SUM(C16:C20)</f>
        <v>4243966</v>
      </c>
      <c r="D15" s="340">
        <f t="shared" si="5"/>
        <v>0</v>
      </c>
      <c r="E15" s="60">
        <f t="shared" si="5"/>
        <v>14382895</v>
      </c>
      <c r="F15" s="59">
        <f t="shared" si="5"/>
        <v>14382895</v>
      </c>
      <c r="G15" s="59">
        <f t="shared" si="5"/>
        <v>0</v>
      </c>
      <c r="H15" s="60">
        <f t="shared" si="5"/>
        <v>206003</v>
      </c>
      <c r="I15" s="60">
        <f t="shared" si="5"/>
        <v>-21703</v>
      </c>
      <c r="J15" s="59">
        <f t="shared" si="5"/>
        <v>184300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184300</v>
      </c>
      <c r="X15" s="60">
        <f t="shared" si="5"/>
        <v>3595724</v>
      </c>
      <c r="Y15" s="59">
        <f t="shared" si="5"/>
        <v>-3411424</v>
      </c>
      <c r="Z15" s="61">
        <f>+IF(X15&lt;&gt;0,+(Y15/X15)*100,0)</f>
        <v>-94.87446756202645</v>
      </c>
      <c r="AA15" s="62">
        <f>SUM(AA16:AA20)</f>
        <v>14382895</v>
      </c>
    </row>
    <row r="16" spans="1:27" ht="13.5">
      <c r="A16" s="291" t="s">
        <v>233</v>
      </c>
      <c r="B16" s="300"/>
      <c r="C16" s="60">
        <v>1789462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2454504</v>
      </c>
      <c r="D20" s="340"/>
      <c r="E20" s="60">
        <v>14382895</v>
      </c>
      <c r="F20" s="59">
        <v>14382895</v>
      </c>
      <c r="G20" s="59"/>
      <c r="H20" s="60">
        <v>206003</v>
      </c>
      <c r="I20" s="60">
        <v>-21703</v>
      </c>
      <c r="J20" s="59">
        <v>184300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184300</v>
      </c>
      <c r="X20" s="60">
        <v>3595724</v>
      </c>
      <c r="Y20" s="59">
        <v>-3411424</v>
      </c>
      <c r="Z20" s="61">
        <v>-94.87</v>
      </c>
      <c r="AA20" s="62">
        <v>14382895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16168682</v>
      </c>
      <c r="D22" s="344">
        <f t="shared" si="6"/>
        <v>0</v>
      </c>
      <c r="E22" s="343">
        <f t="shared" si="6"/>
        <v>32850000</v>
      </c>
      <c r="F22" s="345">
        <f t="shared" si="6"/>
        <v>32850000</v>
      </c>
      <c r="G22" s="345">
        <f t="shared" si="6"/>
        <v>3313651</v>
      </c>
      <c r="H22" s="343">
        <f t="shared" si="6"/>
        <v>2060938</v>
      </c>
      <c r="I22" s="343">
        <f t="shared" si="6"/>
        <v>732956</v>
      </c>
      <c r="J22" s="345">
        <f t="shared" si="6"/>
        <v>6107545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6107545</v>
      </c>
      <c r="X22" s="343">
        <f t="shared" si="6"/>
        <v>8212500</v>
      </c>
      <c r="Y22" s="345">
        <f t="shared" si="6"/>
        <v>-2104955</v>
      </c>
      <c r="Z22" s="336">
        <f>+IF(X22&lt;&gt;0,+(Y22/X22)*100,0)</f>
        <v>-25.63111111111111</v>
      </c>
      <c r="AA22" s="350">
        <f>SUM(AA23:AA32)</f>
        <v>32850000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>
        <v>306194</v>
      </c>
      <c r="H23" s="60"/>
      <c r="I23" s="60">
        <v>1</v>
      </c>
      <c r="J23" s="59">
        <v>306195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306195</v>
      </c>
      <c r="X23" s="60"/>
      <c r="Y23" s="59">
        <v>306195</v>
      </c>
      <c r="Z23" s="61"/>
      <c r="AA23" s="62"/>
    </row>
    <row r="24" spans="1:27" ht="13.5">
      <c r="A24" s="361" t="s">
        <v>237</v>
      </c>
      <c r="B24" s="142"/>
      <c r="C24" s="60">
        <v>4578806</v>
      </c>
      <c r="D24" s="340"/>
      <c r="E24" s="60">
        <v>4000000</v>
      </c>
      <c r="F24" s="59">
        <v>4000000</v>
      </c>
      <c r="G24" s="59">
        <v>145641</v>
      </c>
      <c r="H24" s="60">
        <v>838684</v>
      </c>
      <c r="I24" s="60">
        <v>235797</v>
      </c>
      <c r="J24" s="59">
        <v>1220122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1220122</v>
      </c>
      <c r="X24" s="60">
        <v>1000000</v>
      </c>
      <c r="Y24" s="59">
        <v>220122</v>
      </c>
      <c r="Z24" s="61">
        <v>22.01</v>
      </c>
      <c r="AA24" s="62">
        <v>4000000</v>
      </c>
    </row>
    <row r="25" spans="1:27" ht="13.5">
      <c r="A25" s="361" t="s">
        <v>238</v>
      </c>
      <c r="B25" s="142"/>
      <c r="C25" s="60">
        <v>1515167</v>
      </c>
      <c r="D25" s="340"/>
      <c r="E25" s="60">
        <v>1000000</v>
      </c>
      <c r="F25" s="59">
        <v>1000000</v>
      </c>
      <c r="G25" s="59"/>
      <c r="H25" s="60">
        <v>664122</v>
      </c>
      <c r="I25" s="60"/>
      <c r="J25" s="59">
        <v>664122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664122</v>
      </c>
      <c r="X25" s="60">
        <v>250000</v>
      </c>
      <c r="Y25" s="59">
        <v>414122</v>
      </c>
      <c r="Z25" s="61">
        <v>165.65</v>
      </c>
      <c r="AA25" s="62">
        <v>1000000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6549064</v>
      </c>
      <c r="D27" s="340"/>
      <c r="E27" s="60">
        <v>24350000</v>
      </c>
      <c r="F27" s="59">
        <v>24350000</v>
      </c>
      <c r="G27" s="59">
        <v>2763992</v>
      </c>
      <c r="H27" s="60">
        <v>113727</v>
      </c>
      <c r="I27" s="60"/>
      <c r="J27" s="59">
        <v>2877719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2877719</v>
      </c>
      <c r="X27" s="60">
        <v>6087500</v>
      </c>
      <c r="Y27" s="59">
        <v>-3209781</v>
      </c>
      <c r="Z27" s="61">
        <v>-52.73</v>
      </c>
      <c r="AA27" s="62">
        <v>24350000</v>
      </c>
    </row>
    <row r="28" spans="1:27" ht="13.5">
      <c r="A28" s="361" t="s">
        <v>241</v>
      </c>
      <c r="B28" s="147"/>
      <c r="C28" s="275">
        <v>2502786</v>
      </c>
      <c r="D28" s="341"/>
      <c r="E28" s="275"/>
      <c r="F28" s="342"/>
      <c r="G28" s="342"/>
      <c r="H28" s="275">
        <v>309003</v>
      </c>
      <c r="I28" s="275"/>
      <c r="J28" s="342">
        <v>309003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309003</v>
      </c>
      <c r="X28" s="275"/>
      <c r="Y28" s="342">
        <v>309003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>
        <v>97824</v>
      </c>
      <c r="H31" s="60">
        <v>10</v>
      </c>
      <c r="I31" s="60"/>
      <c r="J31" s="59">
        <v>97834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97834</v>
      </c>
      <c r="X31" s="60"/>
      <c r="Y31" s="59">
        <v>97834</v>
      </c>
      <c r="Z31" s="61"/>
      <c r="AA31" s="62"/>
    </row>
    <row r="32" spans="1:27" ht="13.5">
      <c r="A32" s="361" t="s">
        <v>93</v>
      </c>
      <c r="B32" s="136"/>
      <c r="C32" s="60">
        <v>1022859</v>
      </c>
      <c r="D32" s="340"/>
      <c r="E32" s="60">
        <v>3500000</v>
      </c>
      <c r="F32" s="59">
        <v>3500000</v>
      </c>
      <c r="G32" s="59"/>
      <c r="H32" s="60">
        <v>135392</v>
      </c>
      <c r="I32" s="60">
        <v>497158</v>
      </c>
      <c r="J32" s="59">
        <v>632550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632550</v>
      </c>
      <c r="X32" s="60">
        <v>875000</v>
      </c>
      <c r="Y32" s="59">
        <v>-242450</v>
      </c>
      <c r="Z32" s="61">
        <v>-27.71</v>
      </c>
      <c r="AA32" s="62">
        <v>3500000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1952590</v>
      </c>
      <c r="H34" s="343">
        <f t="shared" si="7"/>
        <v>0</v>
      </c>
      <c r="I34" s="343">
        <f t="shared" si="7"/>
        <v>1807218</v>
      </c>
      <c r="J34" s="345">
        <f t="shared" si="7"/>
        <v>3759808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3759808</v>
      </c>
      <c r="X34" s="343">
        <f t="shared" si="7"/>
        <v>0</v>
      </c>
      <c r="Y34" s="345">
        <f t="shared" si="7"/>
        <v>3759808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>
        <v>1952590</v>
      </c>
      <c r="H35" s="54"/>
      <c r="I35" s="54">
        <v>1807218</v>
      </c>
      <c r="J35" s="53">
        <v>3759808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3759808</v>
      </c>
      <c r="X35" s="54"/>
      <c r="Y35" s="53">
        <v>3759808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31525213</v>
      </c>
      <c r="D40" s="344">
        <f t="shared" si="9"/>
        <v>0</v>
      </c>
      <c r="E40" s="343">
        <f t="shared" si="9"/>
        <v>54780587</v>
      </c>
      <c r="F40" s="345">
        <f t="shared" si="9"/>
        <v>54780587</v>
      </c>
      <c r="G40" s="345">
        <f t="shared" si="9"/>
        <v>0</v>
      </c>
      <c r="H40" s="343">
        <f t="shared" si="9"/>
        <v>61950</v>
      </c>
      <c r="I40" s="343">
        <f t="shared" si="9"/>
        <v>90984</v>
      </c>
      <c r="J40" s="345">
        <f t="shared" si="9"/>
        <v>152934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152934</v>
      </c>
      <c r="X40" s="343">
        <f t="shared" si="9"/>
        <v>13695147</v>
      </c>
      <c r="Y40" s="345">
        <f t="shared" si="9"/>
        <v>-13542213</v>
      </c>
      <c r="Z40" s="336">
        <f>+IF(X40&lt;&gt;0,+(Y40/X40)*100,0)</f>
        <v>-98.88329785726286</v>
      </c>
      <c r="AA40" s="350">
        <f>SUM(AA41:AA49)</f>
        <v>54780587</v>
      </c>
    </row>
    <row r="41" spans="1:27" ht="13.5">
      <c r="A41" s="361" t="s">
        <v>247</v>
      </c>
      <c r="B41" s="142"/>
      <c r="C41" s="362">
        <v>5613603</v>
      </c>
      <c r="D41" s="363"/>
      <c r="E41" s="362">
        <v>5175000</v>
      </c>
      <c r="F41" s="364">
        <v>5175000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1293750</v>
      </c>
      <c r="Y41" s="364">
        <v>-1293750</v>
      </c>
      <c r="Z41" s="365">
        <v>-100</v>
      </c>
      <c r="AA41" s="366">
        <v>5175000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2077000</v>
      </c>
      <c r="F42" s="53">
        <f t="shared" si="10"/>
        <v>2077000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519250</v>
      </c>
      <c r="Y42" s="53">
        <f t="shared" si="10"/>
        <v>-519250</v>
      </c>
      <c r="Z42" s="94">
        <f>+IF(X42&lt;&gt;0,+(Y42/X42)*100,0)</f>
        <v>-100</v>
      </c>
      <c r="AA42" s="95">
        <f>+AA62</f>
        <v>2077000</v>
      </c>
    </row>
    <row r="43" spans="1:27" ht="13.5">
      <c r="A43" s="361" t="s">
        <v>249</v>
      </c>
      <c r="B43" s="136"/>
      <c r="C43" s="275">
        <v>1104154</v>
      </c>
      <c r="D43" s="369"/>
      <c r="E43" s="305">
        <v>9492000</v>
      </c>
      <c r="F43" s="370">
        <v>9492000</v>
      </c>
      <c r="G43" s="370"/>
      <c r="H43" s="305">
        <v>61950</v>
      </c>
      <c r="I43" s="305"/>
      <c r="J43" s="370">
        <v>61950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61950</v>
      </c>
      <c r="X43" s="305">
        <v>2373000</v>
      </c>
      <c r="Y43" s="370">
        <v>-2311050</v>
      </c>
      <c r="Z43" s="371">
        <v>-97.39</v>
      </c>
      <c r="AA43" s="303">
        <v>9492000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21936971</v>
      </c>
      <c r="D48" s="368"/>
      <c r="E48" s="54">
        <v>28036587</v>
      </c>
      <c r="F48" s="53">
        <v>28036587</v>
      </c>
      <c r="G48" s="53"/>
      <c r="H48" s="54"/>
      <c r="I48" s="54">
        <v>88786</v>
      </c>
      <c r="J48" s="53">
        <v>88786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88786</v>
      </c>
      <c r="X48" s="54">
        <v>7009147</v>
      </c>
      <c r="Y48" s="53">
        <v>-6920361</v>
      </c>
      <c r="Z48" s="94">
        <v>-98.73</v>
      </c>
      <c r="AA48" s="95">
        <v>28036587</v>
      </c>
    </row>
    <row r="49" spans="1:27" ht="13.5">
      <c r="A49" s="361" t="s">
        <v>93</v>
      </c>
      <c r="B49" s="136"/>
      <c r="C49" s="54">
        <v>2870485</v>
      </c>
      <c r="D49" s="368"/>
      <c r="E49" s="54">
        <v>10000000</v>
      </c>
      <c r="F49" s="53">
        <v>10000000</v>
      </c>
      <c r="G49" s="53"/>
      <c r="H49" s="54"/>
      <c r="I49" s="54">
        <v>2198</v>
      </c>
      <c r="J49" s="53">
        <v>2198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2198</v>
      </c>
      <c r="X49" s="54">
        <v>2500000</v>
      </c>
      <c r="Y49" s="53">
        <v>-2497802</v>
      </c>
      <c r="Z49" s="94">
        <v>-99.91</v>
      </c>
      <c r="AA49" s="95">
        <v>10000000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7784207</v>
      </c>
      <c r="D57" s="344">
        <f aca="true" t="shared" si="13" ref="D57:AA57">+D58</f>
        <v>0</v>
      </c>
      <c r="E57" s="343">
        <f t="shared" si="13"/>
        <v>16580000</v>
      </c>
      <c r="F57" s="345">
        <f t="shared" si="13"/>
        <v>16580000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4145000</v>
      </c>
      <c r="Y57" s="345">
        <f t="shared" si="13"/>
        <v>-4145000</v>
      </c>
      <c r="Z57" s="336">
        <f>+IF(X57&lt;&gt;0,+(Y57/X57)*100,0)</f>
        <v>-100</v>
      </c>
      <c r="AA57" s="350">
        <f t="shared" si="13"/>
        <v>16580000</v>
      </c>
    </row>
    <row r="58" spans="1:27" ht="13.5">
      <c r="A58" s="361" t="s">
        <v>216</v>
      </c>
      <c r="B58" s="136"/>
      <c r="C58" s="60">
        <v>7784207</v>
      </c>
      <c r="D58" s="340"/>
      <c r="E58" s="60">
        <v>16580000</v>
      </c>
      <c r="F58" s="59">
        <v>16580000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4145000</v>
      </c>
      <c r="Y58" s="59">
        <v>-4145000</v>
      </c>
      <c r="Z58" s="61">
        <v>-100</v>
      </c>
      <c r="AA58" s="62">
        <v>16580000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467822892</v>
      </c>
      <c r="D60" s="346">
        <f t="shared" si="14"/>
        <v>0</v>
      </c>
      <c r="E60" s="219">
        <f t="shared" si="14"/>
        <v>713171376</v>
      </c>
      <c r="F60" s="264">
        <f t="shared" si="14"/>
        <v>713171376</v>
      </c>
      <c r="G60" s="264">
        <f t="shared" si="14"/>
        <v>9210666</v>
      </c>
      <c r="H60" s="219">
        <f t="shared" si="14"/>
        <v>26951953</v>
      </c>
      <c r="I60" s="219">
        <f t="shared" si="14"/>
        <v>15221125</v>
      </c>
      <c r="J60" s="264">
        <f t="shared" si="14"/>
        <v>51383744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51383744</v>
      </c>
      <c r="X60" s="219">
        <f t="shared" si="14"/>
        <v>178292845</v>
      </c>
      <c r="Y60" s="264">
        <f t="shared" si="14"/>
        <v>-126909101</v>
      </c>
      <c r="Z60" s="337">
        <f>+IF(X60&lt;&gt;0,+(Y60/X60)*100,0)</f>
        <v>-71.18014242242867</v>
      </c>
      <c r="AA60" s="232">
        <f>+AA57+AA54+AA51+AA40+AA37+AA34+AA22+AA5</f>
        <v>713171376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2077000</v>
      </c>
      <c r="F62" s="349">
        <f t="shared" si="15"/>
        <v>2077000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519250</v>
      </c>
      <c r="Y62" s="349">
        <f t="shared" si="15"/>
        <v>-519250</v>
      </c>
      <c r="Z62" s="338">
        <f>+IF(X62&lt;&gt;0,+(Y62/X62)*100,0)</f>
        <v>-100</v>
      </c>
      <c r="AA62" s="351">
        <f>SUM(AA63:AA66)</f>
        <v>2077000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2077000</v>
      </c>
      <c r="F64" s="59">
        <v>2077000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519250</v>
      </c>
      <c r="Y64" s="59">
        <v>-519250</v>
      </c>
      <c r="Z64" s="61">
        <v>-100</v>
      </c>
      <c r="AA64" s="62">
        <v>2077000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2013-11-04T12:22:43Z</dcterms:created>
  <dcterms:modified xsi:type="dcterms:W3CDTF">2013-11-04T12:22:47Z</dcterms:modified>
  <cp:category/>
  <cp:version/>
  <cp:contentType/>
  <cp:contentStatus/>
</cp:coreProperties>
</file>