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<sst xmlns="http://schemas.openxmlformats.org/spreadsheetml/2006/main" count="855" uniqueCount="302">
  <si>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Free State: Mangaung(MAN)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</si>
  <si>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</si>
  <si>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</si>
  <si>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</si>
  <si>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</si>
  <si>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</si>
  <si>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</si>
  <si>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</si>
  <si>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</si>
  <si>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</si>
  <si>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</si>
  <si>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</si>
  <si>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</si>
  <si>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</si>
  <si>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</si>
  <si>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</si>
  <si>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</si>
  <si>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</si>
  <si>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</si>
  <si>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</si>
  <si>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</si>
  <si>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</si>
  <si>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</si>
  <si>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</si>
  <si>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</si>
  <si>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</si>
  <si>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</si>
  <si>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</si>
  <si>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</si>
  <si>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</si>
  <si>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</si>
  <si>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</si>
  <si>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</si>
  <si>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</si>
  <si>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</si>
  <si>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</si>
  <si>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</si>
  <si>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</si>
  <si>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</si>
  <si>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</si>
  <si>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</si>
  <si>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</si>
  <si>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</si>
  <si>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</si>
  <si>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</si>
  <si>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</si>
  <si>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</si>
  <si>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</si>
  <si>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</si>
  <si>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</si>
  <si>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</si>
  <si>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</si>
  <si>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</si>
  <si>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</si>
  <si>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</si>
  <si>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</si>
  <si>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</si>
  <si>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</si>
  <si>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</si>
  <si>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</si>
  <si>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</si>
  <si>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</si>
  <si>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</si>
  <si>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</si>
  <si>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</si>
  <si>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</si>
  <si>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</si>
  <si>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</si>
  <si>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</si>
  <si>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</si>
  <si>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Mangaung(MAN)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</si>
  <si>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</si>
  <si>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</si>
  <si>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</si>
  <si>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</si>
  <si>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</si>
  <si>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</si>
  <si>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</si>
  <si>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</si>
  <si>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</si>
  <si>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</si>
  <si>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</si>
  <si>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</si>
  <si>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</si>
  <si>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</si>
  <si>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</si>
  <si>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</si>
  <si>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</si>
  <si>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</si>
  <si>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</si>
  <si>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</si>
  <si>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</si>
  <si>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</si>
  <si>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</si>
  <si>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</si>
  <si>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</si>
  <si>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</si>
  <si>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</si>
  <si>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</si>
  <si>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</si>
  <si>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Mangaung(MAN)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</si>
  <si>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</si>
  <si>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</si>
  <si>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</si>
  <si>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</si>
  <si>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</si>
  <si>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</si>
  <si>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</si>
  <si>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</si>
  <si>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</si>
  <si>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</si>
  <si>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</si>
  <si>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</si>
  <si>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</si>
  <si>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</si>
  <si>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</si>
  <si>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</si>
  <si>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</si>
  <si>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</si>
  <si>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</si>
  <si>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</si>
  <si>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</si>
  <si>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</si>
  <si>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</si>
  <si>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</si>
  <si>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</si>
  <si>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</si>
  <si>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</si>
  <si>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</si>
  <si>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Mangaung(MAN)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</si>
  <si>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</si>
  <si>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</si>
  <si>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</si>
  <si>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</si>
  <si>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</si>
  <si>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</si>
  <si>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</si>
  <si>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</si>
  <si>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</si>
  <si>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</si>
  <si>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Mangaung(MAN)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</si>
  <si>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</si>
  <si>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</si>
  <si>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</si>
  <si>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</si>
  <si>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</si>
  <si>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</si>
  <si>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</si>
  <si>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</si>
  <si>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</si>
  <si>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</si>
  <si>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</si>
  <si>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</si>
  <si>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</si>
  <si>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</si>
  <si>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</si>
  <si>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</si>
  <si>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</si>
  <si>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</si>
  <si>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</si>
  <si>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</si>
  <si>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</si>
  <si>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</si>
  <si>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</si>
  <si>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</si>
  <si>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</si>
  <si>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</si>
  <si>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</si>
  <si>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</si>
  <si>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</si>
  <si>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</si>
  <si>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</si>
  <si>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</si>
  <si>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</si>
  <si>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Mangaung(MAN)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</si>
  <si>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</si>
  <si>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</si>
  <si>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</si>
  <si>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</si>
  <si>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</si>
  <si>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</si>
  <si>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</si>
  <si>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</si>
  <si>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</si>
  <si>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</si>
  <si>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</si>
  <si>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</si>
  <si>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</si>
  <si>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</si>
  <si>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</si>
  <si>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</si>
  <si>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</si>
  <si>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</si>
  <si>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</si>
  <si>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</si>
  <si>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</si>
  <si>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</si>
  <si>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</si>
  <si>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</si>
  <si>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</si>
  <si>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</si>
  <si>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Mangaung(MAN)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</si>
  <si>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</si>
  <si>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</si>
  <si>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</si>
  <si>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</si>
  <si>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</si>
  <si>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</si>
  <si>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</si>
  <si>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</si>
  <si>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</si>
  <si>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</si>
  <si>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</si>
  <si>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</si>
  <si>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</si>
  <si>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</si>
  <si>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</si>
  <si>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</si>
  <si>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</si>
  <si>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</si>
  <si>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</si>
  <si>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</si>
  <si>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</si>
  <si>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</si>
  <si>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</si>
  <si>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</si>
  <si>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Mangaung(MAN)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</si>
  <si>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</si>
  <si>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</si>
  <si>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</si>
  <si>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</si>
  <si>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</si>
  <si>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</si>
  <si>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</si>
  <si>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</si>
  <si>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</si>
  <si>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</si>
  <si>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</si>
  <si>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</si>
  <si>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</si>
  <si>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</si>
  <si>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</si>
  <si>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</si>
  <si>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</si>
  <si>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</si>
  <si>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</si>
  <si>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</si>
  <si>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</si>
  <si>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</si>
  <si>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</si>
  <si>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</si>
  <si>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</si>
  <si>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</si>
  <si>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</si>
  <si>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</si>
  <si>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</si>
  <si>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</si>
  <si>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</si>
  <si>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</si>
  <si>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</si>
  <si>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</si>
  <si>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</si>
  <si>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Mangaung(MAN)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</si>
  <si>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</si>
  <si>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</si>
  <si>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Free State: Mangaung(MAN)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</si>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</sst>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568524212</v>
      </c>
      <c r="E5" s="60">
        <v>568524212</v>
      </c>
      <c r="F5" s="60">
        <v>85415972</v>
      </c>
      <c r="G5" s="60">
        <v>85496886</v>
      </c>
      <c r="H5" s="60">
        <v>85056731</v>
      </c>
      <c r="I5" s="60">
        <v>255969589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255969589</v>
      </c>
      <c r="W5" s="60">
        <v>142131053</v>
      </c>
      <c r="X5" s="60">
        <v>113838536</v>
      </c>
      <c r="Y5" s="61">
        <v>80.09</v>
      </c>
      <c r="Z5" s="62">
        <v>568524212</v>
      </c>
    </row>
    <row r="6" spans="1:26" ht="13.5">
      <c r="A6" s="58" t="s">
        <v>32</v>
      </c>
      <c r="B6" s="19">
        <v>0</v>
      </c>
      <c r="C6" s="19">
        <v>0</v>
      </c>
      <c r="D6" s="59">
        <v>2932968101</v>
      </c>
      <c r="E6" s="60">
        <v>2932968101</v>
      </c>
      <c r="F6" s="60">
        <v>254653822</v>
      </c>
      <c r="G6" s="60">
        <v>273331675</v>
      </c>
      <c r="H6" s="60">
        <v>253255033</v>
      </c>
      <c r="I6" s="60">
        <v>781240530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781240530</v>
      </c>
      <c r="W6" s="60">
        <v>733242025</v>
      </c>
      <c r="X6" s="60">
        <v>47998505</v>
      </c>
      <c r="Y6" s="61">
        <v>6.55</v>
      </c>
      <c r="Z6" s="62">
        <v>2932968101</v>
      </c>
    </row>
    <row r="7" spans="1:26" ht="13.5">
      <c r="A7" s="58" t="s">
        <v>33</v>
      </c>
      <c r="B7" s="19">
        <v>0</v>
      </c>
      <c r="C7" s="19">
        <v>0</v>
      </c>
      <c r="D7" s="59">
        <v>177901753</v>
      </c>
      <c r="E7" s="60">
        <v>177901753</v>
      </c>
      <c r="F7" s="60">
        <v>11399249</v>
      </c>
      <c r="G7" s="60">
        <v>13646501</v>
      </c>
      <c r="H7" s="60">
        <v>12323127</v>
      </c>
      <c r="I7" s="60">
        <v>37368877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37368877</v>
      </c>
      <c r="W7" s="60">
        <v>44475438</v>
      </c>
      <c r="X7" s="60">
        <v>-7106561</v>
      </c>
      <c r="Y7" s="61">
        <v>-15.98</v>
      </c>
      <c r="Z7" s="62">
        <v>177901753</v>
      </c>
    </row>
    <row r="8" spans="1:26" ht="13.5">
      <c r="A8" s="58" t="s">
        <v>34</v>
      </c>
      <c r="B8" s="19">
        <v>0</v>
      </c>
      <c r="C8" s="19">
        <v>0</v>
      </c>
      <c r="D8" s="59">
        <v>654372000</v>
      </c>
      <c r="E8" s="60">
        <v>654372000</v>
      </c>
      <c r="F8" s="60">
        <v>253613000</v>
      </c>
      <c r="G8" s="60">
        <v>0</v>
      </c>
      <c r="H8" s="60">
        <v>0</v>
      </c>
      <c r="I8" s="60">
        <v>253613000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253613000</v>
      </c>
      <c r="W8" s="60">
        <v>163593000</v>
      </c>
      <c r="X8" s="60">
        <v>90020000</v>
      </c>
      <c r="Y8" s="61">
        <v>55.03</v>
      </c>
      <c r="Z8" s="62">
        <v>654372000</v>
      </c>
    </row>
    <row r="9" spans="1:26" ht="13.5">
      <c r="A9" s="58" t="s">
        <v>35</v>
      </c>
      <c r="B9" s="19">
        <v>0</v>
      </c>
      <c r="C9" s="19">
        <v>0</v>
      </c>
      <c r="D9" s="59">
        <v>1173609005</v>
      </c>
      <c r="E9" s="60">
        <v>1173609005</v>
      </c>
      <c r="F9" s="60">
        <v>36748753</v>
      </c>
      <c r="G9" s="60">
        <v>125511430</v>
      </c>
      <c r="H9" s="60">
        <v>54050135</v>
      </c>
      <c r="I9" s="60">
        <v>216310318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216310318</v>
      </c>
      <c r="W9" s="60">
        <v>293402251</v>
      </c>
      <c r="X9" s="60">
        <v>-77091933</v>
      </c>
      <c r="Y9" s="61">
        <v>-26.28</v>
      </c>
      <c r="Z9" s="62">
        <v>1173609005</v>
      </c>
    </row>
    <row r="10" spans="1:26" ht="25.5">
      <c r="A10" s="63" t="s">
        <v>277</v>
      </c>
      <c r="B10" s="64">
        <f>SUM(B5:B9)</f>
        <v>0</v>
      </c>
      <c r="C10" s="64">
        <f>SUM(C5:C9)</f>
        <v>0</v>
      </c>
      <c r="D10" s="65">
        <f aca="true" t="shared" si="0" ref="D10:Z10">SUM(D5:D9)</f>
        <v>5507375071</v>
      </c>
      <c r="E10" s="66">
        <f t="shared" si="0"/>
        <v>5507375071</v>
      </c>
      <c r="F10" s="66">
        <f t="shared" si="0"/>
        <v>641830796</v>
      </c>
      <c r="G10" s="66">
        <f t="shared" si="0"/>
        <v>497986492</v>
      </c>
      <c r="H10" s="66">
        <f t="shared" si="0"/>
        <v>404685026</v>
      </c>
      <c r="I10" s="66">
        <f t="shared" si="0"/>
        <v>1544502314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1544502314</v>
      </c>
      <c r="W10" s="66">
        <f t="shared" si="0"/>
        <v>1376843767</v>
      </c>
      <c r="X10" s="66">
        <f t="shared" si="0"/>
        <v>167658547</v>
      </c>
      <c r="Y10" s="67">
        <f>+IF(W10&lt;&gt;0,(X10/W10)*100,0)</f>
        <v>12.177020444760455</v>
      </c>
      <c r="Z10" s="68">
        <f t="shared" si="0"/>
        <v>5507375071</v>
      </c>
    </row>
    <row r="11" spans="1:26" ht="13.5">
      <c r="A11" s="58" t="s">
        <v>37</v>
      </c>
      <c r="B11" s="19">
        <v>0</v>
      </c>
      <c r="C11" s="19">
        <v>0</v>
      </c>
      <c r="D11" s="59">
        <v>1191121690</v>
      </c>
      <c r="E11" s="60">
        <v>1191121690</v>
      </c>
      <c r="F11" s="60">
        <v>86664563</v>
      </c>
      <c r="G11" s="60">
        <v>87720085</v>
      </c>
      <c r="H11" s="60">
        <v>86241415</v>
      </c>
      <c r="I11" s="60">
        <v>260626063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260626063</v>
      </c>
      <c r="W11" s="60">
        <v>297780423</v>
      </c>
      <c r="X11" s="60">
        <v>-37154360</v>
      </c>
      <c r="Y11" s="61">
        <v>-12.48</v>
      </c>
      <c r="Z11" s="62">
        <v>1191121690</v>
      </c>
    </row>
    <row r="12" spans="1:26" ht="13.5">
      <c r="A12" s="58" t="s">
        <v>38</v>
      </c>
      <c r="B12" s="19">
        <v>0</v>
      </c>
      <c r="C12" s="19">
        <v>0</v>
      </c>
      <c r="D12" s="59">
        <v>49886350</v>
      </c>
      <c r="E12" s="60">
        <v>49886350</v>
      </c>
      <c r="F12" s="60">
        <v>3663384</v>
      </c>
      <c r="G12" s="60">
        <v>3630896</v>
      </c>
      <c r="H12" s="60">
        <v>4112978</v>
      </c>
      <c r="I12" s="60">
        <v>11407258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11407258</v>
      </c>
      <c r="W12" s="60">
        <v>12471588</v>
      </c>
      <c r="X12" s="60">
        <v>-1064330</v>
      </c>
      <c r="Y12" s="61">
        <v>-8.53</v>
      </c>
      <c r="Z12" s="62">
        <v>49886350</v>
      </c>
    </row>
    <row r="13" spans="1:26" ht="13.5">
      <c r="A13" s="58" t="s">
        <v>278</v>
      </c>
      <c r="B13" s="19">
        <v>0</v>
      </c>
      <c r="C13" s="19">
        <v>0</v>
      </c>
      <c r="D13" s="59">
        <v>449583114</v>
      </c>
      <c r="E13" s="60">
        <v>449583114</v>
      </c>
      <c r="F13" s="60">
        <v>37465259</v>
      </c>
      <c r="G13" s="60">
        <v>37465259</v>
      </c>
      <c r="H13" s="60">
        <v>37465259</v>
      </c>
      <c r="I13" s="60">
        <v>112395777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112395777</v>
      </c>
      <c r="W13" s="60">
        <v>112395779</v>
      </c>
      <c r="X13" s="60">
        <v>-2</v>
      </c>
      <c r="Y13" s="61">
        <v>0</v>
      </c>
      <c r="Z13" s="62">
        <v>449583114</v>
      </c>
    </row>
    <row r="14" spans="1:26" ht="13.5">
      <c r="A14" s="58" t="s">
        <v>40</v>
      </c>
      <c r="B14" s="19">
        <v>0</v>
      </c>
      <c r="C14" s="19">
        <v>0</v>
      </c>
      <c r="D14" s="59">
        <v>200444745</v>
      </c>
      <c r="E14" s="60">
        <v>200444745</v>
      </c>
      <c r="F14" s="60">
        <v>12591925</v>
      </c>
      <c r="G14" s="60">
        <v>12577901</v>
      </c>
      <c r="H14" s="60">
        <v>12630145</v>
      </c>
      <c r="I14" s="60">
        <v>37799971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37799971</v>
      </c>
      <c r="W14" s="60">
        <v>50111186</v>
      </c>
      <c r="X14" s="60">
        <v>-12311215</v>
      </c>
      <c r="Y14" s="61">
        <v>-24.57</v>
      </c>
      <c r="Z14" s="62">
        <v>200444745</v>
      </c>
    </row>
    <row r="15" spans="1:26" ht="13.5">
      <c r="A15" s="58" t="s">
        <v>41</v>
      </c>
      <c r="B15" s="19">
        <v>0</v>
      </c>
      <c r="C15" s="19">
        <v>0</v>
      </c>
      <c r="D15" s="59">
        <v>1912266898</v>
      </c>
      <c r="E15" s="60">
        <v>1912266898</v>
      </c>
      <c r="F15" s="60">
        <v>152935013</v>
      </c>
      <c r="G15" s="60">
        <v>195780224</v>
      </c>
      <c r="H15" s="60">
        <v>198548033</v>
      </c>
      <c r="I15" s="60">
        <v>547263270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547263270</v>
      </c>
      <c r="W15" s="60">
        <v>478066725</v>
      </c>
      <c r="X15" s="60">
        <v>69196545</v>
      </c>
      <c r="Y15" s="61">
        <v>14.47</v>
      </c>
      <c r="Z15" s="62">
        <v>1912266898</v>
      </c>
    </row>
    <row r="16" spans="1:26" ht="13.5">
      <c r="A16" s="69" t="s">
        <v>42</v>
      </c>
      <c r="B16" s="19">
        <v>0</v>
      </c>
      <c r="C16" s="19">
        <v>0</v>
      </c>
      <c r="D16" s="59">
        <v>121888986</v>
      </c>
      <c r="E16" s="60">
        <v>121888986</v>
      </c>
      <c r="F16" s="60">
        <v>141103</v>
      </c>
      <c r="G16" s="60">
        <v>74981</v>
      </c>
      <c r="H16" s="60">
        <v>41127</v>
      </c>
      <c r="I16" s="60">
        <v>257211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257211</v>
      </c>
      <c r="W16" s="60">
        <v>30472247</v>
      </c>
      <c r="X16" s="60">
        <v>-30215036</v>
      </c>
      <c r="Y16" s="61">
        <v>-99.16</v>
      </c>
      <c r="Z16" s="62">
        <v>121888986</v>
      </c>
    </row>
    <row r="17" spans="1:26" ht="13.5">
      <c r="A17" s="58" t="s">
        <v>43</v>
      </c>
      <c r="B17" s="19">
        <v>0</v>
      </c>
      <c r="C17" s="19">
        <v>0</v>
      </c>
      <c r="D17" s="59">
        <v>1443281040</v>
      </c>
      <c r="E17" s="60">
        <v>1443281040</v>
      </c>
      <c r="F17" s="60">
        <v>77039479</v>
      </c>
      <c r="G17" s="60">
        <v>94413094</v>
      </c>
      <c r="H17" s="60">
        <v>88587156</v>
      </c>
      <c r="I17" s="60">
        <v>260039729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260039729</v>
      </c>
      <c r="W17" s="60">
        <v>360820260</v>
      </c>
      <c r="X17" s="60">
        <v>-100780531</v>
      </c>
      <c r="Y17" s="61">
        <v>-27.93</v>
      </c>
      <c r="Z17" s="62">
        <v>1443281040</v>
      </c>
    </row>
    <row r="18" spans="1:26" ht="13.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5368472823</v>
      </c>
      <c r="E18" s="73">
        <f t="shared" si="1"/>
        <v>5368472823</v>
      </c>
      <c r="F18" s="73">
        <f t="shared" si="1"/>
        <v>370500726</v>
      </c>
      <c r="G18" s="73">
        <f t="shared" si="1"/>
        <v>431662440</v>
      </c>
      <c r="H18" s="73">
        <f t="shared" si="1"/>
        <v>427626113</v>
      </c>
      <c r="I18" s="73">
        <f t="shared" si="1"/>
        <v>1229789279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1229789279</v>
      </c>
      <c r="W18" s="73">
        <f t="shared" si="1"/>
        <v>1342118208</v>
      </c>
      <c r="X18" s="73">
        <f t="shared" si="1"/>
        <v>-112328929</v>
      </c>
      <c r="Y18" s="67">
        <f>+IF(W18&lt;&gt;0,(X18/W18)*100,0)</f>
        <v>-8.36952574895698</v>
      </c>
      <c r="Z18" s="74">
        <f t="shared" si="1"/>
        <v>5368472823</v>
      </c>
    </row>
    <row r="19" spans="1:26" ht="13.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138902248</v>
      </c>
      <c r="E19" s="77">
        <f t="shared" si="2"/>
        <v>138902248</v>
      </c>
      <c r="F19" s="77">
        <f t="shared" si="2"/>
        <v>271330070</v>
      </c>
      <c r="G19" s="77">
        <f t="shared" si="2"/>
        <v>66324052</v>
      </c>
      <c r="H19" s="77">
        <f t="shared" si="2"/>
        <v>-22941087</v>
      </c>
      <c r="I19" s="77">
        <f t="shared" si="2"/>
        <v>314713035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314713035</v>
      </c>
      <c r="W19" s="77">
        <f>IF(E10=E18,0,W10-W18)</f>
        <v>34725559</v>
      </c>
      <c r="X19" s="77">
        <f t="shared" si="2"/>
        <v>279987476</v>
      </c>
      <c r="Y19" s="78">
        <f>+IF(W19&lt;&gt;0,(X19/W19)*100,0)</f>
        <v>806.2864473974341</v>
      </c>
      <c r="Z19" s="79">
        <f t="shared" si="2"/>
        <v>138902248</v>
      </c>
    </row>
    <row r="20" spans="1:26" ht="13.5">
      <c r="A20" s="58" t="s">
        <v>46</v>
      </c>
      <c r="B20" s="19">
        <v>0</v>
      </c>
      <c r="C20" s="19">
        <v>0</v>
      </c>
      <c r="D20" s="59">
        <v>686387781</v>
      </c>
      <c r="E20" s="60">
        <v>686387781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171596945</v>
      </c>
      <c r="X20" s="60">
        <v>-171596945</v>
      </c>
      <c r="Y20" s="61">
        <v>-100</v>
      </c>
      <c r="Z20" s="62">
        <v>686387781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825290029</v>
      </c>
      <c r="E22" s="88">
        <f t="shared" si="3"/>
        <v>825290029</v>
      </c>
      <c r="F22" s="88">
        <f t="shared" si="3"/>
        <v>271330070</v>
      </c>
      <c r="G22" s="88">
        <f t="shared" si="3"/>
        <v>66324052</v>
      </c>
      <c r="H22" s="88">
        <f t="shared" si="3"/>
        <v>-22941087</v>
      </c>
      <c r="I22" s="88">
        <f t="shared" si="3"/>
        <v>314713035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314713035</v>
      </c>
      <c r="W22" s="88">
        <f t="shared" si="3"/>
        <v>206322504</v>
      </c>
      <c r="X22" s="88">
        <f t="shared" si="3"/>
        <v>108390531</v>
      </c>
      <c r="Y22" s="89">
        <f>+IF(W22&lt;&gt;0,(X22/W22)*100,0)</f>
        <v>52.53451702970801</v>
      </c>
      <c r="Z22" s="90">
        <f t="shared" si="3"/>
        <v>825290029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825290029</v>
      </c>
      <c r="E24" s="77">
        <f t="shared" si="4"/>
        <v>825290029</v>
      </c>
      <c r="F24" s="77">
        <f t="shared" si="4"/>
        <v>271330070</v>
      </c>
      <c r="G24" s="77">
        <f t="shared" si="4"/>
        <v>66324052</v>
      </c>
      <c r="H24" s="77">
        <f t="shared" si="4"/>
        <v>-22941087</v>
      </c>
      <c r="I24" s="77">
        <f t="shared" si="4"/>
        <v>314713035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314713035</v>
      </c>
      <c r="W24" s="77">
        <f t="shared" si="4"/>
        <v>206322504</v>
      </c>
      <c r="X24" s="77">
        <f t="shared" si="4"/>
        <v>108390531</v>
      </c>
      <c r="Y24" s="78">
        <f>+IF(W24&lt;&gt;0,(X24/W24)*100,0)</f>
        <v>52.53451702970801</v>
      </c>
      <c r="Z24" s="79">
        <f t="shared" si="4"/>
        <v>825290029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865988708</v>
      </c>
      <c r="E27" s="100">
        <v>865988708</v>
      </c>
      <c r="F27" s="100">
        <v>17573875</v>
      </c>
      <c r="G27" s="100">
        <v>41278123</v>
      </c>
      <c r="H27" s="100">
        <v>44270461</v>
      </c>
      <c r="I27" s="100">
        <v>103122459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103122459</v>
      </c>
      <c r="W27" s="100">
        <v>216497177</v>
      </c>
      <c r="X27" s="100">
        <v>-113374718</v>
      </c>
      <c r="Y27" s="101">
        <v>-52.37</v>
      </c>
      <c r="Z27" s="102">
        <v>865988708</v>
      </c>
    </row>
    <row r="28" spans="1:26" ht="13.5">
      <c r="A28" s="103" t="s">
        <v>46</v>
      </c>
      <c r="B28" s="19">
        <v>0</v>
      </c>
      <c r="C28" s="19">
        <v>0</v>
      </c>
      <c r="D28" s="59">
        <v>686387781</v>
      </c>
      <c r="E28" s="60">
        <v>686387781</v>
      </c>
      <c r="F28" s="60">
        <v>16022188</v>
      </c>
      <c r="G28" s="60">
        <v>31698900</v>
      </c>
      <c r="H28" s="60">
        <v>39217543</v>
      </c>
      <c r="I28" s="60">
        <v>86938631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86938631</v>
      </c>
      <c r="W28" s="60">
        <v>171596945</v>
      </c>
      <c r="X28" s="60">
        <v>-84658314</v>
      </c>
      <c r="Y28" s="61">
        <v>-49.34</v>
      </c>
      <c r="Z28" s="62">
        <v>686387781</v>
      </c>
    </row>
    <row r="29" spans="1:26" ht="13.5">
      <c r="A29" s="58" t="s">
        <v>282</v>
      </c>
      <c r="B29" s="19">
        <v>0</v>
      </c>
      <c r="C29" s="19">
        <v>0</v>
      </c>
      <c r="D29" s="59">
        <v>11888364</v>
      </c>
      <c r="E29" s="60">
        <v>11888364</v>
      </c>
      <c r="F29" s="60">
        <v>1508191</v>
      </c>
      <c r="G29" s="60">
        <v>1751308</v>
      </c>
      <c r="H29" s="60">
        <v>2759930</v>
      </c>
      <c r="I29" s="60">
        <v>6019429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6019429</v>
      </c>
      <c r="W29" s="60">
        <v>2972091</v>
      </c>
      <c r="X29" s="60">
        <v>3047338</v>
      </c>
      <c r="Y29" s="61">
        <v>102.53</v>
      </c>
      <c r="Z29" s="62">
        <v>11888364</v>
      </c>
    </row>
    <row r="30" spans="1:26" ht="13.5">
      <c r="A30" s="58" t="s">
        <v>52</v>
      </c>
      <c r="B30" s="19">
        <v>0</v>
      </c>
      <c r="C30" s="19">
        <v>0</v>
      </c>
      <c r="D30" s="59">
        <v>36684148</v>
      </c>
      <c r="E30" s="60">
        <v>36684148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9171037</v>
      </c>
      <c r="X30" s="60">
        <v>-9171037</v>
      </c>
      <c r="Y30" s="61">
        <v>-100</v>
      </c>
      <c r="Z30" s="62">
        <v>36684148</v>
      </c>
    </row>
    <row r="31" spans="1:26" ht="13.5">
      <c r="A31" s="58" t="s">
        <v>53</v>
      </c>
      <c r="B31" s="19">
        <v>0</v>
      </c>
      <c r="C31" s="19">
        <v>0</v>
      </c>
      <c r="D31" s="59">
        <v>131028415</v>
      </c>
      <c r="E31" s="60">
        <v>131028415</v>
      </c>
      <c r="F31" s="60">
        <v>43496</v>
      </c>
      <c r="G31" s="60">
        <v>7827915</v>
      </c>
      <c r="H31" s="60">
        <v>2292988</v>
      </c>
      <c r="I31" s="60">
        <v>10164399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10164399</v>
      </c>
      <c r="W31" s="60">
        <v>32757104</v>
      </c>
      <c r="X31" s="60">
        <v>-22592705</v>
      </c>
      <c r="Y31" s="61">
        <v>-68.97</v>
      </c>
      <c r="Z31" s="62">
        <v>131028415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865988708</v>
      </c>
      <c r="E32" s="100">
        <f t="shared" si="5"/>
        <v>865988708</v>
      </c>
      <c r="F32" s="100">
        <f t="shared" si="5"/>
        <v>17573875</v>
      </c>
      <c r="G32" s="100">
        <f t="shared" si="5"/>
        <v>41278123</v>
      </c>
      <c r="H32" s="100">
        <f t="shared" si="5"/>
        <v>44270461</v>
      </c>
      <c r="I32" s="100">
        <f t="shared" si="5"/>
        <v>103122459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103122459</v>
      </c>
      <c r="W32" s="100">
        <f t="shared" si="5"/>
        <v>216497177</v>
      </c>
      <c r="X32" s="100">
        <f t="shared" si="5"/>
        <v>-113374718</v>
      </c>
      <c r="Y32" s="101">
        <f>+IF(W32&lt;&gt;0,(X32/W32)*100,0)</f>
        <v>-52.367758125548214</v>
      </c>
      <c r="Z32" s="102">
        <f t="shared" si="5"/>
        <v>865988708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0</v>
      </c>
      <c r="C35" s="19">
        <v>0</v>
      </c>
      <c r="D35" s="59">
        <v>1387339083</v>
      </c>
      <c r="E35" s="60">
        <v>1387339083</v>
      </c>
      <c r="F35" s="60">
        <v>2366768990</v>
      </c>
      <c r="G35" s="60">
        <v>1879049154</v>
      </c>
      <c r="H35" s="60">
        <v>2112257749</v>
      </c>
      <c r="I35" s="60">
        <v>2112257749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2112257749</v>
      </c>
      <c r="W35" s="60">
        <v>346834771</v>
      </c>
      <c r="X35" s="60">
        <v>1765422978</v>
      </c>
      <c r="Y35" s="61">
        <v>509.01</v>
      </c>
      <c r="Z35" s="62">
        <v>1387339083</v>
      </c>
    </row>
    <row r="36" spans="1:26" ht="13.5">
      <c r="A36" s="58" t="s">
        <v>57</v>
      </c>
      <c r="B36" s="19">
        <v>0</v>
      </c>
      <c r="C36" s="19">
        <v>0</v>
      </c>
      <c r="D36" s="59">
        <v>11378649165</v>
      </c>
      <c r="E36" s="60">
        <v>11378649165</v>
      </c>
      <c r="F36" s="60">
        <v>11667206422</v>
      </c>
      <c r="G36" s="60">
        <v>11671029634</v>
      </c>
      <c r="H36" s="60">
        <v>12863621737</v>
      </c>
      <c r="I36" s="60">
        <v>12863621737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12863621737</v>
      </c>
      <c r="W36" s="60">
        <v>2844662291</v>
      </c>
      <c r="X36" s="60">
        <v>10018959446</v>
      </c>
      <c r="Y36" s="61">
        <v>352.2</v>
      </c>
      <c r="Z36" s="62">
        <v>11378649165</v>
      </c>
    </row>
    <row r="37" spans="1:26" ht="13.5">
      <c r="A37" s="58" t="s">
        <v>58</v>
      </c>
      <c r="B37" s="19">
        <v>0</v>
      </c>
      <c r="C37" s="19">
        <v>0</v>
      </c>
      <c r="D37" s="59">
        <v>1122822702</v>
      </c>
      <c r="E37" s="60">
        <v>1122822702</v>
      </c>
      <c r="F37" s="60">
        <v>923426160</v>
      </c>
      <c r="G37" s="60">
        <v>711106816</v>
      </c>
      <c r="H37" s="60">
        <v>1158018914</v>
      </c>
      <c r="I37" s="60">
        <v>1158018914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1158018914</v>
      </c>
      <c r="W37" s="60">
        <v>280705676</v>
      </c>
      <c r="X37" s="60">
        <v>877313238</v>
      </c>
      <c r="Y37" s="61">
        <v>312.54</v>
      </c>
      <c r="Z37" s="62">
        <v>1122822702</v>
      </c>
    </row>
    <row r="38" spans="1:26" ht="13.5">
      <c r="A38" s="58" t="s">
        <v>59</v>
      </c>
      <c r="B38" s="19">
        <v>0</v>
      </c>
      <c r="C38" s="19">
        <v>0</v>
      </c>
      <c r="D38" s="59">
        <v>907937461</v>
      </c>
      <c r="E38" s="60">
        <v>907937461</v>
      </c>
      <c r="F38" s="60">
        <v>696708848</v>
      </c>
      <c r="G38" s="60">
        <v>696282009</v>
      </c>
      <c r="H38" s="60">
        <v>1041397889</v>
      </c>
      <c r="I38" s="60">
        <v>1041397889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1041397889</v>
      </c>
      <c r="W38" s="60">
        <v>226984365</v>
      </c>
      <c r="X38" s="60">
        <v>814413524</v>
      </c>
      <c r="Y38" s="61">
        <v>358.8</v>
      </c>
      <c r="Z38" s="62">
        <v>907937461</v>
      </c>
    </row>
    <row r="39" spans="1:26" ht="13.5">
      <c r="A39" s="58" t="s">
        <v>60</v>
      </c>
      <c r="B39" s="19">
        <v>0</v>
      </c>
      <c r="C39" s="19">
        <v>0</v>
      </c>
      <c r="D39" s="59">
        <v>10735228085</v>
      </c>
      <c r="E39" s="60">
        <v>10735228085</v>
      </c>
      <c r="F39" s="60">
        <v>12413840404</v>
      </c>
      <c r="G39" s="60">
        <v>12142689963</v>
      </c>
      <c r="H39" s="60">
        <v>12776462683</v>
      </c>
      <c r="I39" s="60">
        <v>12776462683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12776462683</v>
      </c>
      <c r="W39" s="60">
        <v>2683807021</v>
      </c>
      <c r="X39" s="60">
        <v>10092655662</v>
      </c>
      <c r="Y39" s="61">
        <v>376.06</v>
      </c>
      <c r="Z39" s="62">
        <v>10735228085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0</v>
      </c>
      <c r="C42" s="19">
        <v>0</v>
      </c>
      <c r="D42" s="59">
        <v>843739403</v>
      </c>
      <c r="E42" s="60">
        <v>843739403</v>
      </c>
      <c r="F42" s="60">
        <v>262251337</v>
      </c>
      <c r="G42" s="60">
        <v>-68844158</v>
      </c>
      <c r="H42" s="60">
        <v>-65020801</v>
      </c>
      <c r="I42" s="60">
        <v>128386378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128386378</v>
      </c>
      <c r="W42" s="60">
        <v>309288873</v>
      </c>
      <c r="X42" s="60">
        <v>-180902495</v>
      </c>
      <c r="Y42" s="61">
        <v>-58.49</v>
      </c>
      <c r="Z42" s="62">
        <v>843739403</v>
      </c>
    </row>
    <row r="43" spans="1:26" ht="13.5">
      <c r="A43" s="58" t="s">
        <v>63</v>
      </c>
      <c r="B43" s="19">
        <v>0</v>
      </c>
      <c r="C43" s="19">
        <v>0</v>
      </c>
      <c r="D43" s="59">
        <v>-625901712</v>
      </c>
      <c r="E43" s="60">
        <v>-625901712</v>
      </c>
      <c r="F43" s="60">
        <v>-51677414</v>
      </c>
      <c r="G43" s="60">
        <v>-47544464</v>
      </c>
      <c r="H43" s="60">
        <v>-53837457</v>
      </c>
      <c r="I43" s="60">
        <v>-153059335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-153059335</v>
      </c>
      <c r="W43" s="60">
        <v>-156475428</v>
      </c>
      <c r="X43" s="60">
        <v>3416093</v>
      </c>
      <c r="Y43" s="61">
        <v>-2.18</v>
      </c>
      <c r="Z43" s="62">
        <v>-625901712</v>
      </c>
    </row>
    <row r="44" spans="1:26" ht="13.5">
      <c r="A44" s="58" t="s">
        <v>64</v>
      </c>
      <c r="B44" s="19">
        <v>0</v>
      </c>
      <c r="C44" s="19">
        <v>0</v>
      </c>
      <c r="D44" s="59">
        <v>11393580</v>
      </c>
      <c r="E44" s="60">
        <v>11393580</v>
      </c>
      <c r="F44" s="60">
        <v>14541567</v>
      </c>
      <c r="G44" s="60">
        <v>-357431</v>
      </c>
      <c r="H44" s="60">
        <v>-331856</v>
      </c>
      <c r="I44" s="60">
        <v>13852280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13852280</v>
      </c>
      <c r="W44" s="60">
        <v>2848395</v>
      </c>
      <c r="X44" s="60">
        <v>11003885</v>
      </c>
      <c r="Y44" s="61">
        <v>386.32</v>
      </c>
      <c r="Z44" s="62">
        <v>11393580</v>
      </c>
    </row>
    <row r="45" spans="1:26" ht="13.5">
      <c r="A45" s="70" t="s">
        <v>65</v>
      </c>
      <c r="B45" s="22">
        <v>0</v>
      </c>
      <c r="C45" s="22">
        <v>0</v>
      </c>
      <c r="D45" s="99">
        <v>652747895</v>
      </c>
      <c r="E45" s="100">
        <v>652747895</v>
      </c>
      <c r="F45" s="100">
        <v>797767303</v>
      </c>
      <c r="G45" s="100">
        <v>681021250</v>
      </c>
      <c r="H45" s="100">
        <v>561831136</v>
      </c>
      <c r="I45" s="100">
        <v>561831136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561831136</v>
      </c>
      <c r="W45" s="100">
        <v>579178464</v>
      </c>
      <c r="X45" s="100">
        <v>-17347328</v>
      </c>
      <c r="Y45" s="101">
        <v>-3</v>
      </c>
      <c r="Z45" s="102">
        <v>652747895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335845919</v>
      </c>
      <c r="C49" s="52">
        <v>0</v>
      </c>
      <c r="D49" s="129">
        <v>210615000</v>
      </c>
      <c r="E49" s="54">
        <v>148837879</v>
      </c>
      <c r="F49" s="54">
        <v>0</v>
      </c>
      <c r="G49" s="54">
        <v>0</v>
      </c>
      <c r="H49" s="54">
        <v>0</v>
      </c>
      <c r="I49" s="54">
        <v>147034103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73775542</v>
      </c>
      <c r="W49" s="54">
        <v>70668944</v>
      </c>
      <c r="X49" s="54">
        <v>244215619</v>
      </c>
      <c r="Y49" s="54">
        <v>1304764437</v>
      </c>
      <c r="Z49" s="130">
        <v>2535757443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139030669</v>
      </c>
      <c r="C51" s="52">
        <v>0</v>
      </c>
      <c r="D51" s="129">
        <v>22665775</v>
      </c>
      <c r="E51" s="54">
        <v>34026653</v>
      </c>
      <c r="F51" s="54">
        <v>0</v>
      </c>
      <c r="G51" s="54">
        <v>0</v>
      </c>
      <c r="H51" s="54">
        <v>0</v>
      </c>
      <c r="I51" s="54">
        <v>10378778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206101875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94.99999982594801</v>
      </c>
      <c r="E58" s="7">
        <f t="shared" si="6"/>
        <v>94.99999982594801</v>
      </c>
      <c r="F58" s="7">
        <f t="shared" si="6"/>
        <v>75.63499852518109</v>
      </c>
      <c r="G58" s="7">
        <f t="shared" si="6"/>
        <v>89.44144805925703</v>
      </c>
      <c r="H58" s="7">
        <f t="shared" si="6"/>
        <v>87.3846453760417</v>
      </c>
      <c r="I58" s="7">
        <f t="shared" si="6"/>
        <v>84.24487900272518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84.24487900272518</v>
      </c>
      <c r="W58" s="7">
        <f t="shared" si="6"/>
        <v>101.01230311475274</v>
      </c>
      <c r="X58" s="7">
        <f t="shared" si="6"/>
        <v>0</v>
      </c>
      <c r="Y58" s="7">
        <f t="shared" si="6"/>
        <v>0</v>
      </c>
      <c r="Z58" s="8">
        <f t="shared" si="6"/>
        <v>94.99999982594801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95.0000004573244</v>
      </c>
      <c r="E59" s="10">
        <f t="shared" si="7"/>
        <v>95.0000004573244</v>
      </c>
      <c r="F59" s="10">
        <f t="shared" si="7"/>
        <v>33.804164869774006</v>
      </c>
      <c r="G59" s="10">
        <f t="shared" si="7"/>
        <v>40.58697880528654</v>
      </c>
      <c r="H59" s="10">
        <f t="shared" si="7"/>
        <v>37.97728953396998</v>
      </c>
      <c r="I59" s="10">
        <f t="shared" si="7"/>
        <v>37.45640268227332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37.45640268227332</v>
      </c>
      <c r="W59" s="10">
        <f t="shared" si="7"/>
        <v>95.0000004573244</v>
      </c>
      <c r="X59" s="10">
        <f t="shared" si="7"/>
        <v>0</v>
      </c>
      <c r="Y59" s="10">
        <f t="shared" si="7"/>
        <v>0</v>
      </c>
      <c r="Z59" s="11">
        <f t="shared" si="7"/>
        <v>95.0000004573244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94.99999962665807</v>
      </c>
      <c r="E60" s="13">
        <f t="shared" si="7"/>
        <v>94.99999962665807</v>
      </c>
      <c r="F60" s="13">
        <f t="shared" si="7"/>
        <v>92.9862089405436</v>
      </c>
      <c r="G60" s="13">
        <f t="shared" si="7"/>
        <v>108.5008537704238</v>
      </c>
      <c r="H60" s="13">
        <f t="shared" si="7"/>
        <v>108.10483043786144</v>
      </c>
      <c r="I60" s="13">
        <f t="shared" si="7"/>
        <v>103.31530802683777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103.31530802683777</v>
      </c>
      <c r="W60" s="13">
        <f t="shared" si="7"/>
        <v>102.47873708548005</v>
      </c>
      <c r="X60" s="13">
        <f t="shared" si="7"/>
        <v>0</v>
      </c>
      <c r="Y60" s="13">
        <f t="shared" si="7"/>
        <v>0</v>
      </c>
      <c r="Z60" s="14">
        <f t="shared" si="7"/>
        <v>94.99999962665807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95.00000001426766</v>
      </c>
      <c r="E61" s="13">
        <f t="shared" si="7"/>
        <v>95.00000001426766</v>
      </c>
      <c r="F61" s="13">
        <f t="shared" si="7"/>
        <v>87.77292540420599</v>
      </c>
      <c r="G61" s="13">
        <f t="shared" si="7"/>
        <v>106.72138972616764</v>
      </c>
      <c r="H61" s="13">
        <f t="shared" si="7"/>
        <v>113.02676364557007</v>
      </c>
      <c r="I61" s="13">
        <f t="shared" si="7"/>
        <v>102.46777204490813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102.46777204490813</v>
      </c>
      <c r="W61" s="13">
        <f t="shared" si="7"/>
        <v>105.43199268258256</v>
      </c>
      <c r="X61" s="13">
        <f t="shared" si="7"/>
        <v>0</v>
      </c>
      <c r="Y61" s="13">
        <f t="shared" si="7"/>
        <v>0</v>
      </c>
      <c r="Z61" s="14">
        <f t="shared" si="7"/>
        <v>95.00000001426766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94.99999980504279</v>
      </c>
      <c r="E62" s="13">
        <f t="shared" si="7"/>
        <v>94.99999980504279</v>
      </c>
      <c r="F62" s="13">
        <f t="shared" si="7"/>
        <v>129.5649354546182</v>
      </c>
      <c r="G62" s="13">
        <f t="shared" si="7"/>
        <v>128.11598295543092</v>
      </c>
      <c r="H62" s="13">
        <f t="shared" si="7"/>
        <v>99.73266930525064</v>
      </c>
      <c r="I62" s="13">
        <f t="shared" si="7"/>
        <v>118.22275885263235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118.22275885263235</v>
      </c>
      <c r="W62" s="13">
        <f t="shared" si="7"/>
        <v>94.99999996609439</v>
      </c>
      <c r="X62" s="13">
        <f t="shared" si="7"/>
        <v>0</v>
      </c>
      <c r="Y62" s="13">
        <f t="shared" si="7"/>
        <v>0</v>
      </c>
      <c r="Z62" s="14">
        <f t="shared" si="7"/>
        <v>94.99999980504279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94.99999653950117</v>
      </c>
      <c r="E63" s="13">
        <f t="shared" si="7"/>
        <v>94.99999653950117</v>
      </c>
      <c r="F63" s="13">
        <f t="shared" si="7"/>
        <v>79.5999341218366</v>
      </c>
      <c r="G63" s="13">
        <f t="shared" si="7"/>
        <v>94.86100574995868</v>
      </c>
      <c r="H63" s="13">
        <f t="shared" si="7"/>
        <v>92.96365765344797</v>
      </c>
      <c r="I63" s="13">
        <f t="shared" si="7"/>
        <v>89.03892077012165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89.03892077012165</v>
      </c>
      <c r="W63" s="13">
        <f t="shared" si="7"/>
        <v>94.99999720363729</v>
      </c>
      <c r="X63" s="13">
        <f t="shared" si="7"/>
        <v>0</v>
      </c>
      <c r="Y63" s="13">
        <f t="shared" si="7"/>
        <v>0</v>
      </c>
      <c r="Z63" s="14">
        <f t="shared" si="7"/>
        <v>94.99999653950117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94.99999471228229</v>
      </c>
      <c r="E64" s="13">
        <f t="shared" si="7"/>
        <v>94.99999471228229</v>
      </c>
      <c r="F64" s="13">
        <f t="shared" si="7"/>
        <v>68.63267227088828</v>
      </c>
      <c r="G64" s="13">
        <f t="shared" si="7"/>
        <v>81.1595248618727</v>
      </c>
      <c r="H64" s="13">
        <f t="shared" si="7"/>
        <v>82.1900235362031</v>
      </c>
      <c r="I64" s="13">
        <f t="shared" si="7"/>
        <v>77.27599986202672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77.27599986202672</v>
      </c>
      <c r="W64" s="13">
        <f t="shared" si="7"/>
        <v>94.99999568768649</v>
      </c>
      <c r="X64" s="13">
        <f t="shared" si="7"/>
        <v>0</v>
      </c>
      <c r="Y64" s="13">
        <f t="shared" si="7"/>
        <v>0</v>
      </c>
      <c r="Z64" s="14">
        <f t="shared" si="7"/>
        <v>94.99999471228229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95.00000136199887</v>
      </c>
      <c r="E66" s="16">
        <f t="shared" si="7"/>
        <v>95.00000136199887</v>
      </c>
      <c r="F66" s="16">
        <f t="shared" si="7"/>
        <v>0.2355267257558266</v>
      </c>
      <c r="G66" s="16">
        <f t="shared" si="7"/>
        <v>0.03831930124849409</v>
      </c>
      <c r="H66" s="16">
        <f t="shared" si="7"/>
        <v>0.09937393087205927</v>
      </c>
      <c r="I66" s="16">
        <f t="shared" si="7"/>
        <v>0.12302629957756059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0.12302629957756059</v>
      </c>
      <c r="W66" s="16">
        <f t="shared" si="7"/>
        <v>95.00000136199887</v>
      </c>
      <c r="X66" s="16">
        <f t="shared" si="7"/>
        <v>0</v>
      </c>
      <c r="Y66" s="16">
        <f t="shared" si="7"/>
        <v>0</v>
      </c>
      <c r="Z66" s="17">
        <f t="shared" si="7"/>
        <v>95.00000136199887</v>
      </c>
    </row>
    <row r="67" spans="1:26" ht="13.5" hidden="1">
      <c r="A67" s="41" t="s">
        <v>285</v>
      </c>
      <c r="B67" s="24"/>
      <c r="C67" s="24"/>
      <c r="D67" s="25">
        <v>3648335313</v>
      </c>
      <c r="E67" s="26">
        <v>3648335313</v>
      </c>
      <c r="F67" s="26">
        <v>351283808</v>
      </c>
      <c r="G67" s="26">
        <v>370378876</v>
      </c>
      <c r="H67" s="26">
        <v>350284723</v>
      </c>
      <c r="I67" s="26">
        <v>1071947407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1071947407</v>
      </c>
      <c r="W67" s="26">
        <v>912083828</v>
      </c>
      <c r="X67" s="26"/>
      <c r="Y67" s="25"/>
      <c r="Z67" s="27">
        <v>3648335313</v>
      </c>
    </row>
    <row r="68" spans="1:26" ht="13.5" hidden="1">
      <c r="A68" s="37" t="s">
        <v>31</v>
      </c>
      <c r="B68" s="19"/>
      <c r="C68" s="19"/>
      <c r="D68" s="20">
        <v>568524212</v>
      </c>
      <c r="E68" s="21">
        <v>568524212</v>
      </c>
      <c r="F68" s="21">
        <v>85415972</v>
      </c>
      <c r="G68" s="21">
        <v>85496886</v>
      </c>
      <c r="H68" s="21">
        <v>85056731</v>
      </c>
      <c r="I68" s="21">
        <v>255969589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255969589</v>
      </c>
      <c r="W68" s="21">
        <v>142131053</v>
      </c>
      <c r="X68" s="21"/>
      <c r="Y68" s="20"/>
      <c r="Z68" s="23">
        <v>568524212</v>
      </c>
    </row>
    <row r="69" spans="1:26" ht="13.5" hidden="1">
      <c r="A69" s="38" t="s">
        <v>32</v>
      </c>
      <c r="B69" s="19"/>
      <c r="C69" s="19"/>
      <c r="D69" s="20">
        <v>2932968101</v>
      </c>
      <c r="E69" s="21">
        <v>2932968101</v>
      </c>
      <c r="F69" s="21">
        <v>254653822</v>
      </c>
      <c r="G69" s="21">
        <v>273331675</v>
      </c>
      <c r="H69" s="21">
        <v>253255033</v>
      </c>
      <c r="I69" s="21">
        <v>781240530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781240530</v>
      </c>
      <c r="W69" s="21">
        <v>733242025</v>
      </c>
      <c r="X69" s="21"/>
      <c r="Y69" s="20"/>
      <c r="Z69" s="23">
        <v>2932968101</v>
      </c>
    </row>
    <row r="70" spans="1:26" ht="13.5" hidden="1">
      <c r="A70" s="39" t="s">
        <v>103</v>
      </c>
      <c r="B70" s="19"/>
      <c r="C70" s="19"/>
      <c r="D70" s="20">
        <v>2102656586</v>
      </c>
      <c r="E70" s="21">
        <v>2102656586</v>
      </c>
      <c r="F70" s="21">
        <v>188022759</v>
      </c>
      <c r="G70" s="21">
        <v>202535094</v>
      </c>
      <c r="H70" s="21">
        <v>180079578</v>
      </c>
      <c r="I70" s="21">
        <v>570637431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>
        <v>570637431</v>
      </c>
      <c r="W70" s="21">
        <v>525664147</v>
      </c>
      <c r="X70" s="21"/>
      <c r="Y70" s="20"/>
      <c r="Z70" s="23">
        <v>2102656586</v>
      </c>
    </row>
    <row r="71" spans="1:26" ht="13.5" hidden="1">
      <c r="A71" s="39" t="s">
        <v>104</v>
      </c>
      <c r="B71" s="19"/>
      <c r="C71" s="19"/>
      <c r="D71" s="20">
        <v>589873037</v>
      </c>
      <c r="E71" s="21">
        <v>589873037</v>
      </c>
      <c r="F71" s="21">
        <v>39592608</v>
      </c>
      <c r="G71" s="21">
        <v>43832613</v>
      </c>
      <c r="H71" s="21">
        <v>47739748</v>
      </c>
      <c r="I71" s="21">
        <v>131164969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>
        <v>131164969</v>
      </c>
      <c r="W71" s="21">
        <v>147468259</v>
      </c>
      <c r="X71" s="21"/>
      <c r="Y71" s="20"/>
      <c r="Z71" s="23">
        <v>589873037</v>
      </c>
    </row>
    <row r="72" spans="1:26" ht="13.5" hidden="1">
      <c r="A72" s="39" t="s">
        <v>105</v>
      </c>
      <c r="B72" s="19"/>
      <c r="C72" s="19"/>
      <c r="D72" s="20">
        <v>143042961</v>
      </c>
      <c r="E72" s="21">
        <v>143042961</v>
      </c>
      <c r="F72" s="21">
        <v>17365390</v>
      </c>
      <c r="G72" s="21">
        <v>17359603</v>
      </c>
      <c r="H72" s="21">
        <v>16011927</v>
      </c>
      <c r="I72" s="21">
        <v>50736920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>
        <v>50736920</v>
      </c>
      <c r="W72" s="21">
        <v>35760740</v>
      </c>
      <c r="X72" s="21"/>
      <c r="Y72" s="20"/>
      <c r="Z72" s="23">
        <v>143042961</v>
      </c>
    </row>
    <row r="73" spans="1:26" ht="13.5" hidden="1">
      <c r="A73" s="39" t="s">
        <v>106</v>
      </c>
      <c r="B73" s="19"/>
      <c r="C73" s="19"/>
      <c r="D73" s="20">
        <v>97395517</v>
      </c>
      <c r="E73" s="21">
        <v>97395517</v>
      </c>
      <c r="F73" s="21">
        <v>9673065</v>
      </c>
      <c r="G73" s="21">
        <v>9604365</v>
      </c>
      <c r="H73" s="21">
        <v>9423780</v>
      </c>
      <c r="I73" s="21">
        <v>28701210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28701210</v>
      </c>
      <c r="W73" s="21">
        <v>24348879</v>
      </c>
      <c r="X73" s="21"/>
      <c r="Y73" s="20"/>
      <c r="Z73" s="23">
        <v>97395517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>
        <v>146843000</v>
      </c>
      <c r="E75" s="30">
        <v>146843000</v>
      </c>
      <c r="F75" s="30">
        <v>11214014</v>
      </c>
      <c r="G75" s="30">
        <v>11550315</v>
      </c>
      <c r="H75" s="30">
        <v>11972959</v>
      </c>
      <c r="I75" s="30">
        <v>34737288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34737288</v>
      </c>
      <c r="W75" s="30">
        <v>36710750</v>
      </c>
      <c r="X75" s="30"/>
      <c r="Y75" s="29"/>
      <c r="Z75" s="31">
        <v>146843000</v>
      </c>
    </row>
    <row r="76" spans="1:26" ht="13.5" hidden="1">
      <c r="A76" s="42" t="s">
        <v>286</v>
      </c>
      <c r="B76" s="32"/>
      <c r="C76" s="32"/>
      <c r="D76" s="33">
        <v>3465918541</v>
      </c>
      <c r="E76" s="34">
        <v>3465918541</v>
      </c>
      <c r="F76" s="34">
        <v>265693503</v>
      </c>
      <c r="G76" s="34">
        <v>331272230</v>
      </c>
      <c r="H76" s="34">
        <v>306095063</v>
      </c>
      <c r="I76" s="34">
        <v>903060796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903060796</v>
      </c>
      <c r="W76" s="34">
        <v>921316881</v>
      </c>
      <c r="X76" s="34"/>
      <c r="Y76" s="33"/>
      <c r="Z76" s="35">
        <v>3465918541</v>
      </c>
    </row>
    <row r="77" spans="1:26" ht="13.5" hidden="1">
      <c r="A77" s="37" t="s">
        <v>31</v>
      </c>
      <c r="B77" s="19"/>
      <c r="C77" s="19"/>
      <c r="D77" s="20">
        <v>540098004</v>
      </c>
      <c r="E77" s="21">
        <v>540098004</v>
      </c>
      <c r="F77" s="21">
        <v>28874156</v>
      </c>
      <c r="G77" s="21">
        <v>34700603</v>
      </c>
      <c r="H77" s="21">
        <v>32302241</v>
      </c>
      <c r="I77" s="21">
        <v>95877000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95877000</v>
      </c>
      <c r="W77" s="21">
        <v>135024501</v>
      </c>
      <c r="X77" s="21"/>
      <c r="Y77" s="20"/>
      <c r="Z77" s="23">
        <v>540098004</v>
      </c>
    </row>
    <row r="78" spans="1:26" ht="13.5" hidden="1">
      <c r="A78" s="38" t="s">
        <v>32</v>
      </c>
      <c r="B78" s="19"/>
      <c r="C78" s="19"/>
      <c r="D78" s="20">
        <v>2786319685</v>
      </c>
      <c r="E78" s="21">
        <v>2786319685</v>
      </c>
      <c r="F78" s="21">
        <v>236792935</v>
      </c>
      <c r="G78" s="21">
        <v>296567201</v>
      </c>
      <c r="H78" s="21">
        <v>273780924</v>
      </c>
      <c r="I78" s="21">
        <v>807141060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807141060</v>
      </c>
      <c r="W78" s="21">
        <v>751417167</v>
      </c>
      <c r="X78" s="21"/>
      <c r="Y78" s="20"/>
      <c r="Z78" s="23">
        <v>2786319685</v>
      </c>
    </row>
    <row r="79" spans="1:26" ht="13.5" hidden="1">
      <c r="A79" s="39" t="s">
        <v>103</v>
      </c>
      <c r="B79" s="19"/>
      <c r="C79" s="19"/>
      <c r="D79" s="20">
        <v>1997523757</v>
      </c>
      <c r="E79" s="21">
        <v>1997523757</v>
      </c>
      <c r="F79" s="21">
        <v>165033076</v>
      </c>
      <c r="G79" s="21">
        <v>216148267</v>
      </c>
      <c r="H79" s="21">
        <v>203538119</v>
      </c>
      <c r="I79" s="21">
        <v>584719462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584719462</v>
      </c>
      <c r="W79" s="21">
        <v>554218185</v>
      </c>
      <c r="X79" s="21"/>
      <c r="Y79" s="20"/>
      <c r="Z79" s="23">
        <v>1997523757</v>
      </c>
    </row>
    <row r="80" spans="1:26" ht="13.5" hidden="1">
      <c r="A80" s="39" t="s">
        <v>104</v>
      </c>
      <c r="B80" s="19"/>
      <c r="C80" s="19"/>
      <c r="D80" s="20">
        <v>560379384</v>
      </c>
      <c r="E80" s="21">
        <v>560379384</v>
      </c>
      <c r="F80" s="21">
        <v>51298137</v>
      </c>
      <c r="G80" s="21">
        <v>56156583</v>
      </c>
      <c r="H80" s="21">
        <v>47612125</v>
      </c>
      <c r="I80" s="21">
        <v>155066845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>
        <v>155066845</v>
      </c>
      <c r="W80" s="21">
        <v>140094846</v>
      </c>
      <c r="X80" s="21"/>
      <c r="Y80" s="20"/>
      <c r="Z80" s="23">
        <v>560379384</v>
      </c>
    </row>
    <row r="81" spans="1:26" ht="13.5" hidden="1">
      <c r="A81" s="39" t="s">
        <v>105</v>
      </c>
      <c r="B81" s="19"/>
      <c r="C81" s="19"/>
      <c r="D81" s="20">
        <v>135890808</v>
      </c>
      <c r="E81" s="21">
        <v>135890808</v>
      </c>
      <c r="F81" s="21">
        <v>13822839</v>
      </c>
      <c r="G81" s="21">
        <v>16467494</v>
      </c>
      <c r="H81" s="21">
        <v>14885273</v>
      </c>
      <c r="I81" s="21">
        <v>45175606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>
        <v>45175606</v>
      </c>
      <c r="W81" s="21">
        <v>33972702</v>
      </c>
      <c r="X81" s="21"/>
      <c r="Y81" s="20"/>
      <c r="Z81" s="23">
        <v>135890808</v>
      </c>
    </row>
    <row r="82" spans="1:26" ht="13.5" hidden="1">
      <c r="A82" s="39" t="s">
        <v>106</v>
      </c>
      <c r="B82" s="19"/>
      <c r="C82" s="19"/>
      <c r="D82" s="20">
        <v>92525736</v>
      </c>
      <c r="E82" s="21">
        <v>92525736</v>
      </c>
      <c r="F82" s="21">
        <v>6638883</v>
      </c>
      <c r="G82" s="21">
        <v>7794857</v>
      </c>
      <c r="H82" s="21">
        <v>7745407</v>
      </c>
      <c r="I82" s="21">
        <v>22179147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22179147</v>
      </c>
      <c r="W82" s="21">
        <v>23131434</v>
      </c>
      <c r="X82" s="21"/>
      <c r="Y82" s="20"/>
      <c r="Z82" s="23">
        <v>92525736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139500852</v>
      </c>
      <c r="E84" s="30">
        <v>139500852</v>
      </c>
      <c r="F84" s="30">
        <v>26412</v>
      </c>
      <c r="G84" s="30">
        <v>4426</v>
      </c>
      <c r="H84" s="30">
        <v>11898</v>
      </c>
      <c r="I84" s="30">
        <v>42736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>
        <v>42736</v>
      </c>
      <c r="W84" s="30">
        <v>34875213</v>
      </c>
      <c r="X84" s="30"/>
      <c r="Y84" s="29"/>
      <c r="Z84" s="31">
        <v>139500852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209263027</v>
      </c>
      <c r="F5" s="358">
        <f t="shared" si="0"/>
        <v>209263027</v>
      </c>
      <c r="G5" s="358">
        <f t="shared" si="0"/>
        <v>2614983</v>
      </c>
      <c r="H5" s="356">
        <f t="shared" si="0"/>
        <v>9852612</v>
      </c>
      <c r="I5" s="356">
        <f t="shared" si="0"/>
        <v>12276417</v>
      </c>
      <c r="J5" s="358">
        <f t="shared" si="0"/>
        <v>24744012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24744012</v>
      </c>
      <c r="X5" s="356">
        <f t="shared" si="0"/>
        <v>52315757</v>
      </c>
      <c r="Y5" s="358">
        <f t="shared" si="0"/>
        <v>-27571745</v>
      </c>
      <c r="Z5" s="359">
        <f>+IF(X5&lt;&gt;0,+(Y5/X5)*100,0)</f>
        <v>-52.70256339786883</v>
      </c>
      <c r="AA5" s="360">
        <f>+AA6+AA8+AA11+AA13+AA15</f>
        <v>209263027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64830555</v>
      </c>
      <c r="F6" s="59">
        <f t="shared" si="1"/>
        <v>64830555</v>
      </c>
      <c r="G6" s="59">
        <f t="shared" si="1"/>
        <v>120483</v>
      </c>
      <c r="H6" s="60">
        <f t="shared" si="1"/>
        <v>2944039</v>
      </c>
      <c r="I6" s="60">
        <f t="shared" si="1"/>
        <v>4771457</v>
      </c>
      <c r="J6" s="59">
        <f t="shared" si="1"/>
        <v>7835979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7835979</v>
      </c>
      <c r="X6" s="60">
        <f t="shared" si="1"/>
        <v>16207639</v>
      </c>
      <c r="Y6" s="59">
        <f t="shared" si="1"/>
        <v>-8371660</v>
      </c>
      <c r="Z6" s="61">
        <f>+IF(X6&lt;&gt;0,+(Y6/X6)*100,0)</f>
        <v>-51.65255716764175</v>
      </c>
      <c r="AA6" s="62">
        <f t="shared" si="1"/>
        <v>64830555</v>
      </c>
    </row>
    <row r="7" spans="1:27" ht="13.5">
      <c r="A7" s="291" t="s">
        <v>228</v>
      </c>
      <c r="B7" s="142"/>
      <c r="C7" s="60"/>
      <c r="D7" s="340"/>
      <c r="E7" s="60">
        <v>64830555</v>
      </c>
      <c r="F7" s="59">
        <v>64830555</v>
      </c>
      <c r="G7" s="59">
        <v>120483</v>
      </c>
      <c r="H7" s="60">
        <v>2944039</v>
      </c>
      <c r="I7" s="60">
        <v>4771457</v>
      </c>
      <c r="J7" s="59">
        <v>7835979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7835979</v>
      </c>
      <c r="X7" s="60">
        <v>16207639</v>
      </c>
      <c r="Y7" s="59">
        <v>-8371660</v>
      </c>
      <c r="Z7" s="61">
        <v>-51.65</v>
      </c>
      <c r="AA7" s="62">
        <v>64830555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88785545</v>
      </c>
      <c r="F8" s="59">
        <f t="shared" si="2"/>
        <v>88785545</v>
      </c>
      <c r="G8" s="59">
        <f t="shared" si="2"/>
        <v>2308207</v>
      </c>
      <c r="H8" s="60">
        <f t="shared" si="2"/>
        <v>4127937</v>
      </c>
      <c r="I8" s="60">
        <f t="shared" si="2"/>
        <v>4707381</v>
      </c>
      <c r="J8" s="59">
        <f t="shared" si="2"/>
        <v>11143525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11143525</v>
      </c>
      <c r="X8" s="60">
        <f t="shared" si="2"/>
        <v>22196386</v>
      </c>
      <c r="Y8" s="59">
        <f t="shared" si="2"/>
        <v>-11052861</v>
      </c>
      <c r="Z8" s="61">
        <f>+IF(X8&lt;&gt;0,+(Y8/X8)*100,0)</f>
        <v>-49.79576855439439</v>
      </c>
      <c r="AA8" s="62">
        <f>SUM(AA9:AA10)</f>
        <v>88785545</v>
      </c>
    </row>
    <row r="9" spans="1:27" ht="13.5">
      <c r="A9" s="291" t="s">
        <v>229</v>
      </c>
      <c r="B9" s="142"/>
      <c r="C9" s="60"/>
      <c r="D9" s="340"/>
      <c r="E9" s="60">
        <v>51508020</v>
      </c>
      <c r="F9" s="59">
        <v>51508020</v>
      </c>
      <c r="G9" s="59">
        <v>1993683</v>
      </c>
      <c r="H9" s="60">
        <v>4127937</v>
      </c>
      <c r="I9" s="60">
        <v>2618600</v>
      </c>
      <c r="J9" s="59">
        <v>8740220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8740220</v>
      </c>
      <c r="X9" s="60">
        <v>12877005</v>
      </c>
      <c r="Y9" s="59">
        <v>-4136785</v>
      </c>
      <c r="Z9" s="61">
        <v>-32.13</v>
      </c>
      <c r="AA9" s="62">
        <v>51508020</v>
      </c>
    </row>
    <row r="10" spans="1:27" ht="13.5">
      <c r="A10" s="291" t="s">
        <v>230</v>
      </c>
      <c r="B10" s="142"/>
      <c r="C10" s="60"/>
      <c r="D10" s="340"/>
      <c r="E10" s="60">
        <v>37277525</v>
      </c>
      <c r="F10" s="59">
        <v>37277525</v>
      </c>
      <c r="G10" s="59">
        <v>314524</v>
      </c>
      <c r="H10" s="60"/>
      <c r="I10" s="60">
        <v>2088781</v>
      </c>
      <c r="J10" s="59">
        <v>2403305</v>
      </c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>
        <v>2403305</v>
      </c>
      <c r="X10" s="60">
        <v>9319381</v>
      </c>
      <c r="Y10" s="59">
        <v>-6916076</v>
      </c>
      <c r="Z10" s="61">
        <v>-74.21</v>
      </c>
      <c r="AA10" s="62">
        <v>37277525</v>
      </c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35484885</v>
      </c>
      <c r="F11" s="364">
        <f t="shared" si="3"/>
        <v>35484885</v>
      </c>
      <c r="G11" s="364">
        <f t="shared" si="3"/>
        <v>40243</v>
      </c>
      <c r="H11" s="362">
        <f t="shared" si="3"/>
        <v>1620336</v>
      </c>
      <c r="I11" s="362">
        <f t="shared" si="3"/>
        <v>2431783</v>
      </c>
      <c r="J11" s="364">
        <f t="shared" si="3"/>
        <v>4092362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4092362</v>
      </c>
      <c r="X11" s="362">
        <f t="shared" si="3"/>
        <v>8871221</v>
      </c>
      <c r="Y11" s="364">
        <f t="shared" si="3"/>
        <v>-4778859</v>
      </c>
      <c r="Z11" s="365">
        <f>+IF(X11&lt;&gt;0,+(Y11/X11)*100,0)</f>
        <v>-53.86923626409488</v>
      </c>
      <c r="AA11" s="366">
        <f t="shared" si="3"/>
        <v>35484885</v>
      </c>
    </row>
    <row r="12" spans="1:27" ht="13.5">
      <c r="A12" s="291" t="s">
        <v>231</v>
      </c>
      <c r="B12" s="136"/>
      <c r="C12" s="60"/>
      <c r="D12" s="340"/>
      <c r="E12" s="60">
        <v>35484885</v>
      </c>
      <c r="F12" s="59">
        <v>35484885</v>
      </c>
      <c r="G12" s="59">
        <v>40243</v>
      </c>
      <c r="H12" s="60">
        <v>1620336</v>
      </c>
      <c r="I12" s="60">
        <v>2431783</v>
      </c>
      <c r="J12" s="59">
        <v>4092362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4092362</v>
      </c>
      <c r="X12" s="60">
        <v>8871221</v>
      </c>
      <c r="Y12" s="59">
        <v>-4778859</v>
      </c>
      <c r="Z12" s="61">
        <v>-53.87</v>
      </c>
      <c r="AA12" s="62">
        <v>35484885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8984324</v>
      </c>
      <c r="F13" s="342">
        <f t="shared" si="4"/>
        <v>8984324</v>
      </c>
      <c r="G13" s="342">
        <f t="shared" si="4"/>
        <v>109885</v>
      </c>
      <c r="H13" s="275">
        <f t="shared" si="4"/>
        <v>1130351</v>
      </c>
      <c r="I13" s="275">
        <f t="shared" si="4"/>
        <v>346174</v>
      </c>
      <c r="J13" s="342">
        <f t="shared" si="4"/>
        <v>1586410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1586410</v>
      </c>
      <c r="X13" s="275">
        <f t="shared" si="4"/>
        <v>2246081</v>
      </c>
      <c r="Y13" s="342">
        <f t="shared" si="4"/>
        <v>-659671</v>
      </c>
      <c r="Z13" s="335">
        <f>+IF(X13&lt;&gt;0,+(Y13/X13)*100,0)</f>
        <v>-29.369866892600932</v>
      </c>
      <c r="AA13" s="273">
        <f t="shared" si="4"/>
        <v>8984324</v>
      </c>
    </row>
    <row r="14" spans="1:27" ht="13.5">
      <c r="A14" s="291" t="s">
        <v>232</v>
      </c>
      <c r="B14" s="136"/>
      <c r="C14" s="60"/>
      <c r="D14" s="340"/>
      <c r="E14" s="60">
        <v>8984324</v>
      </c>
      <c r="F14" s="59">
        <v>8984324</v>
      </c>
      <c r="G14" s="59">
        <v>109885</v>
      </c>
      <c r="H14" s="60">
        <v>1130351</v>
      </c>
      <c r="I14" s="60">
        <v>346174</v>
      </c>
      <c r="J14" s="59">
        <v>1586410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1586410</v>
      </c>
      <c r="X14" s="60">
        <v>2246081</v>
      </c>
      <c r="Y14" s="59">
        <v>-659671</v>
      </c>
      <c r="Z14" s="61">
        <v>-29.37</v>
      </c>
      <c r="AA14" s="62">
        <v>8984324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11177718</v>
      </c>
      <c r="F15" s="59">
        <f t="shared" si="5"/>
        <v>11177718</v>
      </c>
      <c r="G15" s="59">
        <f t="shared" si="5"/>
        <v>36165</v>
      </c>
      <c r="H15" s="60">
        <f t="shared" si="5"/>
        <v>29949</v>
      </c>
      <c r="I15" s="60">
        <f t="shared" si="5"/>
        <v>19622</v>
      </c>
      <c r="J15" s="59">
        <f t="shared" si="5"/>
        <v>85736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85736</v>
      </c>
      <c r="X15" s="60">
        <f t="shared" si="5"/>
        <v>2794430</v>
      </c>
      <c r="Y15" s="59">
        <f t="shared" si="5"/>
        <v>-2708694</v>
      </c>
      <c r="Z15" s="61">
        <f>+IF(X15&lt;&gt;0,+(Y15/X15)*100,0)</f>
        <v>-96.93189666586746</v>
      </c>
      <c r="AA15" s="62">
        <f>SUM(AA16:AA20)</f>
        <v>11177718</v>
      </c>
    </row>
    <row r="16" spans="1:27" ht="13.5">
      <c r="A16" s="291" t="s">
        <v>233</v>
      </c>
      <c r="B16" s="300"/>
      <c r="C16" s="60"/>
      <c r="D16" s="340"/>
      <c r="E16" s="60">
        <v>9547719</v>
      </c>
      <c r="F16" s="59">
        <v>9547719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2386930</v>
      </c>
      <c r="Y16" s="59">
        <v>-2386930</v>
      </c>
      <c r="Z16" s="61">
        <v>-100</v>
      </c>
      <c r="AA16" s="62">
        <v>9547719</v>
      </c>
    </row>
    <row r="17" spans="1:27" ht="13.5">
      <c r="A17" s="291" t="s">
        <v>234</v>
      </c>
      <c r="B17" s="136"/>
      <c r="C17" s="60"/>
      <c r="D17" s="340"/>
      <c r="E17" s="60">
        <v>1061899</v>
      </c>
      <c r="F17" s="59">
        <v>1061899</v>
      </c>
      <c r="G17" s="59"/>
      <c r="H17" s="60">
        <v>313</v>
      </c>
      <c r="I17" s="60">
        <v>450</v>
      </c>
      <c r="J17" s="59">
        <v>763</v>
      </c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>
        <v>763</v>
      </c>
      <c r="X17" s="60">
        <v>265475</v>
      </c>
      <c r="Y17" s="59">
        <v>-264712</v>
      </c>
      <c r="Z17" s="61">
        <v>-99.71</v>
      </c>
      <c r="AA17" s="62">
        <v>1061899</v>
      </c>
    </row>
    <row r="18" spans="1:27" ht="13.5">
      <c r="A18" s="291" t="s">
        <v>82</v>
      </c>
      <c r="B18" s="136"/>
      <c r="C18" s="60"/>
      <c r="D18" s="340"/>
      <c r="E18" s="60">
        <v>568100</v>
      </c>
      <c r="F18" s="59">
        <v>568100</v>
      </c>
      <c r="G18" s="59">
        <v>36165</v>
      </c>
      <c r="H18" s="60">
        <v>29636</v>
      </c>
      <c r="I18" s="60">
        <v>19172</v>
      </c>
      <c r="J18" s="59">
        <v>84973</v>
      </c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>
        <v>84973</v>
      </c>
      <c r="X18" s="60">
        <v>142025</v>
      </c>
      <c r="Y18" s="59">
        <v>-57052</v>
      </c>
      <c r="Z18" s="61">
        <v>-40.17</v>
      </c>
      <c r="AA18" s="62">
        <v>568100</v>
      </c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5157599</v>
      </c>
      <c r="F22" s="345">
        <f t="shared" si="6"/>
        <v>5157599</v>
      </c>
      <c r="G22" s="345">
        <f t="shared" si="6"/>
        <v>21534</v>
      </c>
      <c r="H22" s="343">
        <f t="shared" si="6"/>
        <v>114486</v>
      </c>
      <c r="I22" s="343">
        <f t="shared" si="6"/>
        <v>255625</v>
      </c>
      <c r="J22" s="345">
        <f t="shared" si="6"/>
        <v>391645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391645</v>
      </c>
      <c r="X22" s="343">
        <f t="shared" si="6"/>
        <v>1289399</v>
      </c>
      <c r="Y22" s="345">
        <f t="shared" si="6"/>
        <v>-897754</v>
      </c>
      <c r="Z22" s="336">
        <f>+IF(X22&lt;&gt;0,+(Y22/X22)*100,0)</f>
        <v>-69.62577138651417</v>
      </c>
      <c r="AA22" s="350">
        <f>SUM(AA23:AA32)</f>
        <v>5157599</v>
      </c>
    </row>
    <row r="23" spans="1:27" ht="13.5">
      <c r="A23" s="361" t="s">
        <v>236</v>
      </c>
      <c r="B23" s="142"/>
      <c r="C23" s="60"/>
      <c r="D23" s="340"/>
      <c r="E23" s="60">
        <v>1314193</v>
      </c>
      <c r="F23" s="59">
        <v>1314193</v>
      </c>
      <c r="G23" s="59">
        <v>4703</v>
      </c>
      <c r="H23" s="60">
        <v>104530</v>
      </c>
      <c r="I23" s="60">
        <v>232371</v>
      </c>
      <c r="J23" s="59">
        <v>341604</v>
      </c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>
        <v>341604</v>
      </c>
      <c r="X23" s="60">
        <v>328548</v>
      </c>
      <c r="Y23" s="59">
        <v>13056</v>
      </c>
      <c r="Z23" s="61">
        <v>3.97</v>
      </c>
      <c r="AA23" s="62">
        <v>1314193</v>
      </c>
    </row>
    <row r="24" spans="1:27" ht="13.5">
      <c r="A24" s="361" t="s">
        <v>237</v>
      </c>
      <c r="B24" s="142"/>
      <c r="C24" s="60"/>
      <c r="D24" s="340"/>
      <c r="E24" s="60">
        <v>186397</v>
      </c>
      <c r="F24" s="59">
        <v>186397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46599</v>
      </c>
      <c r="Y24" s="59">
        <v>-46599</v>
      </c>
      <c r="Z24" s="61">
        <v>-100</v>
      </c>
      <c r="AA24" s="62">
        <v>186397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>
        <v>483100</v>
      </c>
      <c r="F26" s="364">
        <v>483100</v>
      </c>
      <c r="G26" s="364"/>
      <c r="H26" s="362">
        <v>438</v>
      </c>
      <c r="I26" s="362"/>
      <c r="J26" s="364">
        <v>438</v>
      </c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>
        <v>438</v>
      </c>
      <c r="X26" s="362">
        <v>120775</v>
      </c>
      <c r="Y26" s="364">
        <v>-120337</v>
      </c>
      <c r="Z26" s="365">
        <v>-99.64</v>
      </c>
      <c r="AA26" s="366">
        <v>483100</v>
      </c>
    </row>
    <row r="27" spans="1:27" ht="13.5">
      <c r="A27" s="361" t="s">
        <v>240</v>
      </c>
      <c r="B27" s="147"/>
      <c r="C27" s="60"/>
      <c r="D27" s="340"/>
      <c r="E27" s="60">
        <v>2398980</v>
      </c>
      <c r="F27" s="59">
        <v>2398980</v>
      </c>
      <c r="G27" s="59">
        <v>16831</v>
      </c>
      <c r="H27" s="60">
        <v>9518</v>
      </c>
      <c r="I27" s="60">
        <v>23254</v>
      </c>
      <c r="J27" s="59">
        <v>49603</v>
      </c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>
        <v>49603</v>
      </c>
      <c r="X27" s="60">
        <v>599745</v>
      </c>
      <c r="Y27" s="59">
        <v>-550142</v>
      </c>
      <c r="Z27" s="61">
        <v>-91.73</v>
      </c>
      <c r="AA27" s="62">
        <v>2398980</v>
      </c>
    </row>
    <row r="28" spans="1:27" ht="13.5">
      <c r="A28" s="361" t="s">
        <v>241</v>
      </c>
      <c r="B28" s="147"/>
      <c r="C28" s="275"/>
      <c r="D28" s="341"/>
      <c r="E28" s="275">
        <v>774929</v>
      </c>
      <c r="F28" s="342">
        <v>774929</v>
      </c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>
        <v>193732</v>
      </c>
      <c r="Y28" s="342">
        <v>-193732</v>
      </c>
      <c r="Z28" s="335">
        <v>-100</v>
      </c>
      <c r="AA28" s="273">
        <v>774929</v>
      </c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95479257</v>
      </c>
      <c r="F40" s="345">
        <f t="shared" si="9"/>
        <v>95479257</v>
      </c>
      <c r="G40" s="345">
        <f t="shared" si="9"/>
        <v>369201</v>
      </c>
      <c r="H40" s="343">
        <f t="shared" si="9"/>
        <v>2055752</v>
      </c>
      <c r="I40" s="343">
        <f t="shared" si="9"/>
        <v>3265890</v>
      </c>
      <c r="J40" s="345">
        <f t="shared" si="9"/>
        <v>5690843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5690843</v>
      </c>
      <c r="X40" s="343">
        <f t="shared" si="9"/>
        <v>23869814</v>
      </c>
      <c r="Y40" s="345">
        <f t="shared" si="9"/>
        <v>-18178971</v>
      </c>
      <c r="Z40" s="336">
        <f>+IF(X40&lt;&gt;0,+(Y40/X40)*100,0)</f>
        <v>-76.15882972527561</v>
      </c>
      <c r="AA40" s="350">
        <f>SUM(AA41:AA49)</f>
        <v>95479257</v>
      </c>
    </row>
    <row r="41" spans="1:27" ht="13.5">
      <c r="A41" s="361" t="s">
        <v>247</v>
      </c>
      <c r="B41" s="142"/>
      <c r="C41" s="362"/>
      <c r="D41" s="363"/>
      <c r="E41" s="362">
        <v>52801913</v>
      </c>
      <c r="F41" s="364">
        <v>52801913</v>
      </c>
      <c r="G41" s="364">
        <v>83736</v>
      </c>
      <c r="H41" s="362">
        <v>1410761</v>
      </c>
      <c r="I41" s="362">
        <v>2173532</v>
      </c>
      <c r="J41" s="364">
        <v>3668029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3668029</v>
      </c>
      <c r="X41" s="362">
        <v>13200478</v>
      </c>
      <c r="Y41" s="364">
        <v>-9532449</v>
      </c>
      <c r="Z41" s="365">
        <v>-72.21</v>
      </c>
      <c r="AA41" s="366">
        <v>52801913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1914296</v>
      </c>
      <c r="F43" s="370">
        <v>1914296</v>
      </c>
      <c r="G43" s="370">
        <v>1047</v>
      </c>
      <c r="H43" s="305">
        <v>13218</v>
      </c>
      <c r="I43" s="305">
        <v>47549</v>
      </c>
      <c r="J43" s="370">
        <v>61814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61814</v>
      </c>
      <c r="X43" s="305">
        <v>478574</v>
      </c>
      <c r="Y43" s="370">
        <v>-416760</v>
      </c>
      <c r="Z43" s="371">
        <v>-87.08</v>
      </c>
      <c r="AA43" s="303">
        <v>1914296</v>
      </c>
    </row>
    <row r="44" spans="1:27" ht="13.5">
      <c r="A44" s="361" t="s">
        <v>250</v>
      </c>
      <c r="B44" s="136"/>
      <c r="C44" s="60"/>
      <c r="D44" s="368"/>
      <c r="E44" s="54">
        <v>12932597</v>
      </c>
      <c r="F44" s="53">
        <v>12932597</v>
      </c>
      <c r="G44" s="53">
        <v>43503</v>
      </c>
      <c r="H44" s="54">
        <v>141041</v>
      </c>
      <c r="I44" s="54">
        <v>233363</v>
      </c>
      <c r="J44" s="53">
        <v>417907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417907</v>
      </c>
      <c r="X44" s="54">
        <v>3233149</v>
      </c>
      <c r="Y44" s="53">
        <v>-2815242</v>
      </c>
      <c r="Z44" s="94">
        <v>-87.07</v>
      </c>
      <c r="AA44" s="95">
        <v>12932597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>
        <v>689731</v>
      </c>
      <c r="F46" s="53">
        <v>689731</v>
      </c>
      <c r="G46" s="53">
        <v>26241</v>
      </c>
      <c r="H46" s="54">
        <v>17402</v>
      </c>
      <c r="I46" s="54"/>
      <c r="J46" s="53">
        <v>43643</v>
      </c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>
        <v>43643</v>
      </c>
      <c r="X46" s="54">
        <v>172433</v>
      </c>
      <c r="Y46" s="53">
        <v>-128790</v>
      </c>
      <c r="Z46" s="94">
        <v>-74.69</v>
      </c>
      <c r="AA46" s="95">
        <v>689731</v>
      </c>
    </row>
    <row r="47" spans="1:27" ht="13.5">
      <c r="A47" s="361" t="s">
        <v>253</v>
      </c>
      <c r="B47" s="136"/>
      <c r="C47" s="60"/>
      <c r="D47" s="368"/>
      <c r="E47" s="54">
        <v>24625513</v>
      </c>
      <c r="F47" s="53">
        <v>24625513</v>
      </c>
      <c r="G47" s="53">
        <v>212196</v>
      </c>
      <c r="H47" s="54">
        <v>318565</v>
      </c>
      <c r="I47" s="54">
        <v>703653</v>
      </c>
      <c r="J47" s="53">
        <v>1234414</v>
      </c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>
        <v>1234414</v>
      </c>
      <c r="X47" s="54">
        <v>6156378</v>
      </c>
      <c r="Y47" s="53">
        <v>-4921964</v>
      </c>
      <c r="Z47" s="94">
        <v>-79.95</v>
      </c>
      <c r="AA47" s="95">
        <v>24625513</v>
      </c>
    </row>
    <row r="48" spans="1:27" ht="13.5">
      <c r="A48" s="361" t="s">
        <v>254</v>
      </c>
      <c r="B48" s="136"/>
      <c r="C48" s="60"/>
      <c r="D48" s="368"/>
      <c r="E48" s="54">
        <v>1454526</v>
      </c>
      <c r="F48" s="53">
        <v>1454526</v>
      </c>
      <c r="G48" s="53">
        <v>1501</v>
      </c>
      <c r="H48" s="54">
        <v>149295</v>
      </c>
      <c r="I48" s="54">
        <v>8753</v>
      </c>
      <c r="J48" s="53">
        <v>159549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159549</v>
      </c>
      <c r="X48" s="54">
        <v>363632</v>
      </c>
      <c r="Y48" s="53">
        <v>-204083</v>
      </c>
      <c r="Z48" s="94">
        <v>-56.12</v>
      </c>
      <c r="AA48" s="95">
        <v>1454526</v>
      </c>
    </row>
    <row r="49" spans="1:27" ht="13.5">
      <c r="A49" s="361" t="s">
        <v>93</v>
      </c>
      <c r="B49" s="136"/>
      <c r="C49" s="54"/>
      <c r="D49" s="368"/>
      <c r="E49" s="54">
        <v>1060681</v>
      </c>
      <c r="F49" s="53">
        <v>1060681</v>
      </c>
      <c r="G49" s="53">
        <v>977</v>
      </c>
      <c r="H49" s="54">
        <v>5470</v>
      </c>
      <c r="I49" s="54">
        <v>99040</v>
      </c>
      <c r="J49" s="53">
        <v>105487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105487</v>
      </c>
      <c r="X49" s="54">
        <v>265170</v>
      </c>
      <c r="Y49" s="53">
        <v>-159683</v>
      </c>
      <c r="Z49" s="94">
        <v>-60.22</v>
      </c>
      <c r="AA49" s="95">
        <v>1060681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309899883</v>
      </c>
      <c r="F60" s="264">
        <f t="shared" si="14"/>
        <v>309899883</v>
      </c>
      <c r="G60" s="264">
        <f t="shared" si="14"/>
        <v>3005718</v>
      </c>
      <c r="H60" s="219">
        <f t="shared" si="14"/>
        <v>12022850</v>
      </c>
      <c r="I60" s="219">
        <f t="shared" si="14"/>
        <v>15797932</v>
      </c>
      <c r="J60" s="264">
        <f t="shared" si="14"/>
        <v>30826500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30826500</v>
      </c>
      <c r="X60" s="219">
        <f t="shared" si="14"/>
        <v>77474970</v>
      </c>
      <c r="Y60" s="264">
        <f t="shared" si="14"/>
        <v>-46648470</v>
      </c>
      <c r="Z60" s="337">
        <f>+IF(X60&lt;&gt;0,+(Y60/X60)*100,0)</f>
        <v>-60.21102041085011</v>
      </c>
      <c r="AA60" s="232">
        <f>+AA57+AA54+AA51+AA40+AA37+AA34+AA22+AA5</f>
        <v>309899883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2598325028</v>
      </c>
      <c r="F5" s="100">
        <f t="shared" si="0"/>
        <v>2598325028</v>
      </c>
      <c r="G5" s="100">
        <f t="shared" si="0"/>
        <v>270842379</v>
      </c>
      <c r="H5" s="100">
        <f t="shared" si="0"/>
        <v>206496106</v>
      </c>
      <c r="I5" s="100">
        <f t="shared" si="0"/>
        <v>131954623</v>
      </c>
      <c r="J5" s="100">
        <f t="shared" si="0"/>
        <v>609293108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609293108</v>
      </c>
      <c r="X5" s="100">
        <f t="shared" si="0"/>
        <v>649581257</v>
      </c>
      <c r="Y5" s="100">
        <f t="shared" si="0"/>
        <v>-40288149</v>
      </c>
      <c r="Z5" s="137">
        <f>+IF(X5&lt;&gt;0,+(Y5/X5)*100,0)</f>
        <v>-6.202172332690935</v>
      </c>
      <c r="AA5" s="153">
        <f>SUM(AA6:AA8)</f>
        <v>2598325028</v>
      </c>
    </row>
    <row r="6" spans="1:27" ht="13.5">
      <c r="A6" s="138" t="s">
        <v>75</v>
      </c>
      <c r="B6" s="136"/>
      <c r="C6" s="155"/>
      <c r="D6" s="155"/>
      <c r="E6" s="156">
        <v>1552772</v>
      </c>
      <c r="F6" s="60">
        <v>1552772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388193</v>
      </c>
      <c r="Y6" s="60">
        <v>-388193</v>
      </c>
      <c r="Z6" s="140">
        <v>-100</v>
      </c>
      <c r="AA6" s="155">
        <v>1552772</v>
      </c>
    </row>
    <row r="7" spans="1:27" ht="13.5">
      <c r="A7" s="138" t="s">
        <v>76</v>
      </c>
      <c r="B7" s="136"/>
      <c r="C7" s="157"/>
      <c r="D7" s="157"/>
      <c r="E7" s="158">
        <v>2424788025</v>
      </c>
      <c r="F7" s="159">
        <v>2424788025</v>
      </c>
      <c r="G7" s="159">
        <v>269775327</v>
      </c>
      <c r="H7" s="159">
        <v>204972990</v>
      </c>
      <c r="I7" s="159">
        <v>132720933</v>
      </c>
      <c r="J7" s="159">
        <v>607469250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607469250</v>
      </c>
      <c r="X7" s="159">
        <v>606197006</v>
      </c>
      <c r="Y7" s="159">
        <v>1272244</v>
      </c>
      <c r="Z7" s="141">
        <v>0.21</v>
      </c>
      <c r="AA7" s="157">
        <v>2424788025</v>
      </c>
    </row>
    <row r="8" spans="1:27" ht="13.5">
      <c r="A8" s="138" t="s">
        <v>77</v>
      </c>
      <c r="B8" s="136"/>
      <c r="C8" s="155"/>
      <c r="D8" s="155"/>
      <c r="E8" s="156">
        <v>171984231</v>
      </c>
      <c r="F8" s="60">
        <v>171984231</v>
      </c>
      <c r="G8" s="60">
        <v>1067052</v>
      </c>
      <c r="H8" s="60">
        <v>1523116</v>
      </c>
      <c r="I8" s="60">
        <v>-766310</v>
      </c>
      <c r="J8" s="60">
        <v>1823858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1823858</v>
      </c>
      <c r="X8" s="60">
        <v>42996058</v>
      </c>
      <c r="Y8" s="60">
        <v>-41172200</v>
      </c>
      <c r="Z8" s="140">
        <v>-95.76</v>
      </c>
      <c r="AA8" s="155">
        <v>171984231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40697415</v>
      </c>
      <c r="F9" s="100">
        <f t="shared" si="1"/>
        <v>40697415</v>
      </c>
      <c r="G9" s="100">
        <f t="shared" si="1"/>
        <v>1441973</v>
      </c>
      <c r="H9" s="100">
        <f t="shared" si="1"/>
        <v>1248637</v>
      </c>
      <c r="I9" s="100">
        <f t="shared" si="1"/>
        <v>1602399</v>
      </c>
      <c r="J9" s="100">
        <f t="shared" si="1"/>
        <v>4293009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4293009</v>
      </c>
      <c r="X9" s="100">
        <f t="shared" si="1"/>
        <v>10174356</v>
      </c>
      <c r="Y9" s="100">
        <f t="shared" si="1"/>
        <v>-5881347</v>
      </c>
      <c r="Z9" s="137">
        <f>+IF(X9&lt;&gt;0,+(Y9/X9)*100,0)</f>
        <v>-57.805594771796855</v>
      </c>
      <c r="AA9" s="153">
        <f>SUM(AA10:AA14)</f>
        <v>40697415</v>
      </c>
    </row>
    <row r="10" spans="1:27" ht="13.5">
      <c r="A10" s="138" t="s">
        <v>79</v>
      </c>
      <c r="B10" s="136"/>
      <c r="C10" s="155"/>
      <c r="D10" s="155"/>
      <c r="E10" s="156">
        <v>5070778</v>
      </c>
      <c r="F10" s="60">
        <v>5070778</v>
      </c>
      <c r="G10" s="60">
        <v>434704</v>
      </c>
      <c r="H10" s="60">
        <v>363521</v>
      </c>
      <c r="I10" s="60">
        <v>469849</v>
      </c>
      <c r="J10" s="60">
        <v>1268074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1268074</v>
      </c>
      <c r="X10" s="60">
        <v>1267695</v>
      </c>
      <c r="Y10" s="60">
        <v>379</v>
      </c>
      <c r="Z10" s="140">
        <v>0.03</v>
      </c>
      <c r="AA10" s="155">
        <v>5070778</v>
      </c>
    </row>
    <row r="11" spans="1:27" ht="13.5">
      <c r="A11" s="138" t="s">
        <v>80</v>
      </c>
      <c r="B11" s="136"/>
      <c r="C11" s="155"/>
      <c r="D11" s="155"/>
      <c r="E11" s="156">
        <v>583706</v>
      </c>
      <c r="F11" s="60">
        <v>583706</v>
      </c>
      <c r="G11" s="60">
        <v>48758</v>
      </c>
      <c r="H11" s="60">
        <v>46827</v>
      </c>
      <c r="I11" s="60">
        <v>47830</v>
      </c>
      <c r="J11" s="60">
        <v>143415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143415</v>
      </c>
      <c r="X11" s="60">
        <v>145927</v>
      </c>
      <c r="Y11" s="60">
        <v>-2512</v>
      </c>
      <c r="Z11" s="140">
        <v>-1.72</v>
      </c>
      <c r="AA11" s="155">
        <v>583706</v>
      </c>
    </row>
    <row r="12" spans="1:27" ht="13.5">
      <c r="A12" s="138" t="s">
        <v>81</v>
      </c>
      <c r="B12" s="136"/>
      <c r="C12" s="155"/>
      <c r="D12" s="155"/>
      <c r="E12" s="156">
        <v>19732403</v>
      </c>
      <c r="F12" s="60">
        <v>19732403</v>
      </c>
      <c r="G12" s="60">
        <v>496053</v>
      </c>
      <c r="H12" s="60">
        <v>378054</v>
      </c>
      <c r="I12" s="60">
        <v>622548</v>
      </c>
      <c r="J12" s="60">
        <v>1496655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1496655</v>
      </c>
      <c r="X12" s="60">
        <v>4933101</v>
      </c>
      <c r="Y12" s="60">
        <v>-3436446</v>
      </c>
      <c r="Z12" s="140">
        <v>-69.66</v>
      </c>
      <c r="AA12" s="155">
        <v>19732403</v>
      </c>
    </row>
    <row r="13" spans="1:27" ht="13.5">
      <c r="A13" s="138" t="s">
        <v>82</v>
      </c>
      <c r="B13" s="136"/>
      <c r="C13" s="155"/>
      <c r="D13" s="155"/>
      <c r="E13" s="156">
        <v>14972254</v>
      </c>
      <c r="F13" s="60">
        <v>14972254</v>
      </c>
      <c r="G13" s="60">
        <v>462458</v>
      </c>
      <c r="H13" s="60">
        <v>460235</v>
      </c>
      <c r="I13" s="60">
        <v>462172</v>
      </c>
      <c r="J13" s="60">
        <v>1384865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1384865</v>
      </c>
      <c r="X13" s="60">
        <v>3743064</v>
      </c>
      <c r="Y13" s="60">
        <v>-2358199</v>
      </c>
      <c r="Z13" s="140">
        <v>-63</v>
      </c>
      <c r="AA13" s="155">
        <v>14972254</v>
      </c>
    </row>
    <row r="14" spans="1:27" ht="13.5">
      <c r="A14" s="138" t="s">
        <v>83</v>
      </c>
      <c r="B14" s="136"/>
      <c r="C14" s="157"/>
      <c r="D14" s="157"/>
      <c r="E14" s="158">
        <v>338274</v>
      </c>
      <c r="F14" s="159">
        <v>338274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84569</v>
      </c>
      <c r="Y14" s="159">
        <v>-84569</v>
      </c>
      <c r="Z14" s="141">
        <v>-100</v>
      </c>
      <c r="AA14" s="157">
        <v>338274</v>
      </c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8275425</v>
      </c>
      <c r="F15" s="100">
        <f t="shared" si="2"/>
        <v>8275425</v>
      </c>
      <c r="G15" s="100">
        <f t="shared" si="2"/>
        <v>672248</v>
      </c>
      <c r="H15" s="100">
        <f t="shared" si="2"/>
        <v>418071</v>
      </c>
      <c r="I15" s="100">
        <f t="shared" si="2"/>
        <v>629184</v>
      </c>
      <c r="J15" s="100">
        <f t="shared" si="2"/>
        <v>1719503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1719503</v>
      </c>
      <c r="X15" s="100">
        <f t="shared" si="2"/>
        <v>2068857</v>
      </c>
      <c r="Y15" s="100">
        <f t="shared" si="2"/>
        <v>-349354</v>
      </c>
      <c r="Z15" s="137">
        <f>+IF(X15&lt;&gt;0,+(Y15/X15)*100,0)</f>
        <v>-16.8863290212905</v>
      </c>
      <c r="AA15" s="153">
        <f>SUM(AA16:AA18)</f>
        <v>8275425</v>
      </c>
    </row>
    <row r="16" spans="1:27" ht="13.5">
      <c r="A16" s="138" t="s">
        <v>85</v>
      </c>
      <c r="B16" s="136"/>
      <c r="C16" s="155"/>
      <c r="D16" s="155"/>
      <c r="E16" s="156">
        <v>5910368</v>
      </c>
      <c r="F16" s="60">
        <v>5910368</v>
      </c>
      <c r="G16" s="60">
        <v>609150</v>
      </c>
      <c r="H16" s="60">
        <v>360387</v>
      </c>
      <c r="I16" s="60">
        <v>573586</v>
      </c>
      <c r="J16" s="60">
        <v>1543123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1543123</v>
      </c>
      <c r="X16" s="60">
        <v>1477592</v>
      </c>
      <c r="Y16" s="60">
        <v>65531</v>
      </c>
      <c r="Z16" s="140">
        <v>4.43</v>
      </c>
      <c r="AA16" s="155">
        <v>5910368</v>
      </c>
    </row>
    <row r="17" spans="1:27" ht="13.5">
      <c r="A17" s="138" t="s">
        <v>86</v>
      </c>
      <c r="B17" s="136"/>
      <c r="C17" s="155"/>
      <c r="D17" s="155"/>
      <c r="E17" s="156">
        <v>2172062</v>
      </c>
      <c r="F17" s="60">
        <v>2172062</v>
      </c>
      <c r="G17" s="60">
        <v>54713</v>
      </c>
      <c r="H17" s="60">
        <v>50662</v>
      </c>
      <c r="I17" s="60">
        <v>48249</v>
      </c>
      <c r="J17" s="60">
        <v>153624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153624</v>
      </c>
      <c r="X17" s="60">
        <v>543016</v>
      </c>
      <c r="Y17" s="60">
        <v>-389392</v>
      </c>
      <c r="Z17" s="140">
        <v>-71.71</v>
      </c>
      <c r="AA17" s="155">
        <v>2172062</v>
      </c>
    </row>
    <row r="18" spans="1:27" ht="13.5">
      <c r="A18" s="138" t="s">
        <v>87</v>
      </c>
      <c r="B18" s="136"/>
      <c r="C18" s="155"/>
      <c r="D18" s="155"/>
      <c r="E18" s="156">
        <v>192995</v>
      </c>
      <c r="F18" s="60">
        <v>192995</v>
      </c>
      <c r="G18" s="60">
        <v>8385</v>
      </c>
      <c r="H18" s="60">
        <v>7022</v>
      </c>
      <c r="I18" s="60">
        <v>7349</v>
      </c>
      <c r="J18" s="60">
        <v>22756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>
        <v>22756</v>
      </c>
      <c r="X18" s="60">
        <v>48249</v>
      </c>
      <c r="Y18" s="60">
        <v>-25493</v>
      </c>
      <c r="Z18" s="140">
        <v>-52.84</v>
      </c>
      <c r="AA18" s="155">
        <v>192995</v>
      </c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3526949234</v>
      </c>
      <c r="F19" s="100">
        <f t="shared" si="3"/>
        <v>3526949234</v>
      </c>
      <c r="G19" s="100">
        <f t="shared" si="3"/>
        <v>367184480</v>
      </c>
      <c r="H19" s="100">
        <f t="shared" si="3"/>
        <v>288240568</v>
      </c>
      <c r="I19" s="100">
        <f t="shared" si="3"/>
        <v>268788299</v>
      </c>
      <c r="J19" s="100">
        <f t="shared" si="3"/>
        <v>924213347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924213347</v>
      </c>
      <c r="X19" s="100">
        <f t="shared" si="3"/>
        <v>881737309</v>
      </c>
      <c r="Y19" s="100">
        <f t="shared" si="3"/>
        <v>42476038</v>
      </c>
      <c r="Z19" s="137">
        <f>+IF(X19&lt;&gt;0,+(Y19/X19)*100,0)</f>
        <v>4.817312091304509</v>
      </c>
      <c r="AA19" s="153">
        <f>SUM(AA20:AA23)</f>
        <v>3526949234</v>
      </c>
    </row>
    <row r="20" spans="1:27" ht="13.5">
      <c r="A20" s="138" t="s">
        <v>89</v>
      </c>
      <c r="B20" s="136"/>
      <c r="C20" s="155"/>
      <c r="D20" s="155"/>
      <c r="E20" s="156">
        <v>2454612917</v>
      </c>
      <c r="F20" s="60">
        <v>2454612917</v>
      </c>
      <c r="G20" s="60">
        <v>200795591</v>
      </c>
      <c r="H20" s="60">
        <v>217118494</v>
      </c>
      <c r="I20" s="60">
        <v>194553632</v>
      </c>
      <c r="J20" s="60">
        <v>612467717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612467717</v>
      </c>
      <c r="X20" s="60">
        <v>613653229</v>
      </c>
      <c r="Y20" s="60">
        <v>-1185512</v>
      </c>
      <c r="Z20" s="140">
        <v>-0.19</v>
      </c>
      <c r="AA20" s="155">
        <v>2454612917</v>
      </c>
    </row>
    <row r="21" spans="1:27" ht="13.5">
      <c r="A21" s="138" t="s">
        <v>90</v>
      </c>
      <c r="B21" s="136"/>
      <c r="C21" s="155"/>
      <c r="D21" s="155"/>
      <c r="E21" s="156">
        <v>668128541</v>
      </c>
      <c r="F21" s="60">
        <v>668128541</v>
      </c>
      <c r="G21" s="60">
        <v>71981780</v>
      </c>
      <c r="H21" s="60">
        <v>44059198</v>
      </c>
      <c r="I21" s="60">
        <v>47853281</v>
      </c>
      <c r="J21" s="60">
        <v>163894259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163894259</v>
      </c>
      <c r="X21" s="60">
        <v>167032135</v>
      </c>
      <c r="Y21" s="60">
        <v>-3137876</v>
      </c>
      <c r="Z21" s="140">
        <v>-1.88</v>
      </c>
      <c r="AA21" s="155">
        <v>668128541</v>
      </c>
    </row>
    <row r="22" spans="1:27" ht="13.5">
      <c r="A22" s="138" t="s">
        <v>91</v>
      </c>
      <c r="B22" s="136"/>
      <c r="C22" s="157"/>
      <c r="D22" s="157"/>
      <c r="E22" s="158">
        <v>213496202</v>
      </c>
      <c r="F22" s="159">
        <v>213496202</v>
      </c>
      <c r="G22" s="159">
        <v>45912334</v>
      </c>
      <c r="H22" s="159">
        <v>17453561</v>
      </c>
      <c r="I22" s="159">
        <v>16953168</v>
      </c>
      <c r="J22" s="159">
        <v>80319063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80319063</v>
      </c>
      <c r="X22" s="159">
        <v>53374051</v>
      </c>
      <c r="Y22" s="159">
        <v>26945012</v>
      </c>
      <c r="Z22" s="141">
        <v>50.48</v>
      </c>
      <c r="AA22" s="157">
        <v>213496202</v>
      </c>
    </row>
    <row r="23" spans="1:27" ht="13.5">
      <c r="A23" s="138" t="s">
        <v>92</v>
      </c>
      <c r="B23" s="136"/>
      <c r="C23" s="155"/>
      <c r="D23" s="155"/>
      <c r="E23" s="156">
        <v>190711574</v>
      </c>
      <c r="F23" s="60">
        <v>190711574</v>
      </c>
      <c r="G23" s="60">
        <v>48494775</v>
      </c>
      <c r="H23" s="60">
        <v>9609315</v>
      </c>
      <c r="I23" s="60">
        <v>9428218</v>
      </c>
      <c r="J23" s="60">
        <v>67532308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67532308</v>
      </c>
      <c r="X23" s="60">
        <v>47677894</v>
      </c>
      <c r="Y23" s="60">
        <v>19854414</v>
      </c>
      <c r="Z23" s="140">
        <v>41.64</v>
      </c>
      <c r="AA23" s="155">
        <v>190711574</v>
      </c>
    </row>
    <row r="24" spans="1:27" ht="13.5">
      <c r="A24" s="135" t="s">
        <v>93</v>
      </c>
      <c r="B24" s="142" t="s">
        <v>94</v>
      </c>
      <c r="C24" s="153"/>
      <c r="D24" s="153"/>
      <c r="E24" s="154">
        <v>19515750</v>
      </c>
      <c r="F24" s="100">
        <v>19515750</v>
      </c>
      <c r="G24" s="100">
        <v>1689716</v>
      </c>
      <c r="H24" s="100">
        <v>1583110</v>
      </c>
      <c r="I24" s="100">
        <v>1710521</v>
      </c>
      <c r="J24" s="100">
        <v>4983347</v>
      </c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>
        <v>4983347</v>
      </c>
      <c r="X24" s="100">
        <v>4878938</v>
      </c>
      <c r="Y24" s="100">
        <v>104409</v>
      </c>
      <c r="Z24" s="137">
        <v>2.14</v>
      </c>
      <c r="AA24" s="153">
        <v>19515750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6193762852</v>
      </c>
      <c r="F25" s="73">
        <f t="shared" si="4"/>
        <v>6193762852</v>
      </c>
      <c r="G25" s="73">
        <f t="shared" si="4"/>
        <v>641830796</v>
      </c>
      <c r="H25" s="73">
        <f t="shared" si="4"/>
        <v>497986492</v>
      </c>
      <c r="I25" s="73">
        <f t="shared" si="4"/>
        <v>404685026</v>
      </c>
      <c r="J25" s="73">
        <f t="shared" si="4"/>
        <v>1544502314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1544502314</v>
      </c>
      <c r="X25" s="73">
        <f t="shared" si="4"/>
        <v>1548440717</v>
      </c>
      <c r="Y25" s="73">
        <f t="shared" si="4"/>
        <v>-3938403</v>
      </c>
      <c r="Z25" s="170">
        <f>+IF(X25&lt;&gt;0,+(Y25/X25)*100,0)</f>
        <v>-0.25434638580354507</v>
      </c>
      <c r="AA25" s="168">
        <f>+AA5+AA9+AA15+AA19+AA24</f>
        <v>6193762852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1293073319</v>
      </c>
      <c r="F28" s="100">
        <f t="shared" si="5"/>
        <v>1293073319</v>
      </c>
      <c r="G28" s="100">
        <f t="shared" si="5"/>
        <v>65686705</v>
      </c>
      <c r="H28" s="100">
        <f t="shared" si="5"/>
        <v>70446884</v>
      </c>
      <c r="I28" s="100">
        <f t="shared" si="5"/>
        <v>66519084</v>
      </c>
      <c r="J28" s="100">
        <f t="shared" si="5"/>
        <v>202652673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202652673</v>
      </c>
      <c r="X28" s="100">
        <f t="shared" si="5"/>
        <v>323268330</v>
      </c>
      <c r="Y28" s="100">
        <f t="shared" si="5"/>
        <v>-120615657</v>
      </c>
      <c r="Z28" s="137">
        <f>+IF(X28&lt;&gt;0,+(Y28/X28)*100,0)</f>
        <v>-37.3113125557335</v>
      </c>
      <c r="AA28" s="153">
        <f>SUM(AA29:AA31)</f>
        <v>1293073319</v>
      </c>
    </row>
    <row r="29" spans="1:27" ht="13.5">
      <c r="A29" s="138" t="s">
        <v>75</v>
      </c>
      <c r="B29" s="136"/>
      <c r="C29" s="155"/>
      <c r="D29" s="155"/>
      <c r="E29" s="156">
        <v>271778267</v>
      </c>
      <c r="F29" s="60">
        <v>271778267</v>
      </c>
      <c r="G29" s="60">
        <v>24671828</v>
      </c>
      <c r="H29" s="60">
        <v>16714775</v>
      </c>
      <c r="I29" s="60">
        <v>17354337</v>
      </c>
      <c r="J29" s="60">
        <v>58740940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58740940</v>
      </c>
      <c r="X29" s="60">
        <v>67944567</v>
      </c>
      <c r="Y29" s="60">
        <v>-9203627</v>
      </c>
      <c r="Z29" s="140">
        <v>-13.55</v>
      </c>
      <c r="AA29" s="155">
        <v>271778267</v>
      </c>
    </row>
    <row r="30" spans="1:27" ht="13.5">
      <c r="A30" s="138" t="s">
        <v>76</v>
      </c>
      <c r="B30" s="136"/>
      <c r="C30" s="157"/>
      <c r="D30" s="157"/>
      <c r="E30" s="158">
        <v>699131791</v>
      </c>
      <c r="F30" s="159">
        <v>699131791</v>
      </c>
      <c r="G30" s="159">
        <v>21507413</v>
      </c>
      <c r="H30" s="159">
        <v>26850431</v>
      </c>
      <c r="I30" s="159">
        <v>25956241</v>
      </c>
      <c r="J30" s="159">
        <v>74314085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74314085</v>
      </c>
      <c r="X30" s="159">
        <v>174782948</v>
      </c>
      <c r="Y30" s="159">
        <v>-100468863</v>
      </c>
      <c r="Z30" s="141">
        <v>-57.48</v>
      </c>
      <c r="AA30" s="157">
        <v>699131791</v>
      </c>
    </row>
    <row r="31" spans="1:27" ht="13.5">
      <c r="A31" s="138" t="s">
        <v>77</v>
      </c>
      <c r="B31" s="136"/>
      <c r="C31" s="155"/>
      <c r="D31" s="155"/>
      <c r="E31" s="156">
        <v>322163261</v>
      </c>
      <c r="F31" s="60">
        <v>322163261</v>
      </c>
      <c r="G31" s="60">
        <v>19507464</v>
      </c>
      <c r="H31" s="60">
        <v>26881678</v>
      </c>
      <c r="I31" s="60">
        <v>23208506</v>
      </c>
      <c r="J31" s="60">
        <v>69597648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69597648</v>
      </c>
      <c r="X31" s="60">
        <v>80540815</v>
      </c>
      <c r="Y31" s="60">
        <v>-10943167</v>
      </c>
      <c r="Z31" s="140">
        <v>-13.59</v>
      </c>
      <c r="AA31" s="155">
        <v>322163261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428359543</v>
      </c>
      <c r="F32" s="100">
        <f t="shared" si="6"/>
        <v>428359543</v>
      </c>
      <c r="G32" s="100">
        <f t="shared" si="6"/>
        <v>30934579</v>
      </c>
      <c r="H32" s="100">
        <f t="shared" si="6"/>
        <v>28999400</v>
      </c>
      <c r="I32" s="100">
        <f t="shared" si="6"/>
        <v>28842770</v>
      </c>
      <c r="J32" s="100">
        <f t="shared" si="6"/>
        <v>88776749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88776749</v>
      </c>
      <c r="X32" s="100">
        <f t="shared" si="6"/>
        <v>107089887</v>
      </c>
      <c r="Y32" s="100">
        <f t="shared" si="6"/>
        <v>-18313138</v>
      </c>
      <c r="Z32" s="137">
        <f>+IF(X32&lt;&gt;0,+(Y32/X32)*100,0)</f>
        <v>-17.100716522373396</v>
      </c>
      <c r="AA32" s="153">
        <f>SUM(AA33:AA37)</f>
        <v>428359543</v>
      </c>
    </row>
    <row r="33" spans="1:27" ht="13.5">
      <c r="A33" s="138" t="s">
        <v>79</v>
      </c>
      <c r="B33" s="136"/>
      <c r="C33" s="155"/>
      <c r="D33" s="155"/>
      <c r="E33" s="156">
        <v>122786102</v>
      </c>
      <c r="F33" s="60">
        <v>122786102</v>
      </c>
      <c r="G33" s="60">
        <v>9111359</v>
      </c>
      <c r="H33" s="60">
        <v>7847198</v>
      </c>
      <c r="I33" s="60">
        <v>8860338</v>
      </c>
      <c r="J33" s="60">
        <v>25818895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25818895</v>
      </c>
      <c r="X33" s="60">
        <v>30696526</v>
      </c>
      <c r="Y33" s="60">
        <v>-4877631</v>
      </c>
      <c r="Z33" s="140">
        <v>-15.89</v>
      </c>
      <c r="AA33" s="155">
        <v>122786102</v>
      </c>
    </row>
    <row r="34" spans="1:27" ht="13.5">
      <c r="A34" s="138" t="s">
        <v>80</v>
      </c>
      <c r="B34" s="136"/>
      <c r="C34" s="155"/>
      <c r="D34" s="155"/>
      <c r="E34" s="156">
        <v>42671512</v>
      </c>
      <c r="F34" s="60">
        <v>42671512</v>
      </c>
      <c r="G34" s="60">
        <v>1904772</v>
      </c>
      <c r="H34" s="60">
        <v>1953546</v>
      </c>
      <c r="I34" s="60">
        <v>2042858</v>
      </c>
      <c r="J34" s="60">
        <v>5901176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5901176</v>
      </c>
      <c r="X34" s="60">
        <v>10667878</v>
      </c>
      <c r="Y34" s="60">
        <v>-4766702</v>
      </c>
      <c r="Z34" s="140">
        <v>-44.68</v>
      </c>
      <c r="AA34" s="155">
        <v>42671512</v>
      </c>
    </row>
    <row r="35" spans="1:27" ht="13.5">
      <c r="A35" s="138" t="s">
        <v>81</v>
      </c>
      <c r="B35" s="136"/>
      <c r="C35" s="155"/>
      <c r="D35" s="155"/>
      <c r="E35" s="156">
        <v>190497768</v>
      </c>
      <c r="F35" s="60">
        <v>190497768</v>
      </c>
      <c r="G35" s="60">
        <v>13454419</v>
      </c>
      <c r="H35" s="60">
        <v>14524589</v>
      </c>
      <c r="I35" s="60">
        <v>13850649</v>
      </c>
      <c r="J35" s="60">
        <v>41829657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41829657</v>
      </c>
      <c r="X35" s="60">
        <v>47624442</v>
      </c>
      <c r="Y35" s="60">
        <v>-5794785</v>
      </c>
      <c r="Z35" s="140">
        <v>-12.17</v>
      </c>
      <c r="AA35" s="155">
        <v>190497768</v>
      </c>
    </row>
    <row r="36" spans="1:27" ht="13.5">
      <c r="A36" s="138" t="s">
        <v>82</v>
      </c>
      <c r="B36" s="136"/>
      <c r="C36" s="155"/>
      <c r="D36" s="155"/>
      <c r="E36" s="156">
        <v>59840974</v>
      </c>
      <c r="F36" s="60">
        <v>59840974</v>
      </c>
      <c r="G36" s="60">
        <v>5715526</v>
      </c>
      <c r="H36" s="60">
        <v>3786819</v>
      </c>
      <c r="I36" s="60">
        <v>3297849</v>
      </c>
      <c r="J36" s="60">
        <v>12800194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>
        <v>12800194</v>
      </c>
      <c r="X36" s="60">
        <v>14960244</v>
      </c>
      <c r="Y36" s="60">
        <v>-2160050</v>
      </c>
      <c r="Z36" s="140">
        <v>-14.44</v>
      </c>
      <c r="AA36" s="155">
        <v>59840974</v>
      </c>
    </row>
    <row r="37" spans="1:27" ht="13.5">
      <c r="A37" s="138" t="s">
        <v>83</v>
      </c>
      <c r="B37" s="136"/>
      <c r="C37" s="157"/>
      <c r="D37" s="157"/>
      <c r="E37" s="158">
        <v>12563187</v>
      </c>
      <c r="F37" s="159">
        <v>12563187</v>
      </c>
      <c r="G37" s="159">
        <v>748503</v>
      </c>
      <c r="H37" s="159">
        <v>887248</v>
      </c>
      <c r="I37" s="159">
        <v>791076</v>
      </c>
      <c r="J37" s="159">
        <v>2426827</v>
      </c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>
        <v>2426827</v>
      </c>
      <c r="X37" s="159">
        <v>3140797</v>
      </c>
      <c r="Y37" s="159">
        <v>-713970</v>
      </c>
      <c r="Z37" s="141">
        <v>-22.73</v>
      </c>
      <c r="AA37" s="157">
        <v>12563187</v>
      </c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424723819</v>
      </c>
      <c r="F38" s="100">
        <f t="shared" si="7"/>
        <v>424723819</v>
      </c>
      <c r="G38" s="100">
        <f t="shared" si="7"/>
        <v>20333338</v>
      </c>
      <c r="H38" s="100">
        <f t="shared" si="7"/>
        <v>26292472</v>
      </c>
      <c r="I38" s="100">
        <f t="shared" si="7"/>
        <v>26389552</v>
      </c>
      <c r="J38" s="100">
        <f t="shared" si="7"/>
        <v>73015362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73015362</v>
      </c>
      <c r="X38" s="100">
        <f t="shared" si="7"/>
        <v>106180956</v>
      </c>
      <c r="Y38" s="100">
        <f t="shared" si="7"/>
        <v>-33165594</v>
      </c>
      <c r="Z38" s="137">
        <f>+IF(X38&lt;&gt;0,+(Y38/X38)*100,0)</f>
        <v>-31.23497400042245</v>
      </c>
      <c r="AA38" s="153">
        <f>SUM(AA39:AA41)</f>
        <v>424723819</v>
      </c>
    </row>
    <row r="39" spans="1:27" ht="13.5">
      <c r="A39" s="138" t="s">
        <v>85</v>
      </c>
      <c r="B39" s="136"/>
      <c r="C39" s="155"/>
      <c r="D39" s="155"/>
      <c r="E39" s="156">
        <v>89877834</v>
      </c>
      <c r="F39" s="60">
        <v>89877834</v>
      </c>
      <c r="G39" s="60">
        <v>3713568</v>
      </c>
      <c r="H39" s="60">
        <v>6413586</v>
      </c>
      <c r="I39" s="60">
        <v>4365621</v>
      </c>
      <c r="J39" s="60">
        <v>14492775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14492775</v>
      </c>
      <c r="X39" s="60">
        <v>22469459</v>
      </c>
      <c r="Y39" s="60">
        <v>-7976684</v>
      </c>
      <c r="Z39" s="140">
        <v>-35.5</v>
      </c>
      <c r="AA39" s="155">
        <v>89877834</v>
      </c>
    </row>
    <row r="40" spans="1:27" ht="13.5">
      <c r="A40" s="138" t="s">
        <v>86</v>
      </c>
      <c r="B40" s="136"/>
      <c r="C40" s="155"/>
      <c r="D40" s="155"/>
      <c r="E40" s="156">
        <v>312529143</v>
      </c>
      <c r="F40" s="60">
        <v>312529143</v>
      </c>
      <c r="G40" s="60">
        <v>15498010</v>
      </c>
      <c r="H40" s="60">
        <v>18736779</v>
      </c>
      <c r="I40" s="60">
        <v>20823784</v>
      </c>
      <c r="J40" s="60">
        <v>55058573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55058573</v>
      </c>
      <c r="X40" s="60">
        <v>78132286</v>
      </c>
      <c r="Y40" s="60">
        <v>-23073713</v>
      </c>
      <c r="Z40" s="140">
        <v>-29.53</v>
      </c>
      <c r="AA40" s="155">
        <v>312529143</v>
      </c>
    </row>
    <row r="41" spans="1:27" ht="13.5">
      <c r="A41" s="138" t="s">
        <v>87</v>
      </c>
      <c r="B41" s="136"/>
      <c r="C41" s="155"/>
      <c r="D41" s="155"/>
      <c r="E41" s="156">
        <v>22316842</v>
      </c>
      <c r="F41" s="60">
        <v>22316842</v>
      </c>
      <c r="G41" s="60">
        <v>1121760</v>
      </c>
      <c r="H41" s="60">
        <v>1142107</v>
      </c>
      <c r="I41" s="60">
        <v>1200147</v>
      </c>
      <c r="J41" s="60">
        <v>3464014</v>
      </c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>
        <v>3464014</v>
      </c>
      <c r="X41" s="60">
        <v>5579211</v>
      </c>
      <c r="Y41" s="60">
        <v>-2115197</v>
      </c>
      <c r="Z41" s="140">
        <v>-37.91</v>
      </c>
      <c r="AA41" s="155">
        <v>22316842</v>
      </c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3203511425</v>
      </c>
      <c r="F42" s="100">
        <f t="shared" si="8"/>
        <v>3203511425</v>
      </c>
      <c r="G42" s="100">
        <f t="shared" si="8"/>
        <v>252543153</v>
      </c>
      <c r="H42" s="100">
        <f t="shared" si="8"/>
        <v>304780522</v>
      </c>
      <c r="I42" s="100">
        <f t="shared" si="8"/>
        <v>304391448</v>
      </c>
      <c r="J42" s="100">
        <f t="shared" si="8"/>
        <v>861715123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861715123</v>
      </c>
      <c r="X42" s="100">
        <f t="shared" si="8"/>
        <v>800877856</v>
      </c>
      <c r="Y42" s="100">
        <f t="shared" si="8"/>
        <v>60837267</v>
      </c>
      <c r="Z42" s="137">
        <f>+IF(X42&lt;&gt;0,+(Y42/X42)*100,0)</f>
        <v>7.596322778089147</v>
      </c>
      <c r="AA42" s="153">
        <f>SUM(AA43:AA46)</f>
        <v>3203511425</v>
      </c>
    </row>
    <row r="43" spans="1:27" ht="13.5">
      <c r="A43" s="138" t="s">
        <v>89</v>
      </c>
      <c r="B43" s="136"/>
      <c r="C43" s="155"/>
      <c r="D43" s="155"/>
      <c r="E43" s="156">
        <v>2269095472</v>
      </c>
      <c r="F43" s="60">
        <v>2269095472</v>
      </c>
      <c r="G43" s="60">
        <v>200749480</v>
      </c>
      <c r="H43" s="60">
        <v>226095312</v>
      </c>
      <c r="I43" s="60">
        <v>215516996</v>
      </c>
      <c r="J43" s="60">
        <v>642361788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>
        <v>642361788</v>
      </c>
      <c r="X43" s="60">
        <v>567273868</v>
      </c>
      <c r="Y43" s="60">
        <v>75087920</v>
      </c>
      <c r="Z43" s="140">
        <v>13.24</v>
      </c>
      <c r="AA43" s="155">
        <v>2269095472</v>
      </c>
    </row>
    <row r="44" spans="1:27" ht="13.5">
      <c r="A44" s="138" t="s">
        <v>90</v>
      </c>
      <c r="B44" s="136"/>
      <c r="C44" s="155"/>
      <c r="D44" s="155"/>
      <c r="E44" s="156">
        <v>623745812</v>
      </c>
      <c r="F44" s="60">
        <v>623745812</v>
      </c>
      <c r="G44" s="60">
        <v>30193221</v>
      </c>
      <c r="H44" s="60">
        <v>54332617</v>
      </c>
      <c r="I44" s="60">
        <v>63859285</v>
      </c>
      <c r="J44" s="60">
        <v>148385123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>
        <v>148385123</v>
      </c>
      <c r="X44" s="60">
        <v>155936453</v>
      </c>
      <c r="Y44" s="60">
        <v>-7551330</v>
      </c>
      <c r="Z44" s="140">
        <v>-4.84</v>
      </c>
      <c r="AA44" s="155">
        <v>623745812</v>
      </c>
    </row>
    <row r="45" spans="1:27" ht="13.5">
      <c r="A45" s="138" t="s">
        <v>91</v>
      </c>
      <c r="B45" s="136"/>
      <c r="C45" s="157"/>
      <c r="D45" s="157"/>
      <c r="E45" s="158">
        <v>185684872</v>
      </c>
      <c r="F45" s="159">
        <v>185684872</v>
      </c>
      <c r="G45" s="159">
        <v>13221375</v>
      </c>
      <c r="H45" s="159">
        <v>14707622</v>
      </c>
      <c r="I45" s="159">
        <v>14026567</v>
      </c>
      <c r="J45" s="159">
        <v>41955564</v>
      </c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>
        <v>41955564</v>
      </c>
      <c r="X45" s="159">
        <v>46421218</v>
      </c>
      <c r="Y45" s="159">
        <v>-4465654</v>
      </c>
      <c r="Z45" s="141">
        <v>-9.62</v>
      </c>
      <c r="AA45" s="157">
        <v>185684872</v>
      </c>
    </row>
    <row r="46" spans="1:27" ht="13.5">
      <c r="A46" s="138" t="s">
        <v>92</v>
      </c>
      <c r="B46" s="136"/>
      <c r="C46" s="155"/>
      <c r="D46" s="155"/>
      <c r="E46" s="156">
        <v>124985269</v>
      </c>
      <c r="F46" s="60">
        <v>124985269</v>
      </c>
      <c r="G46" s="60">
        <v>8379077</v>
      </c>
      <c r="H46" s="60">
        <v>9644971</v>
      </c>
      <c r="I46" s="60">
        <v>10988600</v>
      </c>
      <c r="J46" s="60">
        <v>29012648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29012648</v>
      </c>
      <c r="X46" s="60">
        <v>31246317</v>
      </c>
      <c r="Y46" s="60">
        <v>-2233669</v>
      </c>
      <c r="Z46" s="140">
        <v>-7.15</v>
      </c>
      <c r="AA46" s="155">
        <v>124985269</v>
      </c>
    </row>
    <row r="47" spans="1:27" ht="13.5">
      <c r="A47" s="135" t="s">
        <v>93</v>
      </c>
      <c r="B47" s="142" t="s">
        <v>94</v>
      </c>
      <c r="C47" s="153"/>
      <c r="D47" s="153"/>
      <c r="E47" s="154">
        <v>18804717</v>
      </c>
      <c r="F47" s="100">
        <v>18804717</v>
      </c>
      <c r="G47" s="100">
        <v>1002951</v>
      </c>
      <c r="H47" s="100">
        <v>1143162</v>
      </c>
      <c r="I47" s="100">
        <v>1483259</v>
      </c>
      <c r="J47" s="100">
        <v>3629372</v>
      </c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>
        <v>3629372</v>
      </c>
      <c r="X47" s="100">
        <v>4701179</v>
      </c>
      <c r="Y47" s="100">
        <v>-1071807</v>
      </c>
      <c r="Z47" s="137">
        <v>-22.8</v>
      </c>
      <c r="AA47" s="153">
        <v>18804717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5368472823</v>
      </c>
      <c r="F48" s="73">
        <f t="shared" si="9"/>
        <v>5368472823</v>
      </c>
      <c r="G48" s="73">
        <f t="shared" si="9"/>
        <v>370500726</v>
      </c>
      <c r="H48" s="73">
        <f t="shared" si="9"/>
        <v>431662440</v>
      </c>
      <c r="I48" s="73">
        <f t="shared" si="9"/>
        <v>427626113</v>
      </c>
      <c r="J48" s="73">
        <f t="shared" si="9"/>
        <v>1229789279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1229789279</v>
      </c>
      <c r="X48" s="73">
        <f t="shared" si="9"/>
        <v>1342118208</v>
      </c>
      <c r="Y48" s="73">
        <f t="shared" si="9"/>
        <v>-112328929</v>
      </c>
      <c r="Z48" s="170">
        <f>+IF(X48&lt;&gt;0,+(Y48/X48)*100,0)</f>
        <v>-8.36952574895698</v>
      </c>
      <c r="AA48" s="168">
        <f>+AA28+AA32+AA38+AA42+AA47</f>
        <v>5368472823</v>
      </c>
    </row>
    <row r="49" spans="1:27" ht="13.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825290029</v>
      </c>
      <c r="F49" s="173">
        <f t="shared" si="10"/>
        <v>825290029</v>
      </c>
      <c r="G49" s="173">
        <f t="shared" si="10"/>
        <v>271330070</v>
      </c>
      <c r="H49" s="173">
        <f t="shared" si="10"/>
        <v>66324052</v>
      </c>
      <c r="I49" s="173">
        <f t="shared" si="10"/>
        <v>-22941087</v>
      </c>
      <c r="J49" s="173">
        <f t="shared" si="10"/>
        <v>314713035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314713035</v>
      </c>
      <c r="X49" s="173">
        <f>IF(F25=F48,0,X25-X48)</f>
        <v>206322509</v>
      </c>
      <c r="Y49" s="173">
        <f t="shared" si="10"/>
        <v>108390526</v>
      </c>
      <c r="Z49" s="174">
        <f>+IF(X49&lt;&gt;0,+(Y49/X49)*100,0)</f>
        <v>52.53451333320108</v>
      </c>
      <c r="AA49" s="171">
        <f>+AA25-AA48</f>
        <v>825290029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568524212</v>
      </c>
      <c r="F5" s="60">
        <v>568524212</v>
      </c>
      <c r="G5" s="60">
        <v>85415972</v>
      </c>
      <c r="H5" s="60">
        <v>85496886</v>
      </c>
      <c r="I5" s="60">
        <v>85056731</v>
      </c>
      <c r="J5" s="60">
        <v>255969589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255969589</v>
      </c>
      <c r="X5" s="60">
        <v>142131053</v>
      </c>
      <c r="Y5" s="60">
        <v>113838536</v>
      </c>
      <c r="Z5" s="140">
        <v>80.09</v>
      </c>
      <c r="AA5" s="155">
        <v>568524212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2102656586</v>
      </c>
      <c r="F7" s="60">
        <v>2102656586</v>
      </c>
      <c r="G7" s="60">
        <v>188022759</v>
      </c>
      <c r="H7" s="60">
        <v>202535094</v>
      </c>
      <c r="I7" s="60">
        <v>180079578</v>
      </c>
      <c r="J7" s="60">
        <v>570637431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570637431</v>
      </c>
      <c r="X7" s="60">
        <v>525664147</v>
      </c>
      <c r="Y7" s="60">
        <v>44973284</v>
      </c>
      <c r="Z7" s="140">
        <v>8.56</v>
      </c>
      <c r="AA7" s="155">
        <v>2102656586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589873037</v>
      </c>
      <c r="F8" s="60">
        <v>589873037</v>
      </c>
      <c r="G8" s="60">
        <v>39592608</v>
      </c>
      <c r="H8" s="60">
        <v>43832613</v>
      </c>
      <c r="I8" s="60">
        <v>47739748</v>
      </c>
      <c r="J8" s="60">
        <v>131164969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131164969</v>
      </c>
      <c r="X8" s="60">
        <v>147468259</v>
      </c>
      <c r="Y8" s="60">
        <v>-16303290</v>
      </c>
      <c r="Z8" s="140">
        <v>-11.06</v>
      </c>
      <c r="AA8" s="155">
        <v>589873037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143042961</v>
      </c>
      <c r="F9" s="60">
        <v>143042961</v>
      </c>
      <c r="G9" s="60">
        <v>17365390</v>
      </c>
      <c r="H9" s="60">
        <v>17359603</v>
      </c>
      <c r="I9" s="60">
        <v>16011927</v>
      </c>
      <c r="J9" s="60">
        <v>50736920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50736920</v>
      </c>
      <c r="X9" s="60">
        <v>35760740</v>
      </c>
      <c r="Y9" s="60">
        <v>14976180</v>
      </c>
      <c r="Z9" s="140">
        <v>41.88</v>
      </c>
      <c r="AA9" s="155">
        <v>143042961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97395517</v>
      </c>
      <c r="F10" s="54">
        <v>97395517</v>
      </c>
      <c r="G10" s="54">
        <v>9673065</v>
      </c>
      <c r="H10" s="54">
        <v>9604365</v>
      </c>
      <c r="I10" s="54">
        <v>9423780</v>
      </c>
      <c r="J10" s="54">
        <v>28701210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28701210</v>
      </c>
      <c r="X10" s="54">
        <v>24348879</v>
      </c>
      <c r="Y10" s="54">
        <v>4352331</v>
      </c>
      <c r="Z10" s="184">
        <v>17.87</v>
      </c>
      <c r="AA10" s="130">
        <v>97395517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25907551</v>
      </c>
      <c r="F12" s="60">
        <v>25907551</v>
      </c>
      <c r="G12" s="60">
        <v>1370899</v>
      </c>
      <c r="H12" s="60">
        <v>1480314</v>
      </c>
      <c r="I12" s="60">
        <v>-8974</v>
      </c>
      <c r="J12" s="60">
        <v>2842239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2842239</v>
      </c>
      <c r="X12" s="60">
        <v>6476888</v>
      </c>
      <c r="Y12" s="60">
        <v>-3634649</v>
      </c>
      <c r="Z12" s="140">
        <v>-56.12</v>
      </c>
      <c r="AA12" s="155">
        <v>25907551</v>
      </c>
    </row>
    <row r="13" spans="1:27" ht="13.5">
      <c r="A13" s="181" t="s">
        <v>109</v>
      </c>
      <c r="B13" s="185"/>
      <c r="C13" s="155">
        <v>0</v>
      </c>
      <c r="D13" s="155">
        <v>0</v>
      </c>
      <c r="E13" s="156">
        <v>177901753</v>
      </c>
      <c r="F13" s="60">
        <v>177901753</v>
      </c>
      <c r="G13" s="60">
        <v>11399249</v>
      </c>
      <c r="H13" s="60">
        <v>13646501</v>
      </c>
      <c r="I13" s="60">
        <v>12323127</v>
      </c>
      <c r="J13" s="60">
        <v>37368877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37368877</v>
      </c>
      <c r="X13" s="60">
        <v>44475438</v>
      </c>
      <c r="Y13" s="60">
        <v>-7106561</v>
      </c>
      <c r="Z13" s="140">
        <v>-15.98</v>
      </c>
      <c r="AA13" s="155">
        <v>177901753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146843000</v>
      </c>
      <c r="F14" s="60">
        <v>146843000</v>
      </c>
      <c r="G14" s="60">
        <v>11214014</v>
      </c>
      <c r="H14" s="60">
        <v>11550315</v>
      </c>
      <c r="I14" s="60">
        <v>11972959</v>
      </c>
      <c r="J14" s="60">
        <v>34737288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34737288</v>
      </c>
      <c r="X14" s="60">
        <v>36710750</v>
      </c>
      <c r="Y14" s="60">
        <v>-1973462</v>
      </c>
      <c r="Z14" s="140">
        <v>-5.38</v>
      </c>
      <c r="AA14" s="155">
        <v>146843000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13208202</v>
      </c>
      <c r="F16" s="60">
        <v>13208202</v>
      </c>
      <c r="G16" s="60">
        <v>441284</v>
      </c>
      <c r="H16" s="60">
        <v>220594</v>
      </c>
      <c r="I16" s="60">
        <v>431857</v>
      </c>
      <c r="J16" s="60">
        <v>1093735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1093735</v>
      </c>
      <c r="X16" s="60">
        <v>3302051</v>
      </c>
      <c r="Y16" s="60">
        <v>-2208316</v>
      </c>
      <c r="Z16" s="140">
        <v>-66.88</v>
      </c>
      <c r="AA16" s="155">
        <v>13208202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843296</v>
      </c>
      <c r="F17" s="60">
        <v>843296</v>
      </c>
      <c r="G17" s="60">
        <v>43240</v>
      </c>
      <c r="H17" s="60">
        <v>53861</v>
      </c>
      <c r="I17" s="60">
        <v>30537</v>
      </c>
      <c r="J17" s="60">
        <v>127638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127638</v>
      </c>
      <c r="X17" s="60">
        <v>210824</v>
      </c>
      <c r="Y17" s="60">
        <v>-83186</v>
      </c>
      <c r="Z17" s="140">
        <v>-39.46</v>
      </c>
      <c r="AA17" s="155">
        <v>843296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3630825</v>
      </c>
      <c r="F18" s="60">
        <v>3630825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907706</v>
      </c>
      <c r="Y18" s="60">
        <v>-907706</v>
      </c>
      <c r="Z18" s="140">
        <v>-100</v>
      </c>
      <c r="AA18" s="155">
        <v>3630825</v>
      </c>
    </row>
    <row r="19" spans="1:27" ht="13.5">
      <c r="A19" s="181" t="s">
        <v>34</v>
      </c>
      <c r="B19" s="185"/>
      <c r="C19" s="155">
        <v>0</v>
      </c>
      <c r="D19" s="155">
        <v>0</v>
      </c>
      <c r="E19" s="156">
        <v>654372000</v>
      </c>
      <c r="F19" s="60">
        <v>654372000</v>
      </c>
      <c r="G19" s="60">
        <v>253613000</v>
      </c>
      <c r="H19" s="60">
        <v>0</v>
      </c>
      <c r="I19" s="60">
        <v>0</v>
      </c>
      <c r="J19" s="60">
        <v>253613000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253613000</v>
      </c>
      <c r="X19" s="60">
        <v>163593000</v>
      </c>
      <c r="Y19" s="60">
        <v>90020000</v>
      </c>
      <c r="Z19" s="140">
        <v>55.03</v>
      </c>
      <c r="AA19" s="155">
        <v>654372000</v>
      </c>
    </row>
    <row r="20" spans="1:27" ht="13.5">
      <c r="A20" s="181" t="s">
        <v>35</v>
      </c>
      <c r="B20" s="185"/>
      <c r="C20" s="155">
        <v>0</v>
      </c>
      <c r="D20" s="155">
        <v>0</v>
      </c>
      <c r="E20" s="156">
        <v>982276131</v>
      </c>
      <c r="F20" s="54">
        <v>982276131</v>
      </c>
      <c r="G20" s="54">
        <v>23679316</v>
      </c>
      <c r="H20" s="54">
        <v>112206346</v>
      </c>
      <c r="I20" s="54">
        <v>41623756</v>
      </c>
      <c r="J20" s="54">
        <v>177509418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177509418</v>
      </c>
      <c r="X20" s="54">
        <v>245569033</v>
      </c>
      <c r="Y20" s="54">
        <v>-68059615</v>
      </c>
      <c r="Z20" s="184">
        <v>-27.72</v>
      </c>
      <c r="AA20" s="130">
        <v>982276131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900000</v>
      </c>
      <c r="F21" s="60">
        <v>900000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225000</v>
      </c>
      <c r="Y21" s="60">
        <v>-225000</v>
      </c>
      <c r="Z21" s="140">
        <v>-100</v>
      </c>
      <c r="AA21" s="155">
        <v>900000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5507375071</v>
      </c>
      <c r="F22" s="190">
        <f t="shared" si="0"/>
        <v>5507375071</v>
      </c>
      <c r="G22" s="190">
        <f t="shared" si="0"/>
        <v>641830796</v>
      </c>
      <c r="H22" s="190">
        <f t="shared" si="0"/>
        <v>497986492</v>
      </c>
      <c r="I22" s="190">
        <f t="shared" si="0"/>
        <v>404685026</v>
      </c>
      <c r="J22" s="190">
        <f t="shared" si="0"/>
        <v>1544502314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1544502314</v>
      </c>
      <c r="X22" s="190">
        <f t="shared" si="0"/>
        <v>1376843768</v>
      </c>
      <c r="Y22" s="190">
        <f t="shared" si="0"/>
        <v>167658546</v>
      </c>
      <c r="Z22" s="191">
        <f>+IF(X22&lt;&gt;0,+(Y22/X22)*100,0)</f>
        <v>12.177020363286417</v>
      </c>
      <c r="AA22" s="188">
        <f>SUM(AA5:AA21)</f>
        <v>5507375071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0</v>
      </c>
      <c r="D25" s="155">
        <v>0</v>
      </c>
      <c r="E25" s="156">
        <v>1191121690</v>
      </c>
      <c r="F25" s="60">
        <v>1191121690</v>
      </c>
      <c r="G25" s="60">
        <v>86664563</v>
      </c>
      <c r="H25" s="60">
        <v>87720085</v>
      </c>
      <c r="I25" s="60">
        <v>86241415</v>
      </c>
      <c r="J25" s="60">
        <v>260626063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260626063</v>
      </c>
      <c r="X25" s="60">
        <v>297780423</v>
      </c>
      <c r="Y25" s="60">
        <v>-37154360</v>
      </c>
      <c r="Z25" s="140">
        <v>-12.48</v>
      </c>
      <c r="AA25" s="155">
        <v>1191121690</v>
      </c>
    </row>
    <row r="26" spans="1:27" ht="13.5">
      <c r="A26" s="183" t="s">
        <v>38</v>
      </c>
      <c r="B26" s="182"/>
      <c r="C26" s="155">
        <v>0</v>
      </c>
      <c r="D26" s="155">
        <v>0</v>
      </c>
      <c r="E26" s="156">
        <v>49886350</v>
      </c>
      <c r="F26" s="60">
        <v>49886350</v>
      </c>
      <c r="G26" s="60">
        <v>3663384</v>
      </c>
      <c r="H26" s="60">
        <v>3630896</v>
      </c>
      <c r="I26" s="60">
        <v>4112978</v>
      </c>
      <c r="J26" s="60">
        <v>11407258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11407258</v>
      </c>
      <c r="X26" s="60">
        <v>12471588</v>
      </c>
      <c r="Y26" s="60">
        <v>-1064330</v>
      </c>
      <c r="Z26" s="140">
        <v>-8.53</v>
      </c>
      <c r="AA26" s="155">
        <v>49886350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260836651</v>
      </c>
      <c r="F27" s="60">
        <v>260836651</v>
      </c>
      <c r="G27" s="60">
        <v>21736388</v>
      </c>
      <c r="H27" s="60">
        <v>21736388</v>
      </c>
      <c r="I27" s="60">
        <v>21736388</v>
      </c>
      <c r="J27" s="60">
        <v>65209164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65209164</v>
      </c>
      <c r="X27" s="60">
        <v>65209163</v>
      </c>
      <c r="Y27" s="60">
        <v>1</v>
      </c>
      <c r="Z27" s="140">
        <v>0</v>
      </c>
      <c r="AA27" s="155">
        <v>260836651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449583114</v>
      </c>
      <c r="F28" s="60">
        <v>449583114</v>
      </c>
      <c r="G28" s="60">
        <v>37465259</v>
      </c>
      <c r="H28" s="60">
        <v>37465259</v>
      </c>
      <c r="I28" s="60">
        <v>37465259</v>
      </c>
      <c r="J28" s="60">
        <v>112395777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112395777</v>
      </c>
      <c r="X28" s="60">
        <v>112395779</v>
      </c>
      <c r="Y28" s="60">
        <v>-2</v>
      </c>
      <c r="Z28" s="140">
        <v>0</v>
      </c>
      <c r="AA28" s="155">
        <v>449583114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200444745</v>
      </c>
      <c r="F29" s="60">
        <v>200444745</v>
      </c>
      <c r="G29" s="60">
        <v>12591925</v>
      </c>
      <c r="H29" s="60">
        <v>12577901</v>
      </c>
      <c r="I29" s="60">
        <v>12630145</v>
      </c>
      <c r="J29" s="60">
        <v>37799971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37799971</v>
      </c>
      <c r="X29" s="60">
        <v>50111186</v>
      </c>
      <c r="Y29" s="60">
        <v>-12311215</v>
      </c>
      <c r="Z29" s="140">
        <v>-24.57</v>
      </c>
      <c r="AA29" s="155">
        <v>200444745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1602367015</v>
      </c>
      <c r="F30" s="60">
        <v>1602367015</v>
      </c>
      <c r="G30" s="60">
        <v>149929294</v>
      </c>
      <c r="H30" s="60">
        <v>183757485</v>
      </c>
      <c r="I30" s="60">
        <v>182750101</v>
      </c>
      <c r="J30" s="60">
        <v>516436880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516436880</v>
      </c>
      <c r="X30" s="60">
        <v>400591754</v>
      </c>
      <c r="Y30" s="60">
        <v>115845126</v>
      </c>
      <c r="Z30" s="140">
        <v>28.92</v>
      </c>
      <c r="AA30" s="155">
        <v>1602367015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309899883</v>
      </c>
      <c r="F31" s="60">
        <v>309899883</v>
      </c>
      <c r="G31" s="60">
        <v>3005719</v>
      </c>
      <c r="H31" s="60">
        <v>12022739</v>
      </c>
      <c r="I31" s="60">
        <v>15797932</v>
      </c>
      <c r="J31" s="60">
        <v>30826390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30826390</v>
      </c>
      <c r="X31" s="60">
        <v>77474971</v>
      </c>
      <c r="Y31" s="60">
        <v>-46648581</v>
      </c>
      <c r="Z31" s="140">
        <v>-60.21</v>
      </c>
      <c r="AA31" s="155">
        <v>309899883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288081176</v>
      </c>
      <c r="F32" s="60">
        <v>288081176</v>
      </c>
      <c r="G32" s="60">
        <v>6208020</v>
      </c>
      <c r="H32" s="60">
        <v>20074484</v>
      </c>
      <c r="I32" s="60">
        <v>17544285</v>
      </c>
      <c r="J32" s="60">
        <v>43826789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43826789</v>
      </c>
      <c r="X32" s="60">
        <v>72020294</v>
      </c>
      <c r="Y32" s="60">
        <v>-28193505</v>
      </c>
      <c r="Z32" s="140">
        <v>-39.15</v>
      </c>
      <c r="AA32" s="155">
        <v>288081176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121888986</v>
      </c>
      <c r="F33" s="60">
        <v>121888986</v>
      </c>
      <c r="G33" s="60">
        <v>141103</v>
      </c>
      <c r="H33" s="60">
        <v>74981</v>
      </c>
      <c r="I33" s="60">
        <v>41127</v>
      </c>
      <c r="J33" s="60">
        <v>257211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257211</v>
      </c>
      <c r="X33" s="60">
        <v>30472247</v>
      </c>
      <c r="Y33" s="60">
        <v>-30215036</v>
      </c>
      <c r="Z33" s="140">
        <v>-99.16</v>
      </c>
      <c r="AA33" s="155">
        <v>121888986</v>
      </c>
    </row>
    <row r="34" spans="1:27" ht="13.5">
      <c r="A34" s="183" t="s">
        <v>43</v>
      </c>
      <c r="B34" s="182"/>
      <c r="C34" s="155">
        <v>0</v>
      </c>
      <c r="D34" s="155">
        <v>0</v>
      </c>
      <c r="E34" s="156">
        <v>894363213</v>
      </c>
      <c r="F34" s="60">
        <v>894363213</v>
      </c>
      <c r="G34" s="60">
        <v>49095071</v>
      </c>
      <c r="H34" s="60">
        <v>52602222</v>
      </c>
      <c r="I34" s="60">
        <v>49306483</v>
      </c>
      <c r="J34" s="60">
        <v>151003776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151003776</v>
      </c>
      <c r="X34" s="60">
        <v>223590803</v>
      </c>
      <c r="Y34" s="60">
        <v>-72587027</v>
      </c>
      <c r="Z34" s="140">
        <v>-32.46</v>
      </c>
      <c r="AA34" s="155">
        <v>894363213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5368472823</v>
      </c>
      <c r="F36" s="190">
        <f t="shared" si="1"/>
        <v>5368472823</v>
      </c>
      <c r="G36" s="190">
        <f t="shared" si="1"/>
        <v>370500726</v>
      </c>
      <c r="H36" s="190">
        <f t="shared" si="1"/>
        <v>431662440</v>
      </c>
      <c r="I36" s="190">
        <f t="shared" si="1"/>
        <v>427626113</v>
      </c>
      <c r="J36" s="190">
        <f t="shared" si="1"/>
        <v>1229789279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1229789279</v>
      </c>
      <c r="X36" s="190">
        <f t="shared" si="1"/>
        <v>1342118208</v>
      </c>
      <c r="Y36" s="190">
        <f t="shared" si="1"/>
        <v>-112328929</v>
      </c>
      <c r="Z36" s="191">
        <f>+IF(X36&lt;&gt;0,+(Y36/X36)*100,0)</f>
        <v>-8.36952574895698</v>
      </c>
      <c r="AA36" s="188">
        <f>SUM(AA25:AA35)</f>
        <v>5368472823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138902248</v>
      </c>
      <c r="F38" s="106">
        <f t="shared" si="2"/>
        <v>138902248</v>
      </c>
      <c r="G38" s="106">
        <f t="shared" si="2"/>
        <v>271330070</v>
      </c>
      <c r="H38" s="106">
        <f t="shared" si="2"/>
        <v>66324052</v>
      </c>
      <c r="I38" s="106">
        <f t="shared" si="2"/>
        <v>-22941087</v>
      </c>
      <c r="J38" s="106">
        <f t="shared" si="2"/>
        <v>314713035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314713035</v>
      </c>
      <c r="X38" s="106">
        <f>IF(F22=F36,0,X22-X36)</f>
        <v>34725560</v>
      </c>
      <c r="Y38" s="106">
        <f t="shared" si="2"/>
        <v>279987475</v>
      </c>
      <c r="Z38" s="201">
        <f>+IF(X38&lt;&gt;0,+(Y38/X38)*100,0)</f>
        <v>806.2864212988934</v>
      </c>
      <c r="AA38" s="199">
        <f>+AA22-AA36</f>
        <v>138902248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686387781</v>
      </c>
      <c r="F39" s="60">
        <v>686387781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171596945</v>
      </c>
      <c r="Y39" s="60">
        <v>-171596945</v>
      </c>
      <c r="Z39" s="140">
        <v>-100</v>
      </c>
      <c r="AA39" s="155">
        <v>686387781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825290029</v>
      </c>
      <c r="F42" s="88">
        <f t="shared" si="3"/>
        <v>825290029</v>
      </c>
      <c r="G42" s="88">
        <f t="shared" si="3"/>
        <v>271330070</v>
      </c>
      <c r="H42" s="88">
        <f t="shared" si="3"/>
        <v>66324052</v>
      </c>
      <c r="I42" s="88">
        <f t="shared" si="3"/>
        <v>-22941087</v>
      </c>
      <c r="J42" s="88">
        <f t="shared" si="3"/>
        <v>314713035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314713035</v>
      </c>
      <c r="X42" s="88">
        <f t="shared" si="3"/>
        <v>206322505</v>
      </c>
      <c r="Y42" s="88">
        <f t="shared" si="3"/>
        <v>108390530</v>
      </c>
      <c r="Z42" s="208">
        <f>+IF(X42&lt;&gt;0,+(Y42/X42)*100,0)</f>
        <v>52.53451629040662</v>
      </c>
      <c r="AA42" s="206">
        <f>SUM(AA38:AA41)</f>
        <v>825290029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825290029</v>
      </c>
      <c r="F44" s="77">
        <f t="shared" si="4"/>
        <v>825290029</v>
      </c>
      <c r="G44" s="77">
        <f t="shared" si="4"/>
        <v>271330070</v>
      </c>
      <c r="H44" s="77">
        <f t="shared" si="4"/>
        <v>66324052</v>
      </c>
      <c r="I44" s="77">
        <f t="shared" si="4"/>
        <v>-22941087</v>
      </c>
      <c r="J44" s="77">
        <f t="shared" si="4"/>
        <v>314713035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314713035</v>
      </c>
      <c r="X44" s="77">
        <f t="shared" si="4"/>
        <v>206322505</v>
      </c>
      <c r="Y44" s="77">
        <f t="shared" si="4"/>
        <v>108390530</v>
      </c>
      <c r="Z44" s="212">
        <f>+IF(X44&lt;&gt;0,+(Y44/X44)*100,0)</f>
        <v>52.53451629040662</v>
      </c>
      <c r="AA44" s="210">
        <f>+AA42-AA43</f>
        <v>825290029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825290029</v>
      </c>
      <c r="F46" s="88">
        <f t="shared" si="5"/>
        <v>825290029</v>
      </c>
      <c r="G46" s="88">
        <f t="shared" si="5"/>
        <v>271330070</v>
      </c>
      <c r="H46" s="88">
        <f t="shared" si="5"/>
        <v>66324052</v>
      </c>
      <c r="I46" s="88">
        <f t="shared" si="5"/>
        <v>-22941087</v>
      </c>
      <c r="J46" s="88">
        <f t="shared" si="5"/>
        <v>314713035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314713035</v>
      </c>
      <c r="X46" s="88">
        <f t="shared" si="5"/>
        <v>206322505</v>
      </c>
      <c r="Y46" s="88">
        <f t="shared" si="5"/>
        <v>108390530</v>
      </c>
      <c r="Z46" s="208">
        <f>+IF(X46&lt;&gt;0,+(Y46/X46)*100,0)</f>
        <v>52.53451629040662</v>
      </c>
      <c r="AA46" s="206">
        <f>SUM(AA44:AA45)</f>
        <v>825290029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825290029</v>
      </c>
      <c r="F48" s="219">
        <f t="shared" si="6"/>
        <v>825290029</v>
      </c>
      <c r="G48" s="219">
        <f t="shared" si="6"/>
        <v>271330070</v>
      </c>
      <c r="H48" s="220">
        <f t="shared" si="6"/>
        <v>66324052</v>
      </c>
      <c r="I48" s="220">
        <f t="shared" si="6"/>
        <v>-22941087</v>
      </c>
      <c r="J48" s="220">
        <f t="shared" si="6"/>
        <v>314713035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314713035</v>
      </c>
      <c r="X48" s="220">
        <f t="shared" si="6"/>
        <v>206322505</v>
      </c>
      <c r="Y48" s="220">
        <f t="shared" si="6"/>
        <v>108390530</v>
      </c>
      <c r="Z48" s="221">
        <f>+IF(X48&lt;&gt;0,+(Y48/X48)*100,0)</f>
        <v>52.53451629040662</v>
      </c>
      <c r="AA48" s="222">
        <f>SUM(AA46:AA47)</f>
        <v>825290029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64393128</v>
      </c>
      <c r="F5" s="100">
        <f t="shared" si="0"/>
        <v>64393128</v>
      </c>
      <c r="G5" s="100">
        <f t="shared" si="0"/>
        <v>0</v>
      </c>
      <c r="H5" s="100">
        <f t="shared" si="0"/>
        <v>246110</v>
      </c>
      <c r="I5" s="100">
        <f t="shared" si="0"/>
        <v>0</v>
      </c>
      <c r="J5" s="100">
        <f t="shared" si="0"/>
        <v>246110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246110</v>
      </c>
      <c r="X5" s="100">
        <f t="shared" si="0"/>
        <v>16098282</v>
      </c>
      <c r="Y5" s="100">
        <f t="shared" si="0"/>
        <v>-15852172</v>
      </c>
      <c r="Z5" s="137">
        <f>+IF(X5&lt;&gt;0,+(Y5/X5)*100,0)</f>
        <v>-98.47120332467775</v>
      </c>
      <c r="AA5" s="153">
        <f>SUM(AA6:AA8)</f>
        <v>64393128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/>
      <c r="D7" s="157"/>
      <c r="E7" s="158">
        <v>2000000</v>
      </c>
      <c r="F7" s="159">
        <v>2000000</v>
      </c>
      <c r="G7" s="159"/>
      <c r="H7" s="159">
        <v>230199</v>
      </c>
      <c r="I7" s="159"/>
      <c r="J7" s="159">
        <v>230199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230199</v>
      </c>
      <c r="X7" s="159">
        <v>500000</v>
      </c>
      <c r="Y7" s="159">
        <v>-269801</v>
      </c>
      <c r="Z7" s="141">
        <v>-53.96</v>
      </c>
      <c r="AA7" s="225">
        <v>2000000</v>
      </c>
    </row>
    <row r="8" spans="1:27" ht="13.5">
      <c r="A8" s="138" t="s">
        <v>77</v>
      </c>
      <c r="B8" s="136"/>
      <c r="C8" s="155"/>
      <c r="D8" s="155"/>
      <c r="E8" s="156">
        <v>62393128</v>
      </c>
      <c r="F8" s="60">
        <v>62393128</v>
      </c>
      <c r="G8" s="60"/>
      <c r="H8" s="60">
        <v>15911</v>
      </c>
      <c r="I8" s="60"/>
      <c r="J8" s="60">
        <v>15911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15911</v>
      </c>
      <c r="X8" s="60">
        <v>15598282</v>
      </c>
      <c r="Y8" s="60">
        <v>-15582371</v>
      </c>
      <c r="Z8" s="140">
        <v>-99.9</v>
      </c>
      <c r="AA8" s="62">
        <v>62393128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42384000</v>
      </c>
      <c r="F9" s="100">
        <f t="shared" si="1"/>
        <v>42384000</v>
      </c>
      <c r="G9" s="100">
        <f t="shared" si="1"/>
        <v>0</v>
      </c>
      <c r="H9" s="100">
        <f t="shared" si="1"/>
        <v>0</v>
      </c>
      <c r="I9" s="100">
        <f t="shared" si="1"/>
        <v>3026059</v>
      </c>
      <c r="J9" s="100">
        <f t="shared" si="1"/>
        <v>3026059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3026059</v>
      </c>
      <c r="X9" s="100">
        <f t="shared" si="1"/>
        <v>10596000</v>
      </c>
      <c r="Y9" s="100">
        <f t="shared" si="1"/>
        <v>-7569941</v>
      </c>
      <c r="Z9" s="137">
        <f>+IF(X9&lt;&gt;0,+(Y9/X9)*100,0)</f>
        <v>-71.44149679124197</v>
      </c>
      <c r="AA9" s="102">
        <f>SUM(AA10:AA14)</f>
        <v>42384000</v>
      </c>
    </row>
    <row r="10" spans="1:27" ht="13.5">
      <c r="A10" s="138" t="s">
        <v>79</v>
      </c>
      <c r="B10" s="136"/>
      <c r="C10" s="155"/>
      <c r="D10" s="155"/>
      <c r="E10" s="156">
        <v>22484000</v>
      </c>
      <c r="F10" s="60">
        <v>22484000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5621000</v>
      </c>
      <c r="Y10" s="60">
        <v>-5621000</v>
      </c>
      <c r="Z10" s="140">
        <v>-100</v>
      </c>
      <c r="AA10" s="62">
        <v>22484000</v>
      </c>
    </row>
    <row r="11" spans="1:27" ht="13.5">
      <c r="A11" s="138" t="s">
        <v>80</v>
      </c>
      <c r="B11" s="136"/>
      <c r="C11" s="155"/>
      <c r="D11" s="155"/>
      <c r="E11" s="156">
        <v>12100000</v>
      </c>
      <c r="F11" s="60">
        <v>12100000</v>
      </c>
      <c r="G11" s="60"/>
      <c r="H11" s="60"/>
      <c r="I11" s="60">
        <v>3026059</v>
      </c>
      <c r="J11" s="60">
        <v>3026059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3026059</v>
      </c>
      <c r="X11" s="60">
        <v>3025000</v>
      </c>
      <c r="Y11" s="60">
        <v>1059</v>
      </c>
      <c r="Z11" s="140">
        <v>0.04</v>
      </c>
      <c r="AA11" s="62">
        <v>12100000</v>
      </c>
    </row>
    <row r="12" spans="1:27" ht="13.5">
      <c r="A12" s="138" t="s">
        <v>81</v>
      </c>
      <c r="B12" s="136"/>
      <c r="C12" s="155"/>
      <c r="D12" s="155"/>
      <c r="E12" s="156">
        <v>7300000</v>
      </c>
      <c r="F12" s="60">
        <v>7300000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1825000</v>
      </c>
      <c r="Y12" s="60">
        <v>-1825000</v>
      </c>
      <c r="Z12" s="140">
        <v>-100</v>
      </c>
      <c r="AA12" s="62">
        <v>7300000</v>
      </c>
    </row>
    <row r="13" spans="1:27" ht="13.5">
      <c r="A13" s="138" t="s">
        <v>82</v>
      </c>
      <c r="B13" s="136"/>
      <c r="C13" s="155"/>
      <c r="D13" s="155"/>
      <c r="E13" s="156">
        <v>500000</v>
      </c>
      <c r="F13" s="60">
        <v>500000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125000</v>
      </c>
      <c r="Y13" s="60">
        <v>-125000</v>
      </c>
      <c r="Z13" s="140">
        <v>-100</v>
      </c>
      <c r="AA13" s="62">
        <v>500000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181837388</v>
      </c>
      <c r="F15" s="100">
        <f t="shared" si="2"/>
        <v>181837388</v>
      </c>
      <c r="G15" s="100">
        <f t="shared" si="2"/>
        <v>0</v>
      </c>
      <c r="H15" s="100">
        <f t="shared" si="2"/>
        <v>12968097</v>
      </c>
      <c r="I15" s="100">
        <f t="shared" si="2"/>
        <v>11777513</v>
      </c>
      <c r="J15" s="100">
        <f t="shared" si="2"/>
        <v>24745610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24745610</v>
      </c>
      <c r="X15" s="100">
        <f t="shared" si="2"/>
        <v>45459347</v>
      </c>
      <c r="Y15" s="100">
        <f t="shared" si="2"/>
        <v>-20713737</v>
      </c>
      <c r="Z15" s="137">
        <f>+IF(X15&lt;&gt;0,+(Y15/X15)*100,0)</f>
        <v>-45.56540814367615</v>
      </c>
      <c r="AA15" s="102">
        <f>SUM(AA16:AA18)</f>
        <v>181837388</v>
      </c>
    </row>
    <row r="16" spans="1:27" ht="13.5">
      <c r="A16" s="138" t="s">
        <v>85</v>
      </c>
      <c r="B16" s="136"/>
      <c r="C16" s="155"/>
      <c r="D16" s="155"/>
      <c r="E16" s="156">
        <v>65245000</v>
      </c>
      <c r="F16" s="60">
        <v>65245000</v>
      </c>
      <c r="G16" s="60"/>
      <c r="H16" s="60">
        <v>9618213</v>
      </c>
      <c r="I16" s="60">
        <v>4584711</v>
      </c>
      <c r="J16" s="60">
        <v>14202924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14202924</v>
      </c>
      <c r="X16" s="60">
        <v>16311250</v>
      </c>
      <c r="Y16" s="60">
        <v>-2108326</v>
      </c>
      <c r="Z16" s="140">
        <v>-12.93</v>
      </c>
      <c r="AA16" s="62">
        <v>65245000</v>
      </c>
    </row>
    <row r="17" spans="1:27" ht="13.5">
      <c r="A17" s="138" t="s">
        <v>86</v>
      </c>
      <c r="B17" s="136"/>
      <c r="C17" s="155"/>
      <c r="D17" s="155"/>
      <c r="E17" s="156">
        <v>116592388</v>
      </c>
      <c r="F17" s="60">
        <v>116592388</v>
      </c>
      <c r="G17" s="60"/>
      <c r="H17" s="60">
        <v>3349884</v>
      </c>
      <c r="I17" s="60">
        <v>7192802</v>
      </c>
      <c r="J17" s="60">
        <v>10542686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10542686</v>
      </c>
      <c r="X17" s="60">
        <v>29148097</v>
      </c>
      <c r="Y17" s="60">
        <v>-18605411</v>
      </c>
      <c r="Z17" s="140">
        <v>-63.83</v>
      </c>
      <c r="AA17" s="62">
        <v>116592388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575674192</v>
      </c>
      <c r="F19" s="100">
        <f t="shared" si="3"/>
        <v>575674192</v>
      </c>
      <c r="G19" s="100">
        <f t="shared" si="3"/>
        <v>17573875</v>
      </c>
      <c r="H19" s="100">
        <f t="shared" si="3"/>
        <v>28063916</v>
      </c>
      <c r="I19" s="100">
        <f t="shared" si="3"/>
        <v>29466889</v>
      </c>
      <c r="J19" s="100">
        <f t="shared" si="3"/>
        <v>75104680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75104680</v>
      </c>
      <c r="X19" s="100">
        <f t="shared" si="3"/>
        <v>143918548</v>
      </c>
      <c r="Y19" s="100">
        <f t="shared" si="3"/>
        <v>-68813868</v>
      </c>
      <c r="Z19" s="137">
        <f>+IF(X19&lt;&gt;0,+(Y19/X19)*100,0)</f>
        <v>-47.81445404799387</v>
      </c>
      <c r="AA19" s="102">
        <f>SUM(AA20:AA23)</f>
        <v>575674192</v>
      </c>
    </row>
    <row r="20" spans="1:27" ht="13.5">
      <c r="A20" s="138" t="s">
        <v>89</v>
      </c>
      <c r="B20" s="136"/>
      <c r="C20" s="155"/>
      <c r="D20" s="155"/>
      <c r="E20" s="156">
        <v>156588364</v>
      </c>
      <c r="F20" s="60">
        <v>156588364</v>
      </c>
      <c r="G20" s="60">
        <v>1662250</v>
      </c>
      <c r="H20" s="60">
        <v>5918752</v>
      </c>
      <c r="I20" s="60">
        <v>3257224</v>
      </c>
      <c r="J20" s="60">
        <v>10838226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10838226</v>
      </c>
      <c r="X20" s="60">
        <v>39147091</v>
      </c>
      <c r="Y20" s="60">
        <v>-28308865</v>
      </c>
      <c r="Z20" s="140">
        <v>-72.31</v>
      </c>
      <c r="AA20" s="62">
        <v>156588364</v>
      </c>
    </row>
    <row r="21" spans="1:27" ht="13.5">
      <c r="A21" s="138" t="s">
        <v>90</v>
      </c>
      <c r="B21" s="136"/>
      <c r="C21" s="155"/>
      <c r="D21" s="155"/>
      <c r="E21" s="156">
        <v>178388347</v>
      </c>
      <c r="F21" s="60">
        <v>178388347</v>
      </c>
      <c r="G21" s="60">
        <v>210000</v>
      </c>
      <c r="H21" s="60">
        <v>12121550</v>
      </c>
      <c r="I21" s="60">
        <v>21599565</v>
      </c>
      <c r="J21" s="60">
        <v>33931115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33931115</v>
      </c>
      <c r="X21" s="60">
        <v>44597087</v>
      </c>
      <c r="Y21" s="60">
        <v>-10665972</v>
      </c>
      <c r="Z21" s="140">
        <v>-23.92</v>
      </c>
      <c r="AA21" s="62">
        <v>178388347</v>
      </c>
    </row>
    <row r="22" spans="1:27" ht="13.5">
      <c r="A22" s="138" t="s">
        <v>91</v>
      </c>
      <c r="B22" s="136"/>
      <c r="C22" s="157"/>
      <c r="D22" s="157"/>
      <c r="E22" s="158">
        <v>227147481</v>
      </c>
      <c r="F22" s="159">
        <v>227147481</v>
      </c>
      <c r="G22" s="159">
        <v>15701625</v>
      </c>
      <c r="H22" s="159">
        <v>9665511</v>
      </c>
      <c r="I22" s="159">
        <v>4296269</v>
      </c>
      <c r="J22" s="159">
        <v>29663405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29663405</v>
      </c>
      <c r="X22" s="159">
        <v>56786870</v>
      </c>
      <c r="Y22" s="159">
        <v>-27123465</v>
      </c>
      <c r="Z22" s="141">
        <v>-47.76</v>
      </c>
      <c r="AA22" s="225">
        <v>227147481</v>
      </c>
    </row>
    <row r="23" spans="1:27" ht="13.5">
      <c r="A23" s="138" t="s">
        <v>92</v>
      </c>
      <c r="B23" s="136"/>
      <c r="C23" s="155"/>
      <c r="D23" s="155"/>
      <c r="E23" s="156">
        <v>13550000</v>
      </c>
      <c r="F23" s="60">
        <v>13550000</v>
      </c>
      <c r="G23" s="60"/>
      <c r="H23" s="60">
        <v>358103</v>
      </c>
      <c r="I23" s="60">
        <v>313831</v>
      </c>
      <c r="J23" s="60">
        <v>671934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671934</v>
      </c>
      <c r="X23" s="60">
        <v>3387500</v>
      </c>
      <c r="Y23" s="60">
        <v>-2715566</v>
      </c>
      <c r="Z23" s="140">
        <v>-80.16</v>
      </c>
      <c r="AA23" s="62">
        <v>13550000</v>
      </c>
    </row>
    <row r="24" spans="1:27" ht="13.5">
      <c r="A24" s="135" t="s">
        <v>93</v>
      </c>
      <c r="B24" s="142"/>
      <c r="C24" s="153"/>
      <c r="D24" s="153"/>
      <c r="E24" s="154">
        <v>1700000</v>
      </c>
      <c r="F24" s="100">
        <v>1700000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425000</v>
      </c>
      <c r="Y24" s="100">
        <v>-425000</v>
      </c>
      <c r="Z24" s="137">
        <v>-100</v>
      </c>
      <c r="AA24" s="102">
        <v>1700000</v>
      </c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865988708</v>
      </c>
      <c r="F25" s="219">
        <f t="shared" si="4"/>
        <v>865988708</v>
      </c>
      <c r="G25" s="219">
        <f t="shared" si="4"/>
        <v>17573875</v>
      </c>
      <c r="H25" s="219">
        <f t="shared" si="4"/>
        <v>41278123</v>
      </c>
      <c r="I25" s="219">
        <f t="shared" si="4"/>
        <v>44270461</v>
      </c>
      <c r="J25" s="219">
        <f t="shared" si="4"/>
        <v>103122459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103122459</v>
      </c>
      <c r="X25" s="219">
        <f t="shared" si="4"/>
        <v>216497177</v>
      </c>
      <c r="Y25" s="219">
        <f t="shared" si="4"/>
        <v>-113374718</v>
      </c>
      <c r="Z25" s="231">
        <f>+IF(X25&lt;&gt;0,+(Y25/X25)*100,0)</f>
        <v>-52.367758125548214</v>
      </c>
      <c r="AA25" s="232">
        <f>+AA5+AA9+AA15+AA19+AA24</f>
        <v>865988708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642615000</v>
      </c>
      <c r="F28" s="60">
        <v>642615000</v>
      </c>
      <c r="G28" s="60">
        <v>16022188</v>
      </c>
      <c r="H28" s="60">
        <v>31698900</v>
      </c>
      <c r="I28" s="60">
        <v>39217543</v>
      </c>
      <c r="J28" s="60">
        <v>86938631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86938631</v>
      </c>
      <c r="X28" s="60">
        <v>160653750</v>
      </c>
      <c r="Y28" s="60">
        <v>-73715119</v>
      </c>
      <c r="Z28" s="140">
        <v>-45.88</v>
      </c>
      <c r="AA28" s="155">
        <v>642615000</v>
      </c>
    </row>
    <row r="29" spans="1:27" ht="13.5">
      <c r="A29" s="234" t="s">
        <v>134</v>
      </c>
      <c r="B29" s="136"/>
      <c r="C29" s="155"/>
      <c r="D29" s="155"/>
      <c r="E29" s="156">
        <v>43772781</v>
      </c>
      <c r="F29" s="60">
        <v>43772781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10943195</v>
      </c>
      <c r="Y29" s="60">
        <v>-10943195</v>
      </c>
      <c r="Z29" s="140">
        <v>-100</v>
      </c>
      <c r="AA29" s="62">
        <v>43772781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686387781</v>
      </c>
      <c r="F32" s="77">
        <f t="shared" si="5"/>
        <v>686387781</v>
      </c>
      <c r="G32" s="77">
        <f t="shared" si="5"/>
        <v>16022188</v>
      </c>
      <c r="H32" s="77">
        <f t="shared" si="5"/>
        <v>31698900</v>
      </c>
      <c r="I32" s="77">
        <f t="shared" si="5"/>
        <v>39217543</v>
      </c>
      <c r="J32" s="77">
        <f t="shared" si="5"/>
        <v>86938631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86938631</v>
      </c>
      <c r="X32" s="77">
        <f t="shared" si="5"/>
        <v>171596945</v>
      </c>
      <c r="Y32" s="77">
        <f t="shared" si="5"/>
        <v>-84658314</v>
      </c>
      <c r="Z32" s="212">
        <f>+IF(X32&lt;&gt;0,+(Y32/X32)*100,0)</f>
        <v>-49.33556014065402</v>
      </c>
      <c r="AA32" s="79">
        <f>SUM(AA28:AA31)</f>
        <v>686387781</v>
      </c>
    </row>
    <row r="33" spans="1:27" ht="13.5">
      <c r="A33" s="237" t="s">
        <v>51</v>
      </c>
      <c r="B33" s="136" t="s">
        <v>137</v>
      </c>
      <c r="C33" s="155"/>
      <c r="D33" s="155"/>
      <c r="E33" s="156">
        <v>11888364</v>
      </c>
      <c r="F33" s="60">
        <v>11888364</v>
      </c>
      <c r="G33" s="60">
        <v>1508191</v>
      </c>
      <c r="H33" s="60">
        <v>1751308</v>
      </c>
      <c r="I33" s="60">
        <v>2759930</v>
      </c>
      <c r="J33" s="60">
        <v>6019429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6019429</v>
      </c>
      <c r="X33" s="60">
        <v>2972091</v>
      </c>
      <c r="Y33" s="60">
        <v>3047338</v>
      </c>
      <c r="Z33" s="140">
        <v>102.53</v>
      </c>
      <c r="AA33" s="62">
        <v>11888364</v>
      </c>
    </row>
    <row r="34" spans="1:27" ht="13.5">
      <c r="A34" s="237" t="s">
        <v>52</v>
      </c>
      <c r="B34" s="136" t="s">
        <v>138</v>
      </c>
      <c r="C34" s="155"/>
      <c r="D34" s="155"/>
      <c r="E34" s="156">
        <v>36684148</v>
      </c>
      <c r="F34" s="60">
        <v>36684148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9171037</v>
      </c>
      <c r="Y34" s="60">
        <v>-9171037</v>
      </c>
      <c r="Z34" s="140">
        <v>-100</v>
      </c>
      <c r="AA34" s="62">
        <v>36684148</v>
      </c>
    </row>
    <row r="35" spans="1:27" ht="13.5">
      <c r="A35" s="237" t="s">
        <v>53</v>
      </c>
      <c r="B35" s="136"/>
      <c r="C35" s="155"/>
      <c r="D35" s="155"/>
      <c r="E35" s="156">
        <v>131028415</v>
      </c>
      <c r="F35" s="60">
        <v>131028415</v>
      </c>
      <c r="G35" s="60">
        <v>43496</v>
      </c>
      <c r="H35" s="60">
        <v>7827915</v>
      </c>
      <c r="I35" s="60">
        <v>2292988</v>
      </c>
      <c r="J35" s="60">
        <v>10164399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10164399</v>
      </c>
      <c r="X35" s="60">
        <v>32757104</v>
      </c>
      <c r="Y35" s="60">
        <v>-22592705</v>
      </c>
      <c r="Z35" s="140">
        <v>-68.97</v>
      </c>
      <c r="AA35" s="62">
        <v>131028415</v>
      </c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865988708</v>
      </c>
      <c r="F36" s="220">
        <f t="shared" si="6"/>
        <v>865988708</v>
      </c>
      <c r="G36" s="220">
        <f t="shared" si="6"/>
        <v>17573875</v>
      </c>
      <c r="H36" s="220">
        <f t="shared" si="6"/>
        <v>41278123</v>
      </c>
      <c r="I36" s="220">
        <f t="shared" si="6"/>
        <v>44270461</v>
      </c>
      <c r="J36" s="220">
        <f t="shared" si="6"/>
        <v>103122459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103122459</v>
      </c>
      <c r="X36" s="220">
        <f t="shared" si="6"/>
        <v>216497177</v>
      </c>
      <c r="Y36" s="220">
        <f t="shared" si="6"/>
        <v>-113374718</v>
      </c>
      <c r="Z36" s="221">
        <f>+IF(X36&lt;&gt;0,+(Y36/X36)*100,0)</f>
        <v>-52.367758125548214</v>
      </c>
      <c r="AA36" s="239">
        <f>SUM(AA32:AA35)</f>
        <v>865988708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/>
      <c r="D6" s="155"/>
      <c r="E6" s="59">
        <v>22981752</v>
      </c>
      <c r="F6" s="60">
        <v>22981752</v>
      </c>
      <c r="G6" s="60">
        <v>224279046</v>
      </c>
      <c r="H6" s="60">
        <v>63987463</v>
      </c>
      <c r="I6" s="60">
        <v>201018718</v>
      </c>
      <c r="J6" s="60">
        <v>201018718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201018718</v>
      </c>
      <c r="X6" s="60">
        <v>5745438</v>
      </c>
      <c r="Y6" s="60">
        <v>195273280</v>
      </c>
      <c r="Z6" s="140">
        <v>3398.75</v>
      </c>
      <c r="AA6" s="62">
        <v>22981752</v>
      </c>
    </row>
    <row r="7" spans="1:27" ht="13.5">
      <c r="A7" s="249" t="s">
        <v>144</v>
      </c>
      <c r="B7" s="182"/>
      <c r="C7" s="155"/>
      <c r="D7" s="155"/>
      <c r="E7" s="59">
        <v>629766162</v>
      </c>
      <c r="F7" s="60">
        <v>629766162</v>
      </c>
      <c r="G7" s="60">
        <v>573488256</v>
      </c>
      <c r="H7" s="60">
        <v>617033786</v>
      </c>
      <c r="I7" s="60">
        <v>506363479</v>
      </c>
      <c r="J7" s="60">
        <v>506363479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506363479</v>
      </c>
      <c r="X7" s="60">
        <v>157441541</v>
      </c>
      <c r="Y7" s="60">
        <v>348921938</v>
      </c>
      <c r="Z7" s="140">
        <v>221.62</v>
      </c>
      <c r="AA7" s="62">
        <v>629766162</v>
      </c>
    </row>
    <row r="8" spans="1:27" ht="13.5">
      <c r="A8" s="249" t="s">
        <v>145</v>
      </c>
      <c r="B8" s="182"/>
      <c r="C8" s="155"/>
      <c r="D8" s="155"/>
      <c r="E8" s="59">
        <v>527952311</v>
      </c>
      <c r="F8" s="60">
        <v>527952311</v>
      </c>
      <c r="G8" s="60">
        <v>1358883005</v>
      </c>
      <c r="H8" s="60">
        <v>978413561</v>
      </c>
      <c r="I8" s="60">
        <v>1134786508</v>
      </c>
      <c r="J8" s="60">
        <v>1134786508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1134786508</v>
      </c>
      <c r="X8" s="60">
        <v>131988078</v>
      </c>
      <c r="Y8" s="60">
        <v>1002798430</v>
      </c>
      <c r="Z8" s="140">
        <v>759.76</v>
      </c>
      <c r="AA8" s="62">
        <v>527952311</v>
      </c>
    </row>
    <row r="9" spans="1:27" ht="13.5">
      <c r="A9" s="249" t="s">
        <v>146</v>
      </c>
      <c r="B9" s="182"/>
      <c r="C9" s="155"/>
      <c r="D9" s="155"/>
      <c r="E9" s="59">
        <v>145212354</v>
      </c>
      <c r="F9" s="60">
        <v>145212354</v>
      </c>
      <c r="G9" s="60">
        <v>125817176</v>
      </c>
      <c r="H9" s="60">
        <v>135044802</v>
      </c>
      <c r="I9" s="60">
        <v>90290508</v>
      </c>
      <c r="J9" s="60">
        <v>90290508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90290508</v>
      </c>
      <c r="X9" s="60">
        <v>36303089</v>
      </c>
      <c r="Y9" s="60">
        <v>53987419</v>
      </c>
      <c r="Z9" s="140">
        <v>148.71</v>
      </c>
      <c r="AA9" s="62">
        <v>145212354</v>
      </c>
    </row>
    <row r="10" spans="1:27" ht="13.5">
      <c r="A10" s="249" t="s">
        <v>147</v>
      </c>
      <c r="B10" s="182"/>
      <c r="C10" s="155"/>
      <c r="D10" s="155"/>
      <c r="E10" s="59">
        <v>18013420</v>
      </c>
      <c r="F10" s="60">
        <v>18013420</v>
      </c>
      <c r="G10" s="159">
        <v>13200837</v>
      </c>
      <c r="H10" s="159">
        <v>13210779</v>
      </c>
      <c r="I10" s="159">
        <v>13042691</v>
      </c>
      <c r="J10" s="60">
        <v>13042691</v>
      </c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>
        <v>13042691</v>
      </c>
      <c r="X10" s="60">
        <v>4503355</v>
      </c>
      <c r="Y10" s="159">
        <v>8539336</v>
      </c>
      <c r="Z10" s="141">
        <v>189.62</v>
      </c>
      <c r="AA10" s="225">
        <v>18013420</v>
      </c>
    </row>
    <row r="11" spans="1:27" ht="13.5">
      <c r="A11" s="249" t="s">
        <v>148</v>
      </c>
      <c r="B11" s="182"/>
      <c r="C11" s="155"/>
      <c r="D11" s="155"/>
      <c r="E11" s="59">
        <v>43413084</v>
      </c>
      <c r="F11" s="60">
        <v>43413084</v>
      </c>
      <c r="G11" s="60">
        <v>71100670</v>
      </c>
      <c r="H11" s="60">
        <v>71358763</v>
      </c>
      <c r="I11" s="60">
        <v>166755845</v>
      </c>
      <c r="J11" s="60">
        <v>166755845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166755845</v>
      </c>
      <c r="X11" s="60">
        <v>10853271</v>
      </c>
      <c r="Y11" s="60">
        <v>155902574</v>
      </c>
      <c r="Z11" s="140">
        <v>1436.46</v>
      </c>
      <c r="AA11" s="62">
        <v>43413084</v>
      </c>
    </row>
    <row r="12" spans="1:27" ht="13.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1387339083</v>
      </c>
      <c r="F12" s="73">
        <f t="shared" si="0"/>
        <v>1387339083</v>
      </c>
      <c r="G12" s="73">
        <f t="shared" si="0"/>
        <v>2366768990</v>
      </c>
      <c r="H12" s="73">
        <f t="shared" si="0"/>
        <v>1879049154</v>
      </c>
      <c r="I12" s="73">
        <f t="shared" si="0"/>
        <v>2112257749</v>
      </c>
      <c r="J12" s="73">
        <f t="shared" si="0"/>
        <v>2112257749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2112257749</v>
      </c>
      <c r="X12" s="73">
        <f t="shared" si="0"/>
        <v>346834772</v>
      </c>
      <c r="Y12" s="73">
        <f t="shared" si="0"/>
        <v>1765422977</v>
      </c>
      <c r="Z12" s="170">
        <f>+IF(X12&lt;&gt;0,+(Y12/X12)*100,0)</f>
        <v>509.0097993404191</v>
      </c>
      <c r="AA12" s="74">
        <f>SUM(AA6:AA11)</f>
        <v>1387339083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>
        <v>2485926</v>
      </c>
      <c r="F15" s="60">
        <v>2485926</v>
      </c>
      <c r="G15" s="60">
        <v>13739646</v>
      </c>
      <c r="H15" s="60">
        <v>13749994</v>
      </c>
      <c r="I15" s="60">
        <v>13575045</v>
      </c>
      <c r="J15" s="60">
        <v>13575045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13575045</v>
      </c>
      <c r="X15" s="60">
        <v>621482</v>
      </c>
      <c r="Y15" s="60">
        <v>12953563</v>
      </c>
      <c r="Z15" s="140">
        <v>2084.3</v>
      </c>
      <c r="AA15" s="62">
        <v>2485926</v>
      </c>
    </row>
    <row r="16" spans="1:27" ht="13.5">
      <c r="A16" s="249" t="s">
        <v>151</v>
      </c>
      <c r="B16" s="182"/>
      <c r="C16" s="155"/>
      <c r="D16" s="155"/>
      <c r="E16" s="59">
        <v>24923</v>
      </c>
      <c r="F16" s="60">
        <v>24923</v>
      </c>
      <c r="G16" s="159">
        <v>14148</v>
      </c>
      <c r="H16" s="159">
        <v>14148</v>
      </c>
      <c r="I16" s="159">
        <v>16882</v>
      </c>
      <c r="J16" s="60">
        <v>16882</v>
      </c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>
        <v>16882</v>
      </c>
      <c r="X16" s="60">
        <v>6231</v>
      </c>
      <c r="Y16" s="159">
        <v>10651</v>
      </c>
      <c r="Z16" s="141">
        <v>170.94</v>
      </c>
      <c r="AA16" s="225">
        <v>24923</v>
      </c>
    </row>
    <row r="17" spans="1:27" ht="13.5">
      <c r="A17" s="249" t="s">
        <v>152</v>
      </c>
      <c r="B17" s="182"/>
      <c r="C17" s="155"/>
      <c r="D17" s="155"/>
      <c r="E17" s="59">
        <v>1344208800</v>
      </c>
      <c r="F17" s="60">
        <v>1344208800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336052200</v>
      </c>
      <c r="Y17" s="60">
        <v>-336052200</v>
      </c>
      <c r="Z17" s="140">
        <v>-100</v>
      </c>
      <c r="AA17" s="62">
        <v>1344208800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/>
      <c r="D19" s="155"/>
      <c r="E19" s="59">
        <v>10018262898</v>
      </c>
      <c r="F19" s="60">
        <v>10018262898</v>
      </c>
      <c r="G19" s="60">
        <v>11653452628</v>
      </c>
      <c r="H19" s="60">
        <v>11657265492</v>
      </c>
      <c r="I19" s="60">
        <v>12850029810</v>
      </c>
      <c r="J19" s="60">
        <v>12850029810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12850029810</v>
      </c>
      <c r="X19" s="60">
        <v>2504565725</v>
      </c>
      <c r="Y19" s="60">
        <v>10345464085</v>
      </c>
      <c r="Z19" s="140">
        <v>413.06</v>
      </c>
      <c r="AA19" s="62">
        <v>10018262898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>
        <v>13666618</v>
      </c>
      <c r="F22" s="60">
        <v>13666618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3416655</v>
      </c>
      <c r="Y22" s="60">
        <v>-3416655</v>
      </c>
      <c r="Z22" s="140">
        <v>-100</v>
      </c>
      <c r="AA22" s="62">
        <v>13666618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11378649165</v>
      </c>
      <c r="F24" s="77">
        <f t="shared" si="1"/>
        <v>11378649165</v>
      </c>
      <c r="G24" s="77">
        <f t="shared" si="1"/>
        <v>11667206422</v>
      </c>
      <c r="H24" s="77">
        <f t="shared" si="1"/>
        <v>11671029634</v>
      </c>
      <c r="I24" s="77">
        <f t="shared" si="1"/>
        <v>12863621737</v>
      </c>
      <c r="J24" s="77">
        <f t="shared" si="1"/>
        <v>12863621737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12863621737</v>
      </c>
      <c r="X24" s="77">
        <f t="shared" si="1"/>
        <v>2844662293</v>
      </c>
      <c r="Y24" s="77">
        <f t="shared" si="1"/>
        <v>10018959444</v>
      </c>
      <c r="Z24" s="212">
        <f>+IF(X24&lt;&gt;0,+(Y24/X24)*100,0)</f>
        <v>352.2020687184607</v>
      </c>
      <c r="AA24" s="79">
        <f>SUM(AA15:AA23)</f>
        <v>11378649165</v>
      </c>
    </row>
    <row r="25" spans="1:27" ht="13.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12765988248</v>
      </c>
      <c r="F25" s="73">
        <f t="shared" si="2"/>
        <v>12765988248</v>
      </c>
      <c r="G25" s="73">
        <f t="shared" si="2"/>
        <v>14033975412</v>
      </c>
      <c r="H25" s="73">
        <f t="shared" si="2"/>
        <v>13550078788</v>
      </c>
      <c r="I25" s="73">
        <f t="shared" si="2"/>
        <v>14975879486</v>
      </c>
      <c r="J25" s="73">
        <f t="shared" si="2"/>
        <v>14975879486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14975879486</v>
      </c>
      <c r="X25" s="73">
        <f t="shared" si="2"/>
        <v>3191497065</v>
      </c>
      <c r="Y25" s="73">
        <f t="shared" si="2"/>
        <v>11784382421</v>
      </c>
      <c r="Z25" s="170">
        <f>+IF(X25&lt;&gt;0,+(Y25/X25)*100,0)</f>
        <v>369.24309128261723</v>
      </c>
      <c r="AA25" s="74">
        <f>+AA12+AA24</f>
        <v>12765988248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>
        <v>4621759</v>
      </c>
      <c r="F30" s="60">
        <v>4621759</v>
      </c>
      <c r="G30" s="60">
        <v>38638007</v>
      </c>
      <c r="H30" s="60">
        <v>38531297</v>
      </c>
      <c r="I30" s="60">
        <v>38481617</v>
      </c>
      <c r="J30" s="60">
        <v>38481617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38481617</v>
      </c>
      <c r="X30" s="60">
        <v>1155440</v>
      </c>
      <c r="Y30" s="60">
        <v>37326177</v>
      </c>
      <c r="Z30" s="140">
        <v>3230.47</v>
      </c>
      <c r="AA30" s="62">
        <v>4621759</v>
      </c>
    </row>
    <row r="31" spans="1:27" ht="13.5">
      <c r="A31" s="249" t="s">
        <v>163</v>
      </c>
      <c r="B31" s="182"/>
      <c r="C31" s="155"/>
      <c r="D31" s="155"/>
      <c r="E31" s="59">
        <v>89933049</v>
      </c>
      <c r="F31" s="60">
        <v>89933049</v>
      </c>
      <c r="G31" s="60">
        <v>77411508</v>
      </c>
      <c r="H31" s="60">
        <v>77943109</v>
      </c>
      <c r="I31" s="60">
        <v>71422396</v>
      </c>
      <c r="J31" s="60">
        <v>71422396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71422396</v>
      </c>
      <c r="X31" s="60">
        <v>22483262</v>
      </c>
      <c r="Y31" s="60">
        <v>48939134</v>
      </c>
      <c r="Z31" s="140">
        <v>217.67</v>
      </c>
      <c r="AA31" s="62">
        <v>89933049</v>
      </c>
    </row>
    <row r="32" spans="1:27" ht="13.5">
      <c r="A32" s="249" t="s">
        <v>164</v>
      </c>
      <c r="B32" s="182"/>
      <c r="C32" s="155"/>
      <c r="D32" s="155"/>
      <c r="E32" s="59">
        <v>1028267894</v>
      </c>
      <c r="F32" s="60">
        <v>1028267894</v>
      </c>
      <c r="G32" s="60">
        <v>807376645</v>
      </c>
      <c r="H32" s="60">
        <v>594632410</v>
      </c>
      <c r="I32" s="60">
        <v>1048114901</v>
      </c>
      <c r="J32" s="60">
        <v>1048114901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1048114901</v>
      </c>
      <c r="X32" s="60">
        <v>257066974</v>
      </c>
      <c r="Y32" s="60">
        <v>791047927</v>
      </c>
      <c r="Z32" s="140">
        <v>307.72</v>
      </c>
      <c r="AA32" s="62">
        <v>1028267894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1122822702</v>
      </c>
      <c r="F34" s="73">
        <f t="shared" si="3"/>
        <v>1122822702</v>
      </c>
      <c r="G34" s="73">
        <f t="shared" si="3"/>
        <v>923426160</v>
      </c>
      <c r="H34" s="73">
        <f t="shared" si="3"/>
        <v>711106816</v>
      </c>
      <c r="I34" s="73">
        <f t="shared" si="3"/>
        <v>1158018914</v>
      </c>
      <c r="J34" s="73">
        <f t="shared" si="3"/>
        <v>1158018914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1158018914</v>
      </c>
      <c r="X34" s="73">
        <f t="shared" si="3"/>
        <v>280705676</v>
      </c>
      <c r="Y34" s="73">
        <f t="shared" si="3"/>
        <v>877313238</v>
      </c>
      <c r="Z34" s="170">
        <f>+IF(X34&lt;&gt;0,+(Y34/X34)*100,0)</f>
        <v>312.53847464060544</v>
      </c>
      <c r="AA34" s="74">
        <f>SUM(AA29:AA33)</f>
        <v>1122822702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>
        <v>249593409</v>
      </c>
      <c r="F37" s="60">
        <v>249593409</v>
      </c>
      <c r="G37" s="60">
        <v>154552026</v>
      </c>
      <c r="H37" s="60">
        <v>154125187</v>
      </c>
      <c r="I37" s="60">
        <v>153926470</v>
      </c>
      <c r="J37" s="60">
        <v>153926470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>
        <v>153926470</v>
      </c>
      <c r="X37" s="60">
        <v>62398352</v>
      </c>
      <c r="Y37" s="60">
        <v>91528118</v>
      </c>
      <c r="Z37" s="140">
        <v>146.68</v>
      </c>
      <c r="AA37" s="62">
        <v>249593409</v>
      </c>
    </row>
    <row r="38" spans="1:27" ht="13.5">
      <c r="A38" s="249" t="s">
        <v>165</v>
      </c>
      <c r="B38" s="182"/>
      <c r="C38" s="155"/>
      <c r="D38" s="155"/>
      <c r="E38" s="59">
        <v>658344052</v>
      </c>
      <c r="F38" s="60">
        <v>658344052</v>
      </c>
      <c r="G38" s="60">
        <v>542156822</v>
      </c>
      <c r="H38" s="60">
        <v>542156822</v>
      </c>
      <c r="I38" s="60">
        <v>887471419</v>
      </c>
      <c r="J38" s="60">
        <v>887471419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>
        <v>887471419</v>
      </c>
      <c r="X38" s="60">
        <v>164586013</v>
      </c>
      <c r="Y38" s="60">
        <v>722885406</v>
      </c>
      <c r="Z38" s="140">
        <v>439.21</v>
      </c>
      <c r="AA38" s="62">
        <v>658344052</v>
      </c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907937461</v>
      </c>
      <c r="F39" s="77">
        <f t="shared" si="4"/>
        <v>907937461</v>
      </c>
      <c r="G39" s="77">
        <f t="shared" si="4"/>
        <v>696708848</v>
      </c>
      <c r="H39" s="77">
        <f t="shared" si="4"/>
        <v>696282009</v>
      </c>
      <c r="I39" s="77">
        <f t="shared" si="4"/>
        <v>1041397889</v>
      </c>
      <c r="J39" s="77">
        <f t="shared" si="4"/>
        <v>1041397889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1041397889</v>
      </c>
      <c r="X39" s="77">
        <f t="shared" si="4"/>
        <v>226984365</v>
      </c>
      <c r="Y39" s="77">
        <f t="shared" si="4"/>
        <v>814413524</v>
      </c>
      <c r="Z39" s="212">
        <f>+IF(X39&lt;&gt;0,+(Y39/X39)*100,0)</f>
        <v>358.79719028224696</v>
      </c>
      <c r="AA39" s="79">
        <f>SUM(AA37:AA38)</f>
        <v>907937461</v>
      </c>
    </row>
    <row r="40" spans="1:27" ht="13.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2030760163</v>
      </c>
      <c r="F40" s="73">
        <f t="shared" si="5"/>
        <v>2030760163</v>
      </c>
      <c r="G40" s="73">
        <f t="shared" si="5"/>
        <v>1620135008</v>
      </c>
      <c r="H40" s="73">
        <f t="shared" si="5"/>
        <v>1407388825</v>
      </c>
      <c r="I40" s="73">
        <f t="shared" si="5"/>
        <v>2199416803</v>
      </c>
      <c r="J40" s="73">
        <f t="shared" si="5"/>
        <v>2199416803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2199416803</v>
      </c>
      <c r="X40" s="73">
        <f t="shared" si="5"/>
        <v>507690041</v>
      </c>
      <c r="Y40" s="73">
        <f t="shared" si="5"/>
        <v>1691726762</v>
      </c>
      <c r="Z40" s="170">
        <f>+IF(X40&lt;&gt;0,+(Y40/X40)*100,0)</f>
        <v>333.2203953947562</v>
      </c>
      <c r="AA40" s="74">
        <f>+AA34+AA39</f>
        <v>2030760163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10735228085</v>
      </c>
      <c r="F42" s="259">
        <f t="shared" si="6"/>
        <v>10735228085</v>
      </c>
      <c r="G42" s="259">
        <f t="shared" si="6"/>
        <v>12413840404</v>
      </c>
      <c r="H42" s="259">
        <f t="shared" si="6"/>
        <v>12142689963</v>
      </c>
      <c r="I42" s="259">
        <f t="shared" si="6"/>
        <v>12776462683</v>
      </c>
      <c r="J42" s="259">
        <f t="shared" si="6"/>
        <v>12776462683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12776462683</v>
      </c>
      <c r="X42" s="259">
        <f t="shared" si="6"/>
        <v>2683807024</v>
      </c>
      <c r="Y42" s="259">
        <f t="shared" si="6"/>
        <v>10092655659</v>
      </c>
      <c r="Z42" s="260">
        <f>+IF(X42&lt;&gt;0,+(Y42/X42)*100,0)</f>
        <v>376.0574277042357</v>
      </c>
      <c r="AA42" s="261">
        <f>+AA25-AA40</f>
        <v>10735228085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/>
      <c r="D45" s="155"/>
      <c r="E45" s="59">
        <v>8016788899</v>
      </c>
      <c r="F45" s="60">
        <v>8016788899</v>
      </c>
      <c r="G45" s="60">
        <v>11654365182</v>
      </c>
      <c r="H45" s="60">
        <v>11383055691</v>
      </c>
      <c r="I45" s="60">
        <v>12189309798</v>
      </c>
      <c r="J45" s="60">
        <v>12189309798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12189309798</v>
      </c>
      <c r="X45" s="60">
        <v>2004197225</v>
      </c>
      <c r="Y45" s="60">
        <v>10185112573</v>
      </c>
      <c r="Z45" s="139">
        <v>508.19</v>
      </c>
      <c r="AA45" s="62">
        <v>8016788899</v>
      </c>
    </row>
    <row r="46" spans="1:27" ht="13.5">
      <c r="A46" s="249" t="s">
        <v>171</v>
      </c>
      <c r="B46" s="182"/>
      <c r="C46" s="155"/>
      <c r="D46" s="155"/>
      <c r="E46" s="59">
        <v>2718439186</v>
      </c>
      <c r="F46" s="60">
        <v>2718439186</v>
      </c>
      <c r="G46" s="60">
        <v>759475222</v>
      </c>
      <c r="H46" s="60">
        <v>759634272</v>
      </c>
      <c r="I46" s="60">
        <v>587152885</v>
      </c>
      <c r="J46" s="60">
        <v>587152885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587152885</v>
      </c>
      <c r="X46" s="60">
        <v>679609797</v>
      </c>
      <c r="Y46" s="60">
        <v>-92456912</v>
      </c>
      <c r="Z46" s="139">
        <v>-13.6</v>
      </c>
      <c r="AA46" s="62">
        <v>2718439186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10735228085</v>
      </c>
      <c r="F48" s="219">
        <f t="shared" si="7"/>
        <v>10735228085</v>
      </c>
      <c r="G48" s="219">
        <f t="shared" si="7"/>
        <v>12413840404</v>
      </c>
      <c r="H48" s="219">
        <f t="shared" si="7"/>
        <v>12142689963</v>
      </c>
      <c r="I48" s="219">
        <f t="shared" si="7"/>
        <v>12776462683</v>
      </c>
      <c r="J48" s="219">
        <f t="shared" si="7"/>
        <v>12776462683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12776462683</v>
      </c>
      <c r="X48" s="219">
        <f t="shared" si="7"/>
        <v>2683807022</v>
      </c>
      <c r="Y48" s="219">
        <f t="shared" si="7"/>
        <v>10092655661</v>
      </c>
      <c r="Z48" s="265">
        <f>+IF(X48&lt;&gt;0,+(Y48/X48)*100,0)</f>
        <v>376.05742805899854</v>
      </c>
      <c r="AA48" s="232">
        <f>SUM(AA45:AA47)</f>
        <v>10735228085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>
        <v>4194837181</v>
      </c>
      <c r="F6" s="60">
        <v>4194837181</v>
      </c>
      <c r="G6" s="60">
        <v>285702606</v>
      </c>
      <c r="H6" s="60">
        <v>427741117</v>
      </c>
      <c r="I6" s="60">
        <v>317146570</v>
      </c>
      <c r="J6" s="60">
        <v>1030590293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1030590293</v>
      </c>
      <c r="X6" s="60">
        <v>1103546541</v>
      </c>
      <c r="Y6" s="60">
        <v>-72956248</v>
      </c>
      <c r="Z6" s="140">
        <v>-6.61</v>
      </c>
      <c r="AA6" s="62">
        <v>4194837181</v>
      </c>
    </row>
    <row r="7" spans="1:27" ht="13.5">
      <c r="A7" s="249" t="s">
        <v>178</v>
      </c>
      <c r="B7" s="182"/>
      <c r="C7" s="155"/>
      <c r="D7" s="155"/>
      <c r="E7" s="59">
        <v>654372000</v>
      </c>
      <c r="F7" s="60">
        <v>654372000</v>
      </c>
      <c r="G7" s="60">
        <v>258613000</v>
      </c>
      <c r="H7" s="60"/>
      <c r="I7" s="60">
        <v>2300000</v>
      </c>
      <c r="J7" s="60">
        <v>260913000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260913000</v>
      </c>
      <c r="X7" s="60">
        <v>242288917</v>
      </c>
      <c r="Y7" s="60">
        <v>18624083</v>
      </c>
      <c r="Z7" s="140">
        <v>7.69</v>
      </c>
      <c r="AA7" s="62">
        <v>654372000</v>
      </c>
    </row>
    <row r="8" spans="1:27" ht="13.5">
      <c r="A8" s="249" t="s">
        <v>179</v>
      </c>
      <c r="B8" s="182"/>
      <c r="C8" s="155"/>
      <c r="D8" s="155"/>
      <c r="E8" s="59">
        <v>686387781</v>
      </c>
      <c r="F8" s="60">
        <v>686387781</v>
      </c>
      <c r="G8" s="60">
        <v>17000000</v>
      </c>
      <c r="H8" s="60">
        <v>1558000</v>
      </c>
      <c r="I8" s="60"/>
      <c r="J8" s="60">
        <v>18558000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18558000</v>
      </c>
      <c r="X8" s="60">
        <v>264600000</v>
      </c>
      <c r="Y8" s="60">
        <v>-246042000</v>
      </c>
      <c r="Z8" s="140">
        <v>-92.99</v>
      </c>
      <c r="AA8" s="62">
        <v>686387781</v>
      </c>
    </row>
    <row r="9" spans="1:27" ht="13.5">
      <c r="A9" s="249" t="s">
        <v>180</v>
      </c>
      <c r="B9" s="182"/>
      <c r="C9" s="155"/>
      <c r="D9" s="155"/>
      <c r="E9" s="59">
        <v>317402604</v>
      </c>
      <c r="F9" s="60">
        <v>317402604</v>
      </c>
      <c r="G9" s="60">
        <v>1700835</v>
      </c>
      <c r="H9" s="60">
        <v>1650006</v>
      </c>
      <c r="I9" s="60">
        <v>2253915</v>
      </c>
      <c r="J9" s="60">
        <v>5604756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5604756</v>
      </c>
      <c r="X9" s="60">
        <v>79350651</v>
      </c>
      <c r="Y9" s="60">
        <v>-73745895</v>
      </c>
      <c r="Z9" s="140">
        <v>-92.94</v>
      </c>
      <c r="AA9" s="62">
        <v>317402604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/>
      <c r="D12" s="155"/>
      <c r="E12" s="59">
        <v>-4686926423</v>
      </c>
      <c r="F12" s="60">
        <v>-4686926423</v>
      </c>
      <c r="G12" s="60">
        <v>-298834861</v>
      </c>
      <c r="H12" s="60">
        <v>-498039938</v>
      </c>
      <c r="I12" s="60">
        <v>-384948556</v>
      </c>
      <c r="J12" s="60">
        <v>-1181823355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-1181823355</v>
      </c>
      <c r="X12" s="60">
        <v>-1299913801</v>
      </c>
      <c r="Y12" s="60">
        <v>118090446</v>
      </c>
      <c r="Z12" s="140">
        <v>-9.08</v>
      </c>
      <c r="AA12" s="62">
        <v>-4686926423</v>
      </c>
    </row>
    <row r="13" spans="1:27" ht="13.5">
      <c r="A13" s="249" t="s">
        <v>40</v>
      </c>
      <c r="B13" s="182"/>
      <c r="C13" s="155"/>
      <c r="D13" s="155"/>
      <c r="E13" s="59">
        <v>-200444748</v>
      </c>
      <c r="F13" s="60">
        <v>-200444748</v>
      </c>
      <c r="G13" s="60">
        <v>-1725687</v>
      </c>
      <c r="H13" s="60">
        <v>-1711663</v>
      </c>
      <c r="I13" s="60">
        <v>-1763907</v>
      </c>
      <c r="J13" s="60">
        <v>-5201257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-5201257</v>
      </c>
      <c r="X13" s="60">
        <v>-50111187</v>
      </c>
      <c r="Y13" s="60">
        <v>44909930</v>
      </c>
      <c r="Z13" s="140">
        <v>-89.62</v>
      </c>
      <c r="AA13" s="62">
        <v>-200444748</v>
      </c>
    </row>
    <row r="14" spans="1:27" ht="13.5">
      <c r="A14" s="249" t="s">
        <v>42</v>
      </c>
      <c r="B14" s="182"/>
      <c r="C14" s="155"/>
      <c r="D14" s="155"/>
      <c r="E14" s="59">
        <v>-121888992</v>
      </c>
      <c r="F14" s="60">
        <v>-121888992</v>
      </c>
      <c r="G14" s="60">
        <v>-204556</v>
      </c>
      <c r="H14" s="60">
        <v>-41680</v>
      </c>
      <c r="I14" s="60">
        <v>-8823</v>
      </c>
      <c r="J14" s="60">
        <v>-255059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-255059</v>
      </c>
      <c r="X14" s="60">
        <v>-30472248</v>
      </c>
      <c r="Y14" s="60">
        <v>30217189</v>
      </c>
      <c r="Z14" s="140">
        <v>-99.16</v>
      </c>
      <c r="AA14" s="62">
        <v>-121888992</v>
      </c>
    </row>
    <row r="15" spans="1:27" ht="13.5">
      <c r="A15" s="250" t="s">
        <v>184</v>
      </c>
      <c r="B15" s="251"/>
      <c r="C15" s="168">
        <f aca="true" t="shared" si="0" ref="C15:Y15">SUM(C6:C14)</f>
        <v>0</v>
      </c>
      <c r="D15" s="168">
        <f>SUM(D6:D14)</f>
        <v>0</v>
      </c>
      <c r="E15" s="72">
        <f t="shared" si="0"/>
        <v>843739403</v>
      </c>
      <c r="F15" s="73">
        <f t="shared" si="0"/>
        <v>843739403</v>
      </c>
      <c r="G15" s="73">
        <f t="shared" si="0"/>
        <v>262251337</v>
      </c>
      <c r="H15" s="73">
        <f t="shared" si="0"/>
        <v>-68844158</v>
      </c>
      <c r="I15" s="73">
        <f t="shared" si="0"/>
        <v>-65020801</v>
      </c>
      <c r="J15" s="73">
        <f t="shared" si="0"/>
        <v>128386378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128386378</v>
      </c>
      <c r="X15" s="73">
        <f t="shared" si="0"/>
        <v>309288873</v>
      </c>
      <c r="Y15" s="73">
        <f t="shared" si="0"/>
        <v>-180902495</v>
      </c>
      <c r="Z15" s="170">
        <f>+IF(X15&lt;&gt;0,+(Y15/X15)*100,0)</f>
        <v>-58.489816735178835</v>
      </c>
      <c r="AA15" s="74">
        <f>SUM(AA6:AA14)</f>
        <v>843739403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>
        <v>11889264</v>
      </c>
      <c r="F19" s="60">
        <v>11889264</v>
      </c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>
        <v>2972316</v>
      </c>
      <c r="Y19" s="159">
        <v>-2972316</v>
      </c>
      <c r="Z19" s="141">
        <v>-100</v>
      </c>
      <c r="AA19" s="225">
        <v>11889264</v>
      </c>
    </row>
    <row r="20" spans="1:27" ht="13.5">
      <c r="A20" s="249" t="s">
        <v>187</v>
      </c>
      <c r="B20" s="182"/>
      <c r="C20" s="155"/>
      <c r="D20" s="155"/>
      <c r="E20" s="268">
        <v>54999996</v>
      </c>
      <c r="F20" s="159">
        <v>54999996</v>
      </c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>
        <v>13749999</v>
      </c>
      <c r="Y20" s="60">
        <v>-13749999</v>
      </c>
      <c r="Z20" s="140">
        <v>-100</v>
      </c>
      <c r="AA20" s="62">
        <v>54999996</v>
      </c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-692790972</v>
      </c>
      <c r="F24" s="60">
        <v>-692790972</v>
      </c>
      <c r="G24" s="60">
        <v>-51677414</v>
      </c>
      <c r="H24" s="60">
        <v>-47544464</v>
      </c>
      <c r="I24" s="60">
        <v>-53837457</v>
      </c>
      <c r="J24" s="60">
        <v>-153059335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-153059335</v>
      </c>
      <c r="X24" s="60">
        <v>-173197743</v>
      </c>
      <c r="Y24" s="60">
        <v>20138408</v>
      </c>
      <c r="Z24" s="140">
        <v>-11.63</v>
      </c>
      <c r="AA24" s="62">
        <v>-692790972</v>
      </c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-625901712</v>
      </c>
      <c r="F25" s="73">
        <f t="shared" si="1"/>
        <v>-625901712</v>
      </c>
      <c r="G25" s="73">
        <f t="shared" si="1"/>
        <v>-51677414</v>
      </c>
      <c r="H25" s="73">
        <f t="shared" si="1"/>
        <v>-47544464</v>
      </c>
      <c r="I25" s="73">
        <f t="shared" si="1"/>
        <v>-53837457</v>
      </c>
      <c r="J25" s="73">
        <f t="shared" si="1"/>
        <v>-153059335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-153059335</v>
      </c>
      <c r="X25" s="73">
        <f t="shared" si="1"/>
        <v>-156475428</v>
      </c>
      <c r="Y25" s="73">
        <f t="shared" si="1"/>
        <v>3416093</v>
      </c>
      <c r="Z25" s="170">
        <f>+IF(X25&lt;&gt;0,+(Y25/X25)*100,0)</f>
        <v>-2.183149804198011</v>
      </c>
      <c r="AA25" s="74">
        <f>SUM(AA19:AA24)</f>
        <v>-625901712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>
        <v>40393584</v>
      </c>
      <c r="F30" s="60">
        <v>40393584</v>
      </c>
      <c r="G30" s="60">
        <v>15137470</v>
      </c>
      <c r="H30" s="60"/>
      <c r="I30" s="60"/>
      <c r="J30" s="60">
        <v>15137470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15137470</v>
      </c>
      <c r="X30" s="60">
        <v>10098396</v>
      </c>
      <c r="Y30" s="60">
        <v>5039074</v>
      </c>
      <c r="Z30" s="140">
        <v>49.9</v>
      </c>
      <c r="AA30" s="62">
        <v>40393584</v>
      </c>
    </row>
    <row r="31" spans="1:27" ht="13.5">
      <c r="A31" s="249" t="s">
        <v>195</v>
      </c>
      <c r="B31" s="182"/>
      <c r="C31" s="155"/>
      <c r="D31" s="155"/>
      <c r="E31" s="59">
        <v>6000000</v>
      </c>
      <c r="F31" s="60">
        <v>6000000</v>
      </c>
      <c r="G31" s="60">
        <v>204273</v>
      </c>
      <c r="H31" s="159">
        <v>176119</v>
      </c>
      <c r="I31" s="159">
        <v>149450</v>
      </c>
      <c r="J31" s="159">
        <v>529842</v>
      </c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>
        <v>529842</v>
      </c>
      <c r="X31" s="159">
        <v>1500000</v>
      </c>
      <c r="Y31" s="60">
        <v>-970158</v>
      </c>
      <c r="Z31" s="140">
        <v>-64.68</v>
      </c>
      <c r="AA31" s="62">
        <v>6000000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>
        <v>-35000004</v>
      </c>
      <c r="F33" s="60">
        <v>-35000004</v>
      </c>
      <c r="G33" s="60">
        <v>-800176</v>
      </c>
      <c r="H33" s="60">
        <v>-533550</v>
      </c>
      <c r="I33" s="60">
        <v>-481306</v>
      </c>
      <c r="J33" s="60">
        <v>-1815032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-1815032</v>
      </c>
      <c r="X33" s="60">
        <v>-8750001</v>
      </c>
      <c r="Y33" s="60">
        <v>6934969</v>
      </c>
      <c r="Z33" s="140">
        <v>-79.26</v>
      </c>
      <c r="AA33" s="62">
        <v>-35000004</v>
      </c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11393580</v>
      </c>
      <c r="F34" s="73">
        <f t="shared" si="2"/>
        <v>11393580</v>
      </c>
      <c r="G34" s="73">
        <f t="shared" si="2"/>
        <v>14541567</v>
      </c>
      <c r="H34" s="73">
        <f t="shared" si="2"/>
        <v>-357431</v>
      </c>
      <c r="I34" s="73">
        <f t="shared" si="2"/>
        <v>-331856</v>
      </c>
      <c r="J34" s="73">
        <f t="shared" si="2"/>
        <v>13852280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13852280</v>
      </c>
      <c r="X34" s="73">
        <f t="shared" si="2"/>
        <v>2848395</v>
      </c>
      <c r="Y34" s="73">
        <f t="shared" si="2"/>
        <v>11003885</v>
      </c>
      <c r="Z34" s="170">
        <f>+IF(X34&lt;&gt;0,+(Y34/X34)*100,0)</f>
        <v>386.31878654470324</v>
      </c>
      <c r="AA34" s="74">
        <f>SUM(AA29:AA33)</f>
        <v>11393580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0</v>
      </c>
      <c r="D36" s="153">
        <f>+D15+D25+D34</f>
        <v>0</v>
      </c>
      <c r="E36" s="99">
        <f t="shared" si="3"/>
        <v>229231271</v>
      </c>
      <c r="F36" s="100">
        <f t="shared" si="3"/>
        <v>229231271</v>
      </c>
      <c r="G36" s="100">
        <f t="shared" si="3"/>
        <v>225115490</v>
      </c>
      <c r="H36" s="100">
        <f t="shared" si="3"/>
        <v>-116746053</v>
      </c>
      <c r="I36" s="100">
        <f t="shared" si="3"/>
        <v>-119190114</v>
      </c>
      <c r="J36" s="100">
        <f t="shared" si="3"/>
        <v>-10820677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-10820677</v>
      </c>
      <c r="X36" s="100">
        <f t="shared" si="3"/>
        <v>155661840</v>
      </c>
      <c r="Y36" s="100">
        <f t="shared" si="3"/>
        <v>-166482517</v>
      </c>
      <c r="Z36" s="137">
        <f>+IF(X36&lt;&gt;0,+(Y36/X36)*100,0)</f>
        <v>-106.95139990636113</v>
      </c>
      <c r="AA36" s="102">
        <f>+AA15+AA25+AA34</f>
        <v>229231271</v>
      </c>
    </row>
    <row r="37" spans="1:27" ht="13.5">
      <c r="A37" s="249" t="s">
        <v>199</v>
      </c>
      <c r="B37" s="182"/>
      <c r="C37" s="153"/>
      <c r="D37" s="153"/>
      <c r="E37" s="99">
        <v>423516623</v>
      </c>
      <c r="F37" s="100">
        <v>423516623</v>
      </c>
      <c r="G37" s="100">
        <v>572651813</v>
      </c>
      <c r="H37" s="100">
        <v>797767303</v>
      </c>
      <c r="I37" s="100">
        <v>681021250</v>
      </c>
      <c r="J37" s="100">
        <v>572651813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572651813</v>
      </c>
      <c r="X37" s="100">
        <v>423516623</v>
      </c>
      <c r="Y37" s="100">
        <v>149135190</v>
      </c>
      <c r="Z37" s="137">
        <v>35.21</v>
      </c>
      <c r="AA37" s="102">
        <v>423516623</v>
      </c>
    </row>
    <row r="38" spans="1:27" ht="13.5">
      <c r="A38" s="269" t="s">
        <v>200</v>
      </c>
      <c r="B38" s="256"/>
      <c r="C38" s="257"/>
      <c r="D38" s="257"/>
      <c r="E38" s="258">
        <v>652747895</v>
      </c>
      <c r="F38" s="259">
        <v>652747895</v>
      </c>
      <c r="G38" s="259">
        <v>797767303</v>
      </c>
      <c r="H38" s="259">
        <v>681021250</v>
      </c>
      <c r="I38" s="259">
        <v>561831136</v>
      </c>
      <c r="J38" s="259">
        <v>561831136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561831136</v>
      </c>
      <c r="X38" s="259">
        <v>579178464</v>
      </c>
      <c r="Y38" s="259">
        <v>-17347328</v>
      </c>
      <c r="Z38" s="260">
        <v>-3</v>
      </c>
      <c r="AA38" s="261">
        <v>652747895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699380996</v>
      </c>
      <c r="F5" s="106">
        <f t="shared" si="0"/>
        <v>699380996</v>
      </c>
      <c r="G5" s="106">
        <f t="shared" si="0"/>
        <v>17320379</v>
      </c>
      <c r="H5" s="106">
        <f t="shared" si="0"/>
        <v>33215697</v>
      </c>
      <c r="I5" s="106">
        <f t="shared" si="0"/>
        <v>35680083</v>
      </c>
      <c r="J5" s="106">
        <f t="shared" si="0"/>
        <v>86216159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86216159</v>
      </c>
      <c r="X5" s="106">
        <f t="shared" si="0"/>
        <v>174845249</v>
      </c>
      <c r="Y5" s="106">
        <f t="shared" si="0"/>
        <v>-88629090</v>
      </c>
      <c r="Z5" s="201">
        <f>+IF(X5&lt;&gt;0,+(Y5/X5)*100,0)</f>
        <v>-50.69001903506112</v>
      </c>
      <c r="AA5" s="199">
        <f>SUM(AA11:AA18)</f>
        <v>699380996</v>
      </c>
    </row>
    <row r="6" spans="1:27" ht="13.5">
      <c r="A6" s="291" t="s">
        <v>204</v>
      </c>
      <c r="B6" s="142"/>
      <c r="C6" s="62"/>
      <c r="D6" s="156"/>
      <c r="E6" s="60">
        <v>71281388</v>
      </c>
      <c r="F6" s="60">
        <v>71281388</v>
      </c>
      <c r="G6" s="60"/>
      <c r="H6" s="60">
        <v>1009010</v>
      </c>
      <c r="I6" s="60">
        <v>6750509</v>
      </c>
      <c r="J6" s="60">
        <v>7759519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7759519</v>
      </c>
      <c r="X6" s="60">
        <v>17820347</v>
      </c>
      <c r="Y6" s="60">
        <v>-10060828</v>
      </c>
      <c r="Z6" s="140">
        <v>-56.46</v>
      </c>
      <c r="AA6" s="155">
        <v>71281388</v>
      </c>
    </row>
    <row r="7" spans="1:27" ht="13.5">
      <c r="A7" s="291" t="s">
        <v>205</v>
      </c>
      <c r="B7" s="142"/>
      <c r="C7" s="62"/>
      <c r="D7" s="156"/>
      <c r="E7" s="60">
        <v>126844527</v>
      </c>
      <c r="F7" s="60">
        <v>126844527</v>
      </c>
      <c r="G7" s="60">
        <v>1618754</v>
      </c>
      <c r="H7" s="60">
        <v>5824170</v>
      </c>
      <c r="I7" s="60">
        <v>3041166</v>
      </c>
      <c r="J7" s="60">
        <v>10484090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10484090</v>
      </c>
      <c r="X7" s="60">
        <v>31711132</v>
      </c>
      <c r="Y7" s="60">
        <v>-21227042</v>
      </c>
      <c r="Z7" s="140">
        <v>-66.94</v>
      </c>
      <c r="AA7" s="155">
        <v>126844527</v>
      </c>
    </row>
    <row r="8" spans="1:27" ht="13.5">
      <c r="A8" s="291" t="s">
        <v>206</v>
      </c>
      <c r="B8" s="142"/>
      <c r="C8" s="62"/>
      <c r="D8" s="156"/>
      <c r="E8" s="60">
        <v>131388347</v>
      </c>
      <c r="F8" s="60">
        <v>131388347</v>
      </c>
      <c r="G8" s="60"/>
      <c r="H8" s="60">
        <v>7297078</v>
      </c>
      <c r="I8" s="60">
        <v>14592879</v>
      </c>
      <c r="J8" s="60">
        <v>21889957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21889957</v>
      </c>
      <c r="X8" s="60">
        <v>32847087</v>
      </c>
      <c r="Y8" s="60">
        <v>-10957130</v>
      </c>
      <c r="Z8" s="140">
        <v>-33.36</v>
      </c>
      <c r="AA8" s="155">
        <v>131388347</v>
      </c>
    </row>
    <row r="9" spans="1:27" ht="13.5">
      <c r="A9" s="291" t="s">
        <v>207</v>
      </c>
      <c r="B9" s="142"/>
      <c r="C9" s="62"/>
      <c r="D9" s="156"/>
      <c r="E9" s="60">
        <v>206947481</v>
      </c>
      <c r="F9" s="60">
        <v>206947481</v>
      </c>
      <c r="G9" s="60">
        <v>15701625</v>
      </c>
      <c r="H9" s="60">
        <v>9221116</v>
      </c>
      <c r="I9" s="60">
        <v>3880031</v>
      </c>
      <c r="J9" s="60">
        <v>28802772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28802772</v>
      </c>
      <c r="X9" s="60">
        <v>51736870</v>
      </c>
      <c r="Y9" s="60">
        <v>-22934098</v>
      </c>
      <c r="Z9" s="140">
        <v>-44.33</v>
      </c>
      <c r="AA9" s="155">
        <v>206947481</v>
      </c>
    </row>
    <row r="10" spans="1:27" ht="13.5">
      <c r="A10" s="291" t="s">
        <v>208</v>
      </c>
      <c r="B10" s="142"/>
      <c r="C10" s="62"/>
      <c r="D10" s="156"/>
      <c r="E10" s="60">
        <v>8515000</v>
      </c>
      <c r="F10" s="60">
        <v>8515000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2128750</v>
      </c>
      <c r="Y10" s="60">
        <v>-2128750</v>
      </c>
      <c r="Z10" s="140">
        <v>-100</v>
      </c>
      <c r="AA10" s="155">
        <v>8515000</v>
      </c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544976743</v>
      </c>
      <c r="F11" s="295">
        <f t="shared" si="1"/>
        <v>544976743</v>
      </c>
      <c r="G11" s="295">
        <f t="shared" si="1"/>
        <v>17320379</v>
      </c>
      <c r="H11" s="295">
        <f t="shared" si="1"/>
        <v>23351374</v>
      </c>
      <c r="I11" s="295">
        <f t="shared" si="1"/>
        <v>28264585</v>
      </c>
      <c r="J11" s="295">
        <f t="shared" si="1"/>
        <v>68936338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68936338</v>
      </c>
      <c r="X11" s="295">
        <f t="shared" si="1"/>
        <v>136244186</v>
      </c>
      <c r="Y11" s="295">
        <f t="shared" si="1"/>
        <v>-67307848</v>
      </c>
      <c r="Z11" s="296">
        <f>+IF(X11&lt;&gt;0,+(Y11/X11)*100,0)</f>
        <v>-49.40236348874366</v>
      </c>
      <c r="AA11" s="297">
        <f>SUM(AA6:AA10)</f>
        <v>544976743</v>
      </c>
    </row>
    <row r="12" spans="1:27" ht="13.5">
      <c r="A12" s="298" t="s">
        <v>210</v>
      </c>
      <c r="B12" s="136"/>
      <c r="C12" s="62"/>
      <c r="D12" s="156"/>
      <c r="E12" s="60">
        <v>24600000</v>
      </c>
      <c r="F12" s="60">
        <v>24600000</v>
      </c>
      <c r="G12" s="60"/>
      <c r="H12" s="60"/>
      <c r="I12" s="60">
        <v>2610405</v>
      </c>
      <c r="J12" s="60">
        <v>2610405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2610405</v>
      </c>
      <c r="X12" s="60">
        <v>6150000</v>
      </c>
      <c r="Y12" s="60">
        <v>-3539595</v>
      </c>
      <c r="Z12" s="140">
        <v>-57.55</v>
      </c>
      <c r="AA12" s="155">
        <v>24600000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>
        <v>415654</v>
      </c>
      <c r="J13" s="275">
        <v>415654</v>
      </c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>
        <v>415654</v>
      </c>
      <c r="X13" s="275"/>
      <c r="Y13" s="275">
        <v>415654</v>
      </c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129804253</v>
      </c>
      <c r="F15" s="60">
        <v>129804253</v>
      </c>
      <c r="G15" s="60"/>
      <c r="H15" s="60">
        <v>9864323</v>
      </c>
      <c r="I15" s="60">
        <v>4389439</v>
      </c>
      <c r="J15" s="60">
        <v>14253762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14253762</v>
      </c>
      <c r="X15" s="60">
        <v>32451063</v>
      </c>
      <c r="Y15" s="60">
        <v>-18197301</v>
      </c>
      <c r="Z15" s="140">
        <v>-56.08</v>
      </c>
      <c r="AA15" s="155">
        <v>129804253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166607712</v>
      </c>
      <c r="F20" s="100">
        <f t="shared" si="2"/>
        <v>166607712</v>
      </c>
      <c r="G20" s="100">
        <f t="shared" si="2"/>
        <v>253496</v>
      </c>
      <c r="H20" s="100">
        <f t="shared" si="2"/>
        <v>8062426</v>
      </c>
      <c r="I20" s="100">
        <f t="shared" si="2"/>
        <v>8590378</v>
      </c>
      <c r="J20" s="100">
        <f t="shared" si="2"/>
        <v>16906300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16906300</v>
      </c>
      <c r="X20" s="100">
        <f t="shared" si="2"/>
        <v>41651928</v>
      </c>
      <c r="Y20" s="100">
        <f t="shared" si="2"/>
        <v>-24745628</v>
      </c>
      <c r="Z20" s="137">
        <f>+IF(X20&lt;&gt;0,+(Y20/X20)*100,0)</f>
        <v>-59.41052236525521</v>
      </c>
      <c r="AA20" s="153">
        <f>SUM(AA26:AA33)</f>
        <v>166607712</v>
      </c>
    </row>
    <row r="21" spans="1:27" ht="13.5">
      <c r="A21" s="291" t="s">
        <v>204</v>
      </c>
      <c r="B21" s="142"/>
      <c r="C21" s="62"/>
      <c r="D21" s="156"/>
      <c r="E21" s="60">
        <v>39196000</v>
      </c>
      <c r="F21" s="60">
        <v>39196000</v>
      </c>
      <c r="G21" s="60"/>
      <c r="H21" s="60">
        <v>2340874</v>
      </c>
      <c r="I21" s="60">
        <v>442293</v>
      </c>
      <c r="J21" s="60">
        <v>2783167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2783167</v>
      </c>
      <c r="X21" s="60">
        <v>9799000</v>
      </c>
      <c r="Y21" s="60">
        <v>-7015833</v>
      </c>
      <c r="Z21" s="140">
        <v>-71.6</v>
      </c>
      <c r="AA21" s="155">
        <v>39196000</v>
      </c>
    </row>
    <row r="22" spans="1:27" ht="13.5">
      <c r="A22" s="291" t="s">
        <v>205</v>
      </c>
      <c r="B22" s="142"/>
      <c r="C22" s="62"/>
      <c r="D22" s="156"/>
      <c r="E22" s="60">
        <v>2843837</v>
      </c>
      <c r="F22" s="60">
        <v>2843837</v>
      </c>
      <c r="G22" s="60"/>
      <c r="H22" s="60">
        <v>48960</v>
      </c>
      <c r="I22" s="60">
        <v>194144</v>
      </c>
      <c r="J22" s="60">
        <v>243104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243104</v>
      </c>
      <c r="X22" s="60">
        <v>710959</v>
      </c>
      <c r="Y22" s="60">
        <v>-467855</v>
      </c>
      <c r="Z22" s="140">
        <v>-65.81</v>
      </c>
      <c r="AA22" s="155">
        <v>2843837</v>
      </c>
    </row>
    <row r="23" spans="1:27" ht="13.5">
      <c r="A23" s="291" t="s">
        <v>206</v>
      </c>
      <c r="B23" s="142"/>
      <c r="C23" s="62"/>
      <c r="D23" s="156"/>
      <c r="E23" s="60">
        <v>47000000</v>
      </c>
      <c r="F23" s="60">
        <v>47000000</v>
      </c>
      <c r="G23" s="60">
        <v>210000</v>
      </c>
      <c r="H23" s="60">
        <v>4824472</v>
      </c>
      <c r="I23" s="60">
        <v>7006686</v>
      </c>
      <c r="J23" s="60">
        <v>12041158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12041158</v>
      </c>
      <c r="X23" s="60">
        <v>11750000</v>
      </c>
      <c r="Y23" s="60">
        <v>291158</v>
      </c>
      <c r="Z23" s="140">
        <v>2.48</v>
      </c>
      <c r="AA23" s="155">
        <v>47000000</v>
      </c>
    </row>
    <row r="24" spans="1:27" ht="13.5">
      <c r="A24" s="291" t="s">
        <v>207</v>
      </c>
      <c r="B24" s="142"/>
      <c r="C24" s="62"/>
      <c r="D24" s="156"/>
      <c r="E24" s="60">
        <v>20200000</v>
      </c>
      <c r="F24" s="60">
        <v>20200000</v>
      </c>
      <c r="G24" s="60"/>
      <c r="H24" s="60">
        <v>444395</v>
      </c>
      <c r="I24" s="60">
        <v>416238</v>
      </c>
      <c r="J24" s="60">
        <v>860633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860633</v>
      </c>
      <c r="X24" s="60">
        <v>5050000</v>
      </c>
      <c r="Y24" s="60">
        <v>-4189367</v>
      </c>
      <c r="Z24" s="140">
        <v>-82.96</v>
      </c>
      <c r="AA24" s="155">
        <v>20200000</v>
      </c>
    </row>
    <row r="25" spans="1:27" ht="13.5">
      <c r="A25" s="291" t="s">
        <v>208</v>
      </c>
      <c r="B25" s="142"/>
      <c r="C25" s="62"/>
      <c r="D25" s="156"/>
      <c r="E25" s="60">
        <v>27550000</v>
      </c>
      <c r="F25" s="60">
        <v>27550000</v>
      </c>
      <c r="G25" s="60"/>
      <c r="H25" s="60">
        <v>358103</v>
      </c>
      <c r="I25" s="60">
        <v>525518</v>
      </c>
      <c r="J25" s="60">
        <v>883621</v>
      </c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>
        <v>883621</v>
      </c>
      <c r="X25" s="60">
        <v>6887500</v>
      </c>
      <c r="Y25" s="60">
        <v>-6003879</v>
      </c>
      <c r="Z25" s="140">
        <v>-87.17</v>
      </c>
      <c r="AA25" s="155">
        <v>27550000</v>
      </c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136789837</v>
      </c>
      <c r="F26" s="295">
        <f t="shared" si="3"/>
        <v>136789837</v>
      </c>
      <c r="G26" s="295">
        <f t="shared" si="3"/>
        <v>210000</v>
      </c>
      <c r="H26" s="295">
        <f t="shared" si="3"/>
        <v>8016804</v>
      </c>
      <c r="I26" s="295">
        <f t="shared" si="3"/>
        <v>8584879</v>
      </c>
      <c r="J26" s="295">
        <f t="shared" si="3"/>
        <v>16811683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16811683</v>
      </c>
      <c r="X26" s="295">
        <f t="shared" si="3"/>
        <v>34197459</v>
      </c>
      <c r="Y26" s="295">
        <f t="shared" si="3"/>
        <v>-17385776</v>
      </c>
      <c r="Z26" s="296">
        <f>+IF(X26&lt;&gt;0,+(Y26/X26)*100,0)</f>
        <v>-50.839379615894856</v>
      </c>
      <c r="AA26" s="297">
        <f>SUM(AA21:AA25)</f>
        <v>136789837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>
        <v>29817875</v>
      </c>
      <c r="F30" s="60">
        <v>29817875</v>
      </c>
      <c r="G30" s="60">
        <v>43496</v>
      </c>
      <c r="H30" s="60">
        <v>45622</v>
      </c>
      <c r="I30" s="60">
        <v>5499</v>
      </c>
      <c r="J30" s="60">
        <v>94617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94617</v>
      </c>
      <c r="X30" s="60">
        <v>7454469</v>
      </c>
      <c r="Y30" s="60">
        <v>-7359852</v>
      </c>
      <c r="Z30" s="140">
        <v>-98.73</v>
      </c>
      <c r="AA30" s="155">
        <v>29817875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110477388</v>
      </c>
      <c r="F36" s="60">
        <f t="shared" si="4"/>
        <v>110477388</v>
      </c>
      <c r="G36" s="60">
        <f t="shared" si="4"/>
        <v>0</v>
      </c>
      <c r="H36" s="60">
        <f t="shared" si="4"/>
        <v>3349884</v>
      </c>
      <c r="I36" s="60">
        <f t="shared" si="4"/>
        <v>7192802</v>
      </c>
      <c r="J36" s="60">
        <f t="shared" si="4"/>
        <v>10542686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10542686</v>
      </c>
      <c r="X36" s="60">
        <f t="shared" si="4"/>
        <v>27619347</v>
      </c>
      <c r="Y36" s="60">
        <f t="shared" si="4"/>
        <v>-17076661</v>
      </c>
      <c r="Z36" s="140">
        <f aca="true" t="shared" si="5" ref="Z36:Z49">+IF(X36&lt;&gt;0,+(Y36/X36)*100,0)</f>
        <v>-61.82861962666967</v>
      </c>
      <c r="AA36" s="155">
        <f>AA6+AA21</f>
        <v>110477388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129688364</v>
      </c>
      <c r="F37" s="60">
        <f t="shared" si="4"/>
        <v>129688364</v>
      </c>
      <c r="G37" s="60">
        <f t="shared" si="4"/>
        <v>1618754</v>
      </c>
      <c r="H37" s="60">
        <f t="shared" si="4"/>
        <v>5873130</v>
      </c>
      <c r="I37" s="60">
        <f t="shared" si="4"/>
        <v>3235310</v>
      </c>
      <c r="J37" s="60">
        <f t="shared" si="4"/>
        <v>10727194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10727194</v>
      </c>
      <c r="X37" s="60">
        <f t="shared" si="4"/>
        <v>32422091</v>
      </c>
      <c r="Y37" s="60">
        <f t="shared" si="4"/>
        <v>-21694897</v>
      </c>
      <c r="Z37" s="140">
        <f t="shared" si="5"/>
        <v>-66.91393531650996</v>
      </c>
      <c r="AA37" s="155">
        <f>AA7+AA22</f>
        <v>129688364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178388347</v>
      </c>
      <c r="F38" s="60">
        <f t="shared" si="4"/>
        <v>178388347</v>
      </c>
      <c r="G38" s="60">
        <f t="shared" si="4"/>
        <v>210000</v>
      </c>
      <c r="H38" s="60">
        <f t="shared" si="4"/>
        <v>12121550</v>
      </c>
      <c r="I38" s="60">
        <f t="shared" si="4"/>
        <v>21599565</v>
      </c>
      <c r="J38" s="60">
        <f t="shared" si="4"/>
        <v>33931115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33931115</v>
      </c>
      <c r="X38" s="60">
        <f t="shared" si="4"/>
        <v>44597087</v>
      </c>
      <c r="Y38" s="60">
        <f t="shared" si="4"/>
        <v>-10665972</v>
      </c>
      <c r="Z38" s="140">
        <f t="shared" si="5"/>
        <v>-23.916297492703954</v>
      </c>
      <c r="AA38" s="155">
        <f>AA8+AA23</f>
        <v>178388347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227147481</v>
      </c>
      <c r="F39" s="60">
        <f t="shared" si="4"/>
        <v>227147481</v>
      </c>
      <c r="G39" s="60">
        <f t="shared" si="4"/>
        <v>15701625</v>
      </c>
      <c r="H39" s="60">
        <f t="shared" si="4"/>
        <v>9665511</v>
      </c>
      <c r="I39" s="60">
        <f t="shared" si="4"/>
        <v>4296269</v>
      </c>
      <c r="J39" s="60">
        <f t="shared" si="4"/>
        <v>29663405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29663405</v>
      </c>
      <c r="X39" s="60">
        <f t="shared" si="4"/>
        <v>56786870</v>
      </c>
      <c r="Y39" s="60">
        <f t="shared" si="4"/>
        <v>-27123465</v>
      </c>
      <c r="Z39" s="140">
        <f t="shared" si="5"/>
        <v>-47.76362035801586</v>
      </c>
      <c r="AA39" s="155">
        <f>AA9+AA24</f>
        <v>227147481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36065000</v>
      </c>
      <c r="F40" s="60">
        <f t="shared" si="4"/>
        <v>36065000</v>
      </c>
      <c r="G40" s="60">
        <f t="shared" si="4"/>
        <v>0</v>
      </c>
      <c r="H40" s="60">
        <f t="shared" si="4"/>
        <v>358103</v>
      </c>
      <c r="I40" s="60">
        <f t="shared" si="4"/>
        <v>525518</v>
      </c>
      <c r="J40" s="60">
        <f t="shared" si="4"/>
        <v>883621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883621</v>
      </c>
      <c r="X40" s="60">
        <f t="shared" si="4"/>
        <v>9016250</v>
      </c>
      <c r="Y40" s="60">
        <f t="shared" si="4"/>
        <v>-8132629</v>
      </c>
      <c r="Z40" s="140">
        <f t="shared" si="5"/>
        <v>-90.19968390406211</v>
      </c>
      <c r="AA40" s="155">
        <f>AA10+AA25</f>
        <v>36065000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681766580</v>
      </c>
      <c r="F41" s="295">
        <f t="shared" si="6"/>
        <v>681766580</v>
      </c>
      <c r="G41" s="295">
        <f t="shared" si="6"/>
        <v>17530379</v>
      </c>
      <c r="H41" s="295">
        <f t="shared" si="6"/>
        <v>31368178</v>
      </c>
      <c r="I41" s="295">
        <f t="shared" si="6"/>
        <v>36849464</v>
      </c>
      <c r="J41" s="295">
        <f t="shared" si="6"/>
        <v>85748021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85748021</v>
      </c>
      <c r="X41" s="295">
        <f t="shared" si="6"/>
        <v>170441645</v>
      </c>
      <c r="Y41" s="295">
        <f t="shared" si="6"/>
        <v>-84693624</v>
      </c>
      <c r="Z41" s="296">
        <f t="shared" si="5"/>
        <v>-49.6906868036858</v>
      </c>
      <c r="AA41" s="297">
        <f>SUM(AA36:AA40)</f>
        <v>681766580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24600000</v>
      </c>
      <c r="F42" s="54">
        <f t="shared" si="7"/>
        <v>24600000</v>
      </c>
      <c r="G42" s="54">
        <f t="shared" si="7"/>
        <v>0</v>
      </c>
      <c r="H42" s="54">
        <f t="shared" si="7"/>
        <v>0</v>
      </c>
      <c r="I42" s="54">
        <f t="shared" si="7"/>
        <v>2610405</v>
      </c>
      <c r="J42" s="54">
        <f t="shared" si="7"/>
        <v>2610405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2610405</v>
      </c>
      <c r="X42" s="54">
        <f t="shared" si="7"/>
        <v>6150000</v>
      </c>
      <c r="Y42" s="54">
        <f t="shared" si="7"/>
        <v>-3539595</v>
      </c>
      <c r="Z42" s="184">
        <f t="shared" si="5"/>
        <v>-57.55439024390244</v>
      </c>
      <c r="AA42" s="130">
        <f aca="true" t="shared" si="8" ref="AA42:AA48">AA12+AA27</f>
        <v>24600000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415654</v>
      </c>
      <c r="J43" s="305">
        <f t="shared" si="7"/>
        <v>415654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415654</v>
      </c>
      <c r="X43" s="305">
        <f t="shared" si="7"/>
        <v>0</v>
      </c>
      <c r="Y43" s="305">
        <f t="shared" si="7"/>
        <v>415654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159622128</v>
      </c>
      <c r="F45" s="54">
        <f t="shared" si="7"/>
        <v>159622128</v>
      </c>
      <c r="G45" s="54">
        <f t="shared" si="7"/>
        <v>43496</v>
      </c>
      <c r="H45" s="54">
        <f t="shared" si="7"/>
        <v>9909945</v>
      </c>
      <c r="I45" s="54">
        <f t="shared" si="7"/>
        <v>4394938</v>
      </c>
      <c r="J45" s="54">
        <f t="shared" si="7"/>
        <v>14348379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14348379</v>
      </c>
      <c r="X45" s="54">
        <f t="shared" si="7"/>
        <v>39905532</v>
      </c>
      <c r="Y45" s="54">
        <f t="shared" si="7"/>
        <v>-25557153</v>
      </c>
      <c r="Z45" s="184">
        <f t="shared" si="5"/>
        <v>-64.04413553489276</v>
      </c>
      <c r="AA45" s="130">
        <f t="shared" si="8"/>
        <v>159622128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865988708</v>
      </c>
      <c r="F49" s="220">
        <f t="shared" si="9"/>
        <v>865988708</v>
      </c>
      <c r="G49" s="220">
        <f t="shared" si="9"/>
        <v>17573875</v>
      </c>
      <c r="H49" s="220">
        <f t="shared" si="9"/>
        <v>41278123</v>
      </c>
      <c r="I49" s="220">
        <f t="shared" si="9"/>
        <v>44270461</v>
      </c>
      <c r="J49" s="220">
        <f t="shared" si="9"/>
        <v>103122459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103122459</v>
      </c>
      <c r="X49" s="220">
        <f t="shared" si="9"/>
        <v>216497177</v>
      </c>
      <c r="Y49" s="220">
        <f t="shared" si="9"/>
        <v>-113374718</v>
      </c>
      <c r="Z49" s="221">
        <f t="shared" si="5"/>
        <v>-52.367758125548214</v>
      </c>
      <c r="AA49" s="222">
        <f>SUM(AA41:AA48)</f>
        <v>865988708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309899883</v>
      </c>
      <c r="F51" s="54">
        <f t="shared" si="10"/>
        <v>309899883</v>
      </c>
      <c r="G51" s="54">
        <f t="shared" si="10"/>
        <v>3005718</v>
      </c>
      <c r="H51" s="54">
        <f t="shared" si="10"/>
        <v>12022850</v>
      </c>
      <c r="I51" s="54">
        <f t="shared" si="10"/>
        <v>15797932</v>
      </c>
      <c r="J51" s="54">
        <f t="shared" si="10"/>
        <v>30826500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30826500</v>
      </c>
      <c r="X51" s="54">
        <f t="shared" si="10"/>
        <v>77474971</v>
      </c>
      <c r="Y51" s="54">
        <f t="shared" si="10"/>
        <v>-46648471</v>
      </c>
      <c r="Z51" s="184">
        <f>+IF(X51&lt;&gt;0,+(Y51/X51)*100,0)</f>
        <v>-60.211020924422165</v>
      </c>
      <c r="AA51" s="130">
        <f>SUM(AA57:AA61)</f>
        <v>309899883</v>
      </c>
    </row>
    <row r="52" spans="1:27" ht="13.5">
      <c r="A52" s="310" t="s">
        <v>204</v>
      </c>
      <c r="B52" s="142"/>
      <c r="C52" s="62"/>
      <c r="D52" s="156"/>
      <c r="E52" s="60">
        <v>64830555</v>
      </c>
      <c r="F52" s="60">
        <v>64830555</v>
      </c>
      <c r="G52" s="60">
        <v>120483</v>
      </c>
      <c r="H52" s="60">
        <v>2944039</v>
      </c>
      <c r="I52" s="60">
        <v>4771457</v>
      </c>
      <c r="J52" s="60">
        <v>7835979</v>
      </c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>
        <v>7835979</v>
      </c>
      <c r="X52" s="60">
        <v>16207639</v>
      </c>
      <c r="Y52" s="60">
        <v>-8371660</v>
      </c>
      <c r="Z52" s="140">
        <v>-51.65</v>
      </c>
      <c r="AA52" s="155">
        <v>64830555</v>
      </c>
    </row>
    <row r="53" spans="1:27" ht="13.5">
      <c r="A53" s="310" t="s">
        <v>205</v>
      </c>
      <c r="B53" s="142"/>
      <c r="C53" s="62"/>
      <c r="D53" s="156"/>
      <c r="E53" s="60">
        <v>88785545</v>
      </c>
      <c r="F53" s="60">
        <v>88785545</v>
      </c>
      <c r="G53" s="60">
        <v>2308207</v>
      </c>
      <c r="H53" s="60">
        <v>4127937</v>
      </c>
      <c r="I53" s="60">
        <v>4707381</v>
      </c>
      <c r="J53" s="60">
        <v>11143525</v>
      </c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>
        <v>11143525</v>
      </c>
      <c r="X53" s="60">
        <v>22196386</v>
      </c>
      <c r="Y53" s="60">
        <v>-11052861</v>
      </c>
      <c r="Z53" s="140">
        <v>-49.8</v>
      </c>
      <c r="AA53" s="155">
        <v>88785545</v>
      </c>
    </row>
    <row r="54" spans="1:27" ht="13.5">
      <c r="A54" s="310" t="s">
        <v>206</v>
      </c>
      <c r="B54" s="142"/>
      <c r="C54" s="62"/>
      <c r="D54" s="156"/>
      <c r="E54" s="60">
        <v>35484885</v>
      </c>
      <c r="F54" s="60">
        <v>35484885</v>
      </c>
      <c r="G54" s="60">
        <v>40243</v>
      </c>
      <c r="H54" s="60">
        <v>1620336</v>
      </c>
      <c r="I54" s="60">
        <v>2431783</v>
      </c>
      <c r="J54" s="60">
        <v>4092362</v>
      </c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>
        <v>4092362</v>
      </c>
      <c r="X54" s="60">
        <v>8871221</v>
      </c>
      <c r="Y54" s="60">
        <v>-4778859</v>
      </c>
      <c r="Z54" s="140">
        <v>-53.87</v>
      </c>
      <c r="AA54" s="155">
        <v>35484885</v>
      </c>
    </row>
    <row r="55" spans="1:27" ht="13.5">
      <c r="A55" s="310" t="s">
        <v>207</v>
      </c>
      <c r="B55" s="142"/>
      <c r="C55" s="62"/>
      <c r="D55" s="156"/>
      <c r="E55" s="60">
        <v>8984324</v>
      </c>
      <c r="F55" s="60">
        <v>8984324</v>
      </c>
      <c r="G55" s="60">
        <v>109885</v>
      </c>
      <c r="H55" s="60">
        <v>1130351</v>
      </c>
      <c r="I55" s="60">
        <v>346174</v>
      </c>
      <c r="J55" s="60">
        <v>1586410</v>
      </c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>
        <v>1586410</v>
      </c>
      <c r="X55" s="60">
        <v>2246081</v>
      </c>
      <c r="Y55" s="60">
        <v>-659671</v>
      </c>
      <c r="Z55" s="140">
        <v>-29.37</v>
      </c>
      <c r="AA55" s="155">
        <v>8984324</v>
      </c>
    </row>
    <row r="56" spans="1:27" ht="13.5">
      <c r="A56" s="310" t="s">
        <v>208</v>
      </c>
      <c r="B56" s="142"/>
      <c r="C56" s="62"/>
      <c r="D56" s="156"/>
      <c r="E56" s="60">
        <v>11177718</v>
      </c>
      <c r="F56" s="60">
        <v>11177718</v>
      </c>
      <c r="G56" s="60">
        <v>36165</v>
      </c>
      <c r="H56" s="60">
        <v>29949</v>
      </c>
      <c r="I56" s="60">
        <v>19622</v>
      </c>
      <c r="J56" s="60">
        <v>85736</v>
      </c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>
        <v>85736</v>
      </c>
      <c r="X56" s="60">
        <v>2794430</v>
      </c>
      <c r="Y56" s="60">
        <v>-2708694</v>
      </c>
      <c r="Z56" s="140">
        <v>-96.93</v>
      </c>
      <c r="AA56" s="155">
        <v>11177718</v>
      </c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209263027</v>
      </c>
      <c r="F57" s="295">
        <f t="shared" si="11"/>
        <v>209263027</v>
      </c>
      <c r="G57" s="295">
        <f t="shared" si="11"/>
        <v>2614983</v>
      </c>
      <c r="H57" s="295">
        <f t="shared" si="11"/>
        <v>9852612</v>
      </c>
      <c r="I57" s="295">
        <f t="shared" si="11"/>
        <v>12276417</v>
      </c>
      <c r="J57" s="295">
        <f t="shared" si="11"/>
        <v>24744012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24744012</v>
      </c>
      <c r="X57" s="295">
        <f t="shared" si="11"/>
        <v>52315757</v>
      </c>
      <c r="Y57" s="295">
        <f t="shared" si="11"/>
        <v>-27571745</v>
      </c>
      <c r="Z57" s="296">
        <f>+IF(X57&lt;&gt;0,+(Y57/X57)*100,0)</f>
        <v>-52.70256339786883</v>
      </c>
      <c r="AA57" s="297">
        <f>SUM(AA52:AA56)</f>
        <v>209263027</v>
      </c>
    </row>
    <row r="58" spans="1:27" ht="13.5">
      <c r="A58" s="311" t="s">
        <v>210</v>
      </c>
      <c r="B58" s="136"/>
      <c r="C58" s="62"/>
      <c r="D58" s="156"/>
      <c r="E58" s="60">
        <v>5157599</v>
      </c>
      <c r="F58" s="60">
        <v>5157599</v>
      </c>
      <c r="G58" s="60">
        <v>21534</v>
      </c>
      <c r="H58" s="60">
        <v>114486</v>
      </c>
      <c r="I58" s="60">
        <v>255625</v>
      </c>
      <c r="J58" s="60">
        <v>391645</v>
      </c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>
        <v>391645</v>
      </c>
      <c r="X58" s="60">
        <v>1289400</v>
      </c>
      <c r="Y58" s="60">
        <v>-897755</v>
      </c>
      <c r="Z58" s="140">
        <v>-69.63</v>
      </c>
      <c r="AA58" s="155">
        <v>5157599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95479257</v>
      </c>
      <c r="F61" s="60">
        <v>95479257</v>
      </c>
      <c r="G61" s="60">
        <v>369201</v>
      </c>
      <c r="H61" s="60">
        <v>2055752</v>
      </c>
      <c r="I61" s="60">
        <v>3265890</v>
      </c>
      <c r="J61" s="60">
        <v>5690843</v>
      </c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>
        <v>5690843</v>
      </c>
      <c r="X61" s="60">
        <v>23869814</v>
      </c>
      <c r="Y61" s="60">
        <v>-18178971</v>
      </c>
      <c r="Z61" s="140">
        <v>-76.16</v>
      </c>
      <c r="AA61" s="155">
        <v>95479257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309899884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3005719</v>
      </c>
      <c r="H68" s="60">
        <v>12022850</v>
      </c>
      <c r="I68" s="60">
        <v>15797930</v>
      </c>
      <c r="J68" s="60">
        <v>30826499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30826499</v>
      </c>
      <c r="X68" s="60"/>
      <c r="Y68" s="60">
        <v>30826499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309899884</v>
      </c>
      <c r="F69" s="220">
        <f t="shared" si="12"/>
        <v>0</v>
      </c>
      <c r="G69" s="220">
        <f t="shared" si="12"/>
        <v>3005719</v>
      </c>
      <c r="H69" s="220">
        <f t="shared" si="12"/>
        <v>12022850</v>
      </c>
      <c r="I69" s="220">
        <f t="shared" si="12"/>
        <v>15797930</v>
      </c>
      <c r="J69" s="220">
        <f t="shared" si="12"/>
        <v>30826499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30826499</v>
      </c>
      <c r="X69" s="220">
        <f t="shared" si="12"/>
        <v>0</v>
      </c>
      <c r="Y69" s="220">
        <f t="shared" si="12"/>
        <v>30826499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544976743</v>
      </c>
      <c r="F5" s="358">
        <f t="shared" si="0"/>
        <v>544976743</v>
      </c>
      <c r="G5" s="358">
        <f t="shared" si="0"/>
        <v>17320379</v>
      </c>
      <c r="H5" s="356">
        <f t="shared" si="0"/>
        <v>23351374</v>
      </c>
      <c r="I5" s="356">
        <f t="shared" si="0"/>
        <v>28264585</v>
      </c>
      <c r="J5" s="358">
        <f t="shared" si="0"/>
        <v>68936338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68936338</v>
      </c>
      <c r="X5" s="356">
        <f t="shared" si="0"/>
        <v>136244186</v>
      </c>
      <c r="Y5" s="358">
        <f t="shared" si="0"/>
        <v>-67307848</v>
      </c>
      <c r="Z5" s="359">
        <f>+IF(X5&lt;&gt;0,+(Y5/X5)*100,0)</f>
        <v>-49.40236348874366</v>
      </c>
      <c r="AA5" s="360">
        <f>+AA6+AA8+AA11+AA13+AA15</f>
        <v>544976743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71281388</v>
      </c>
      <c r="F6" s="59">
        <f t="shared" si="1"/>
        <v>71281388</v>
      </c>
      <c r="G6" s="59">
        <f t="shared" si="1"/>
        <v>0</v>
      </c>
      <c r="H6" s="60">
        <f t="shared" si="1"/>
        <v>1009010</v>
      </c>
      <c r="I6" s="60">
        <f t="shared" si="1"/>
        <v>6750509</v>
      </c>
      <c r="J6" s="59">
        <f t="shared" si="1"/>
        <v>7759519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7759519</v>
      </c>
      <c r="X6" s="60">
        <f t="shared" si="1"/>
        <v>17820347</v>
      </c>
      <c r="Y6" s="59">
        <f t="shared" si="1"/>
        <v>-10060828</v>
      </c>
      <c r="Z6" s="61">
        <f>+IF(X6&lt;&gt;0,+(Y6/X6)*100,0)</f>
        <v>-56.45697022622511</v>
      </c>
      <c r="AA6" s="62">
        <f t="shared" si="1"/>
        <v>71281388</v>
      </c>
    </row>
    <row r="7" spans="1:27" ht="13.5">
      <c r="A7" s="291" t="s">
        <v>228</v>
      </c>
      <c r="B7" s="142"/>
      <c r="C7" s="60"/>
      <c r="D7" s="340"/>
      <c r="E7" s="60">
        <v>71281388</v>
      </c>
      <c r="F7" s="59">
        <v>71281388</v>
      </c>
      <c r="G7" s="59"/>
      <c r="H7" s="60">
        <v>1009010</v>
      </c>
      <c r="I7" s="60">
        <v>6750509</v>
      </c>
      <c r="J7" s="59">
        <v>7759519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7759519</v>
      </c>
      <c r="X7" s="60">
        <v>17820347</v>
      </c>
      <c r="Y7" s="59">
        <v>-10060828</v>
      </c>
      <c r="Z7" s="61">
        <v>-56.46</v>
      </c>
      <c r="AA7" s="62">
        <v>71281388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126844527</v>
      </c>
      <c r="F8" s="59">
        <f t="shared" si="2"/>
        <v>126844527</v>
      </c>
      <c r="G8" s="59">
        <f t="shared" si="2"/>
        <v>1618754</v>
      </c>
      <c r="H8" s="60">
        <f t="shared" si="2"/>
        <v>5824170</v>
      </c>
      <c r="I8" s="60">
        <f t="shared" si="2"/>
        <v>3041166</v>
      </c>
      <c r="J8" s="59">
        <f t="shared" si="2"/>
        <v>10484090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10484090</v>
      </c>
      <c r="X8" s="60">
        <f t="shared" si="2"/>
        <v>31711132</v>
      </c>
      <c r="Y8" s="59">
        <f t="shared" si="2"/>
        <v>-21227042</v>
      </c>
      <c r="Z8" s="61">
        <f>+IF(X8&lt;&gt;0,+(Y8/X8)*100,0)</f>
        <v>-66.93877090228125</v>
      </c>
      <c r="AA8" s="62">
        <f>SUM(AA9:AA10)</f>
        <v>126844527</v>
      </c>
    </row>
    <row r="9" spans="1:27" ht="13.5">
      <c r="A9" s="291" t="s">
        <v>229</v>
      </c>
      <c r="B9" s="142"/>
      <c r="C9" s="60"/>
      <c r="D9" s="340"/>
      <c r="E9" s="60">
        <v>126844527</v>
      </c>
      <c r="F9" s="59">
        <v>126844527</v>
      </c>
      <c r="G9" s="59">
        <v>1618754</v>
      </c>
      <c r="H9" s="60">
        <v>5824170</v>
      </c>
      <c r="I9" s="60">
        <v>3041166</v>
      </c>
      <c r="J9" s="59">
        <v>10484090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10484090</v>
      </c>
      <c r="X9" s="60">
        <v>31711132</v>
      </c>
      <c r="Y9" s="59">
        <v>-21227042</v>
      </c>
      <c r="Z9" s="61">
        <v>-66.94</v>
      </c>
      <c r="AA9" s="62">
        <v>126844527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131388347</v>
      </c>
      <c r="F11" s="364">
        <f t="shared" si="3"/>
        <v>131388347</v>
      </c>
      <c r="G11" s="364">
        <f t="shared" si="3"/>
        <v>0</v>
      </c>
      <c r="H11" s="362">
        <f t="shared" si="3"/>
        <v>7297078</v>
      </c>
      <c r="I11" s="362">
        <f t="shared" si="3"/>
        <v>14592879</v>
      </c>
      <c r="J11" s="364">
        <f t="shared" si="3"/>
        <v>21889957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21889957</v>
      </c>
      <c r="X11" s="362">
        <f t="shared" si="3"/>
        <v>32847087</v>
      </c>
      <c r="Y11" s="364">
        <f t="shared" si="3"/>
        <v>-10957130</v>
      </c>
      <c r="Z11" s="365">
        <f>+IF(X11&lt;&gt;0,+(Y11/X11)*100,0)</f>
        <v>-33.357996098710366</v>
      </c>
      <c r="AA11" s="366">
        <f t="shared" si="3"/>
        <v>131388347</v>
      </c>
    </row>
    <row r="12" spans="1:27" ht="13.5">
      <c r="A12" s="291" t="s">
        <v>231</v>
      </c>
      <c r="B12" s="136"/>
      <c r="C12" s="60"/>
      <c r="D12" s="340"/>
      <c r="E12" s="60">
        <v>131388347</v>
      </c>
      <c r="F12" s="59">
        <v>131388347</v>
      </c>
      <c r="G12" s="59"/>
      <c r="H12" s="60">
        <v>7297078</v>
      </c>
      <c r="I12" s="60">
        <v>14592879</v>
      </c>
      <c r="J12" s="59">
        <v>21889957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21889957</v>
      </c>
      <c r="X12" s="60">
        <v>32847087</v>
      </c>
      <c r="Y12" s="59">
        <v>-10957130</v>
      </c>
      <c r="Z12" s="61">
        <v>-33.36</v>
      </c>
      <c r="AA12" s="62">
        <v>131388347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206947481</v>
      </c>
      <c r="F13" s="342">
        <f t="shared" si="4"/>
        <v>206947481</v>
      </c>
      <c r="G13" s="342">
        <f t="shared" si="4"/>
        <v>15701625</v>
      </c>
      <c r="H13" s="275">
        <f t="shared" si="4"/>
        <v>9221116</v>
      </c>
      <c r="I13" s="275">
        <f t="shared" si="4"/>
        <v>3880031</v>
      </c>
      <c r="J13" s="342">
        <f t="shared" si="4"/>
        <v>28802772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28802772</v>
      </c>
      <c r="X13" s="275">
        <f t="shared" si="4"/>
        <v>51736870</v>
      </c>
      <c r="Y13" s="342">
        <f t="shared" si="4"/>
        <v>-22934098</v>
      </c>
      <c r="Z13" s="335">
        <f>+IF(X13&lt;&gt;0,+(Y13/X13)*100,0)</f>
        <v>-44.32834456355786</v>
      </c>
      <c r="AA13" s="273">
        <f t="shared" si="4"/>
        <v>206947481</v>
      </c>
    </row>
    <row r="14" spans="1:27" ht="13.5">
      <c r="A14" s="291" t="s">
        <v>232</v>
      </c>
      <c r="B14" s="136"/>
      <c r="C14" s="60"/>
      <c r="D14" s="340"/>
      <c r="E14" s="60">
        <v>206947481</v>
      </c>
      <c r="F14" s="59">
        <v>206947481</v>
      </c>
      <c r="G14" s="59">
        <v>15701625</v>
      </c>
      <c r="H14" s="60">
        <v>9221116</v>
      </c>
      <c r="I14" s="60">
        <v>3880031</v>
      </c>
      <c r="J14" s="59">
        <v>28802772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28802772</v>
      </c>
      <c r="X14" s="60">
        <v>51736870</v>
      </c>
      <c r="Y14" s="59">
        <v>-22934098</v>
      </c>
      <c r="Z14" s="61">
        <v>-44.33</v>
      </c>
      <c r="AA14" s="62">
        <v>206947481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8515000</v>
      </c>
      <c r="F15" s="59">
        <f t="shared" si="5"/>
        <v>8515000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2128750</v>
      </c>
      <c r="Y15" s="59">
        <f t="shared" si="5"/>
        <v>-2128750</v>
      </c>
      <c r="Z15" s="61">
        <f>+IF(X15&lt;&gt;0,+(Y15/X15)*100,0)</f>
        <v>-100</v>
      </c>
      <c r="AA15" s="62">
        <f>SUM(AA16:AA20)</f>
        <v>8515000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>
        <v>8500000</v>
      </c>
      <c r="F18" s="59">
        <v>8500000</v>
      </c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>
        <v>2125000</v>
      </c>
      <c r="Y18" s="59">
        <v>-2125000</v>
      </c>
      <c r="Z18" s="61">
        <v>-100</v>
      </c>
      <c r="AA18" s="62">
        <v>8500000</v>
      </c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15000</v>
      </c>
      <c r="F20" s="59">
        <v>15000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3750</v>
      </c>
      <c r="Y20" s="59">
        <v>-3750</v>
      </c>
      <c r="Z20" s="61">
        <v>-100</v>
      </c>
      <c r="AA20" s="62">
        <v>15000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24600000</v>
      </c>
      <c r="F22" s="345">
        <f t="shared" si="6"/>
        <v>24600000</v>
      </c>
      <c r="G22" s="345">
        <f t="shared" si="6"/>
        <v>0</v>
      </c>
      <c r="H22" s="343">
        <f t="shared" si="6"/>
        <v>0</v>
      </c>
      <c r="I22" s="343">
        <f t="shared" si="6"/>
        <v>2610405</v>
      </c>
      <c r="J22" s="345">
        <f t="shared" si="6"/>
        <v>2610405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2610405</v>
      </c>
      <c r="X22" s="343">
        <f t="shared" si="6"/>
        <v>6150000</v>
      </c>
      <c r="Y22" s="345">
        <f t="shared" si="6"/>
        <v>-3539595</v>
      </c>
      <c r="Z22" s="336">
        <f>+IF(X22&lt;&gt;0,+(Y22/X22)*100,0)</f>
        <v>-57.55439024390244</v>
      </c>
      <c r="AA22" s="350">
        <f>SUM(AA23:AA32)</f>
        <v>24600000</v>
      </c>
    </row>
    <row r="23" spans="1:27" ht="13.5">
      <c r="A23" s="361" t="s">
        <v>236</v>
      </c>
      <c r="B23" s="142"/>
      <c r="C23" s="60"/>
      <c r="D23" s="340"/>
      <c r="E23" s="60">
        <v>5000000</v>
      </c>
      <c r="F23" s="59">
        <v>5000000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1250000</v>
      </c>
      <c r="Y23" s="59">
        <v>-1250000</v>
      </c>
      <c r="Z23" s="61">
        <v>-100</v>
      </c>
      <c r="AA23" s="62">
        <v>5000000</v>
      </c>
    </row>
    <row r="24" spans="1:27" ht="13.5">
      <c r="A24" s="361" t="s">
        <v>237</v>
      </c>
      <c r="B24" s="142"/>
      <c r="C24" s="60"/>
      <c r="D24" s="340"/>
      <c r="E24" s="60">
        <v>12000000</v>
      </c>
      <c r="F24" s="59">
        <v>12000000</v>
      </c>
      <c r="G24" s="59"/>
      <c r="H24" s="60"/>
      <c r="I24" s="60">
        <v>37500</v>
      </c>
      <c r="J24" s="59">
        <v>37500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37500</v>
      </c>
      <c r="X24" s="60">
        <v>3000000</v>
      </c>
      <c r="Y24" s="59">
        <v>-2962500</v>
      </c>
      <c r="Z24" s="61">
        <v>-98.75</v>
      </c>
      <c r="AA24" s="62">
        <v>12000000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>
        <v>5600000</v>
      </c>
      <c r="F27" s="59">
        <v>5600000</v>
      </c>
      <c r="G27" s="59"/>
      <c r="H27" s="60"/>
      <c r="I27" s="60">
        <v>2572905</v>
      </c>
      <c r="J27" s="59">
        <v>2572905</v>
      </c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>
        <v>2572905</v>
      </c>
      <c r="X27" s="60">
        <v>1400000</v>
      </c>
      <c r="Y27" s="59">
        <v>1172905</v>
      </c>
      <c r="Z27" s="61">
        <v>83.78</v>
      </c>
      <c r="AA27" s="62">
        <v>5600000</v>
      </c>
    </row>
    <row r="28" spans="1:27" ht="13.5">
      <c r="A28" s="361" t="s">
        <v>241</v>
      </c>
      <c r="B28" s="147"/>
      <c r="C28" s="275"/>
      <c r="D28" s="341"/>
      <c r="E28" s="275">
        <v>2000000</v>
      </c>
      <c r="F28" s="342">
        <v>2000000</v>
      </c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>
        <v>500000</v>
      </c>
      <c r="Y28" s="342">
        <v>-500000</v>
      </c>
      <c r="Z28" s="335">
        <v>-100</v>
      </c>
      <c r="AA28" s="273">
        <v>2000000</v>
      </c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415654</v>
      </c>
      <c r="J34" s="345">
        <f t="shared" si="7"/>
        <v>415654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415654</v>
      </c>
      <c r="X34" s="343">
        <f t="shared" si="7"/>
        <v>0</v>
      </c>
      <c r="Y34" s="345">
        <f t="shared" si="7"/>
        <v>415654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>
        <v>415654</v>
      </c>
      <c r="J35" s="53">
        <v>415654</v>
      </c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>
        <v>415654</v>
      </c>
      <c r="X35" s="54"/>
      <c r="Y35" s="53">
        <v>415654</v>
      </c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129804253</v>
      </c>
      <c r="F40" s="345">
        <f t="shared" si="9"/>
        <v>129804253</v>
      </c>
      <c r="G40" s="345">
        <f t="shared" si="9"/>
        <v>0</v>
      </c>
      <c r="H40" s="343">
        <f t="shared" si="9"/>
        <v>9864323</v>
      </c>
      <c r="I40" s="343">
        <f t="shared" si="9"/>
        <v>4389439</v>
      </c>
      <c r="J40" s="345">
        <f t="shared" si="9"/>
        <v>14253762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14253762</v>
      </c>
      <c r="X40" s="343">
        <f t="shared" si="9"/>
        <v>32451063</v>
      </c>
      <c r="Y40" s="345">
        <f t="shared" si="9"/>
        <v>-18197301</v>
      </c>
      <c r="Z40" s="336">
        <f>+IF(X40&lt;&gt;0,+(Y40/X40)*100,0)</f>
        <v>-56.07613223640778</v>
      </c>
      <c r="AA40" s="350">
        <f>SUM(AA41:AA49)</f>
        <v>129804253</v>
      </c>
    </row>
    <row r="41" spans="1:27" ht="13.5">
      <c r="A41" s="361" t="s">
        <v>247</v>
      </c>
      <c r="B41" s="142"/>
      <c r="C41" s="362"/>
      <c r="D41" s="363"/>
      <c r="E41" s="362">
        <v>38389713</v>
      </c>
      <c r="F41" s="364">
        <v>38389713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9597428</v>
      </c>
      <c r="Y41" s="364">
        <v>-9597428</v>
      </c>
      <c r="Z41" s="365">
        <v>-100</v>
      </c>
      <c r="AA41" s="366">
        <v>38389713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1441000</v>
      </c>
      <c r="F43" s="370">
        <v>1441000</v>
      </c>
      <c r="G43" s="370"/>
      <c r="H43" s="305">
        <v>15911</v>
      </c>
      <c r="I43" s="305"/>
      <c r="J43" s="370">
        <v>15911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15911</v>
      </c>
      <c r="X43" s="305">
        <v>360250</v>
      </c>
      <c r="Y43" s="370">
        <v>-344339</v>
      </c>
      <c r="Z43" s="371">
        <v>-95.58</v>
      </c>
      <c r="AA43" s="303">
        <v>1441000</v>
      </c>
    </row>
    <row r="44" spans="1:27" ht="13.5">
      <c r="A44" s="361" t="s">
        <v>250</v>
      </c>
      <c r="B44" s="136"/>
      <c r="C44" s="60"/>
      <c r="D44" s="368"/>
      <c r="E44" s="54">
        <v>15754540</v>
      </c>
      <c r="F44" s="53">
        <v>15754540</v>
      </c>
      <c r="G44" s="53"/>
      <c r="H44" s="54">
        <v>230199</v>
      </c>
      <c r="I44" s="54"/>
      <c r="J44" s="53">
        <v>230199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230199</v>
      </c>
      <c r="X44" s="54">
        <v>3938635</v>
      </c>
      <c r="Y44" s="53">
        <v>-3708436</v>
      </c>
      <c r="Z44" s="94">
        <v>-94.16</v>
      </c>
      <c r="AA44" s="95">
        <v>15754540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>
        <v>53835000</v>
      </c>
      <c r="F47" s="53">
        <v>53835000</v>
      </c>
      <c r="G47" s="53"/>
      <c r="H47" s="54">
        <v>9618213</v>
      </c>
      <c r="I47" s="54">
        <v>4389439</v>
      </c>
      <c r="J47" s="53">
        <v>14007652</v>
      </c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>
        <v>14007652</v>
      </c>
      <c r="X47" s="54">
        <v>13458750</v>
      </c>
      <c r="Y47" s="53">
        <v>548902</v>
      </c>
      <c r="Z47" s="94">
        <v>4.08</v>
      </c>
      <c r="AA47" s="95">
        <v>53835000</v>
      </c>
    </row>
    <row r="48" spans="1:27" ht="13.5">
      <c r="A48" s="361" t="s">
        <v>254</v>
      </c>
      <c r="B48" s="136"/>
      <c r="C48" s="60"/>
      <c r="D48" s="368"/>
      <c r="E48" s="54">
        <v>20384000</v>
      </c>
      <c r="F48" s="53">
        <v>20384000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5096000</v>
      </c>
      <c r="Y48" s="53">
        <v>-5096000</v>
      </c>
      <c r="Z48" s="94">
        <v>-100</v>
      </c>
      <c r="AA48" s="95">
        <v>20384000</v>
      </c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699380996</v>
      </c>
      <c r="F60" s="264">
        <f t="shared" si="14"/>
        <v>699380996</v>
      </c>
      <c r="G60" s="264">
        <f t="shared" si="14"/>
        <v>17320379</v>
      </c>
      <c r="H60" s="219">
        <f t="shared" si="14"/>
        <v>33215697</v>
      </c>
      <c r="I60" s="219">
        <f t="shared" si="14"/>
        <v>35680083</v>
      </c>
      <c r="J60" s="264">
        <f t="shared" si="14"/>
        <v>86216159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86216159</v>
      </c>
      <c r="X60" s="219">
        <f t="shared" si="14"/>
        <v>174845249</v>
      </c>
      <c r="Y60" s="264">
        <f t="shared" si="14"/>
        <v>-88629090</v>
      </c>
      <c r="Z60" s="337">
        <f>+IF(X60&lt;&gt;0,+(Y60/X60)*100,0)</f>
        <v>-50.69001903506112</v>
      </c>
      <c r="AA60" s="232">
        <f>+AA57+AA54+AA51+AA40+AA37+AA34+AA22+AA5</f>
        <v>699380996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136789837</v>
      </c>
      <c r="F5" s="358">
        <f t="shared" si="0"/>
        <v>136789837</v>
      </c>
      <c r="G5" s="358">
        <f t="shared" si="0"/>
        <v>210000</v>
      </c>
      <c r="H5" s="356">
        <f t="shared" si="0"/>
        <v>8016804</v>
      </c>
      <c r="I5" s="356">
        <f t="shared" si="0"/>
        <v>8584879</v>
      </c>
      <c r="J5" s="358">
        <f t="shared" si="0"/>
        <v>16811683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16811683</v>
      </c>
      <c r="X5" s="356">
        <f t="shared" si="0"/>
        <v>34197459</v>
      </c>
      <c r="Y5" s="358">
        <f t="shared" si="0"/>
        <v>-17385776</v>
      </c>
      <c r="Z5" s="359">
        <f>+IF(X5&lt;&gt;0,+(Y5/X5)*100,0)</f>
        <v>-50.839379615894856</v>
      </c>
      <c r="AA5" s="360">
        <f>+AA6+AA8+AA11+AA13+AA15</f>
        <v>136789837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39196000</v>
      </c>
      <c r="F6" s="59">
        <f t="shared" si="1"/>
        <v>39196000</v>
      </c>
      <c r="G6" s="59">
        <f t="shared" si="1"/>
        <v>0</v>
      </c>
      <c r="H6" s="60">
        <f t="shared" si="1"/>
        <v>2340874</v>
      </c>
      <c r="I6" s="60">
        <f t="shared" si="1"/>
        <v>442293</v>
      </c>
      <c r="J6" s="59">
        <f t="shared" si="1"/>
        <v>2783167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2783167</v>
      </c>
      <c r="X6" s="60">
        <f t="shared" si="1"/>
        <v>9799000</v>
      </c>
      <c r="Y6" s="59">
        <f t="shared" si="1"/>
        <v>-7015833</v>
      </c>
      <c r="Z6" s="61">
        <f>+IF(X6&lt;&gt;0,+(Y6/X6)*100,0)</f>
        <v>-71.5974385141341</v>
      </c>
      <c r="AA6" s="62">
        <f t="shared" si="1"/>
        <v>39196000</v>
      </c>
    </row>
    <row r="7" spans="1:27" ht="13.5">
      <c r="A7" s="291" t="s">
        <v>228</v>
      </c>
      <c r="B7" s="142"/>
      <c r="C7" s="60"/>
      <c r="D7" s="340"/>
      <c r="E7" s="60">
        <v>39196000</v>
      </c>
      <c r="F7" s="59">
        <v>39196000</v>
      </c>
      <c r="G7" s="59"/>
      <c r="H7" s="60">
        <v>2340874</v>
      </c>
      <c r="I7" s="60">
        <v>442293</v>
      </c>
      <c r="J7" s="59">
        <v>2783167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2783167</v>
      </c>
      <c r="X7" s="60">
        <v>9799000</v>
      </c>
      <c r="Y7" s="59">
        <v>-7015833</v>
      </c>
      <c r="Z7" s="61">
        <v>-71.6</v>
      </c>
      <c r="AA7" s="62">
        <v>39196000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2843837</v>
      </c>
      <c r="F8" s="59">
        <f t="shared" si="2"/>
        <v>2843837</v>
      </c>
      <c r="G8" s="59">
        <f t="shared" si="2"/>
        <v>0</v>
      </c>
      <c r="H8" s="60">
        <f t="shared" si="2"/>
        <v>48960</v>
      </c>
      <c r="I8" s="60">
        <f t="shared" si="2"/>
        <v>194144</v>
      </c>
      <c r="J8" s="59">
        <f t="shared" si="2"/>
        <v>243104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243104</v>
      </c>
      <c r="X8" s="60">
        <f t="shared" si="2"/>
        <v>710959</v>
      </c>
      <c r="Y8" s="59">
        <f t="shared" si="2"/>
        <v>-467855</v>
      </c>
      <c r="Z8" s="61">
        <f>+IF(X8&lt;&gt;0,+(Y8/X8)*100,0)</f>
        <v>-65.80618572941617</v>
      </c>
      <c r="AA8" s="62">
        <f>SUM(AA9:AA10)</f>
        <v>2843837</v>
      </c>
    </row>
    <row r="9" spans="1:27" ht="13.5">
      <c r="A9" s="291" t="s">
        <v>229</v>
      </c>
      <c r="B9" s="142"/>
      <c r="C9" s="60"/>
      <c r="D9" s="340"/>
      <c r="E9" s="60">
        <v>2743837</v>
      </c>
      <c r="F9" s="59">
        <v>2743837</v>
      </c>
      <c r="G9" s="59"/>
      <c r="H9" s="60">
        <v>48960</v>
      </c>
      <c r="I9" s="60">
        <v>194144</v>
      </c>
      <c r="J9" s="59">
        <v>243104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243104</v>
      </c>
      <c r="X9" s="60">
        <v>685959</v>
      </c>
      <c r="Y9" s="59">
        <v>-442855</v>
      </c>
      <c r="Z9" s="61">
        <v>-64.56</v>
      </c>
      <c r="AA9" s="62">
        <v>2743837</v>
      </c>
    </row>
    <row r="10" spans="1:27" ht="13.5">
      <c r="A10" s="291" t="s">
        <v>230</v>
      </c>
      <c r="B10" s="142"/>
      <c r="C10" s="60"/>
      <c r="D10" s="340"/>
      <c r="E10" s="60">
        <v>100000</v>
      </c>
      <c r="F10" s="59">
        <v>100000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25000</v>
      </c>
      <c r="Y10" s="59">
        <v>-25000</v>
      </c>
      <c r="Z10" s="61">
        <v>-100</v>
      </c>
      <c r="AA10" s="62">
        <v>100000</v>
      </c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47000000</v>
      </c>
      <c r="F11" s="364">
        <f t="shared" si="3"/>
        <v>47000000</v>
      </c>
      <c r="G11" s="364">
        <f t="shared" si="3"/>
        <v>210000</v>
      </c>
      <c r="H11" s="362">
        <f t="shared" si="3"/>
        <v>4824472</v>
      </c>
      <c r="I11" s="362">
        <f t="shared" si="3"/>
        <v>7006686</v>
      </c>
      <c r="J11" s="364">
        <f t="shared" si="3"/>
        <v>12041158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12041158</v>
      </c>
      <c r="X11" s="362">
        <f t="shared" si="3"/>
        <v>11750000</v>
      </c>
      <c r="Y11" s="364">
        <f t="shared" si="3"/>
        <v>291158</v>
      </c>
      <c r="Z11" s="365">
        <f>+IF(X11&lt;&gt;0,+(Y11/X11)*100,0)</f>
        <v>2.477940425531915</v>
      </c>
      <c r="AA11" s="366">
        <f t="shared" si="3"/>
        <v>47000000</v>
      </c>
    </row>
    <row r="12" spans="1:27" ht="13.5">
      <c r="A12" s="291" t="s">
        <v>231</v>
      </c>
      <c r="B12" s="136"/>
      <c r="C12" s="60"/>
      <c r="D12" s="340"/>
      <c r="E12" s="60">
        <v>47000000</v>
      </c>
      <c r="F12" s="59">
        <v>47000000</v>
      </c>
      <c r="G12" s="59">
        <v>210000</v>
      </c>
      <c r="H12" s="60">
        <v>4824472</v>
      </c>
      <c r="I12" s="60">
        <v>7006686</v>
      </c>
      <c r="J12" s="59">
        <v>12041158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12041158</v>
      </c>
      <c r="X12" s="60">
        <v>11750000</v>
      </c>
      <c r="Y12" s="59">
        <v>291158</v>
      </c>
      <c r="Z12" s="61">
        <v>2.48</v>
      </c>
      <c r="AA12" s="62">
        <v>47000000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20200000</v>
      </c>
      <c r="F13" s="342">
        <f t="shared" si="4"/>
        <v>20200000</v>
      </c>
      <c r="G13" s="342">
        <f t="shared" si="4"/>
        <v>0</v>
      </c>
      <c r="H13" s="275">
        <f t="shared" si="4"/>
        <v>444395</v>
      </c>
      <c r="I13" s="275">
        <f t="shared" si="4"/>
        <v>416238</v>
      </c>
      <c r="J13" s="342">
        <f t="shared" si="4"/>
        <v>860633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860633</v>
      </c>
      <c r="X13" s="275">
        <f t="shared" si="4"/>
        <v>5050000</v>
      </c>
      <c r="Y13" s="342">
        <f t="shared" si="4"/>
        <v>-4189367</v>
      </c>
      <c r="Z13" s="335">
        <f>+IF(X13&lt;&gt;0,+(Y13/X13)*100,0)</f>
        <v>-82.95776237623762</v>
      </c>
      <c r="AA13" s="273">
        <f t="shared" si="4"/>
        <v>20200000</v>
      </c>
    </row>
    <row r="14" spans="1:27" ht="13.5">
      <c r="A14" s="291" t="s">
        <v>232</v>
      </c>
      <c r="B14" s="136"/>
      <c r="C14" s="60"/>
      <c r="D14" s="340"/>
      <c r="E14" s="60">
        <v>20200000</v>
      </c>
      <c r="F14" s="59">
        <v>20200000</v>
      </c>
      <c r="G14" s="59"/>
      <c r="H14" s="60">
        <v>444395</v>
      </c>
      <c r="I14" s="60">
        <v>416238</v>
      </c>
      <c r="J14" s="59">
        <v>860633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860633</v>
      </c>
      <c r="X14" s="60">
        <v>5050000</v>
      </c>
      <c r="Y14" s="59">
        <v>-4189367</v>
      </c>
      <c r="Z14" s="61">
        <v>-82.96</v>
      </c>
      <c r="AA14" s="62">
        <v>20200000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27550000</v>
      </c>
      <c r="F15" s="59">
        <f t="shared" si="5"/>
        <v>27550000</v>
      </c>
      <c r="G15" s="59">
        <f t="shared" si="5"/>
        <v>0</v>
      </c>
      <c r="H15" s="60">
        <f t="shared" si="5"/>
        <v>358103</v>
      </c>
      <c r="I15" s="60">
        <f t="shared" si="5"/>
        <v>525518</v>
      </c>
      <c r="J15" s="59">
        <f t="shared" si="5"/>
        <v>883621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883621</v>
      </c>
      <c r="X15" s="60">
        <f t="shared" si="5"/>
        <v>6887500</v>
      </c>
      <c r="Y15" s="59">
        <f t="shared" si="5"/>
        <v>-6003879</v>
      </c>
      <c r="Z15" s="61">
        <f>+IF(X15&lt;&gt;0,+(Y15/X15)*100,0)</f>
        <v>-87.17065698729583</v>
      </c>
      <c r="AA15" s="62">
        <f>SUM(AA16:AA20)</f>
        <v>27550000</v>
      </c>
    </row>
    <row r="16" spans="1:27" ht="13.5">
      <c r="A16" s="291" t="s">
        <v>233</v>
      </c>
      <c r="B16" s="300"/>
      <c r="C16" s="60"/>
      <c r="D16" s="340"/>
      <c r="E16" s="60">
        <v>13550000</v>
      </c>
      <c r="F16" s="59">
        <v>13550000</v>
      </c>
      <c r="G16" s="59"/>
      <c r="H16" s="60">
        <v>358103</v>
      </c>
      <c r="I16" s="60">
        <v>313831</v>
      </c>
      <c r="J16" s="59">
        <v>671934</v>
      </c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>
        <v>671934</v>
      </c>
      <c r="X16" s="60">
        <v>3387500</v>
      </c>
      <c r="Y16" s="59">
        <v>-2715566</v>
      </c>
      <c r="Z16" s="61">
        <v>-80.16</v>
      </c>
      <c r="AA16" s="62">
        <v>13550000</v>
      </c>
    </row>
    <row r="17" spans="1:27" ht="13.5">
      <c r="A17" s="291" t="s">
        <v>234</v>
      </c>
      <c r="B17" s="136"/>
      <c r="C17" s="60"/>
      <c r="D17" s="340"/>
      <c r="E17" s="60">
        <v>14000000</v>
      </c>
      <c r="F17" s="59">
        <v>14000000</v>
      </c>
      <c r="G17" s="59"/>
      <c r="H17" s="60"/>
      <c r="I17" s="60">
        <v>211687</v>
      </c>
      <c r="J17" s="59">
        <v>211687</v>
      </c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>
        <v>211687</v>
      </c>
      <c r="X17" s="60">
        <v>3500000</v>
      </c>
      <c r="Y17" s="59">
        <v>-3288313</v>
      </c>
      <c r="Z17" s="61">
        <v>-93.95</v>
      </c>
      <c r="AA17" s="62">
        <v>14000000</v>
      </c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29817875</v>
      </c>
      <c r="F40" s="345">
        <f t="shared" si="9"/>
        <v>29817875</v>
      </c>
      <c r="G40" s="345">
        <f t="shared" si="9"/>
        <v>43496</v>
      </c>
      <c r="H40" s="343">
        <f t="shared" si="9"/>
        <v>45622</v>
      </c>
      <c r="I40" s="343">
        <f t="shared" si="9"/>
        <v>5499</v>
      </c>
      <c r="J40" s="345">
        <f t="shared" si="9"/>
        <v>94617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94617</v>
      </c>
      <c r="X40" s="343">
        <f t="shared" si="9"/>
        <v>7454469</v>
      </c>
      <c r="Y40" s="345">
        <f t="shared" si="9"/>
        <v>-7359852</v>
      </c>
      <c r="Z40" s="336">
        <f>+IF(X40&lt;&gt;0,+(Y40/X40)*100,0)</f>
        <v>-98.73073454326526</v>
      </c>
      <c r="AA40" s="350">
        <f>SUM(AA41:AA49)</f>
        <v>29817875</v>
      </c>
    </row>
    <row r="41" spans="1:27" ht="13.5">
      <c r="A41" s="361" t="s">
        <v>247</v>
      </c>
      <c r="B41" s="142"/>
      <c r="C41" s="362"/>
      <c r="D41" s="363"/>
      <c r="E41" s="362">
        <v>477875</v>
      </c>
      <c r="F41" s="364">
        <v>477875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119469</v>
      </c>
      <c r="Y41" s="364">
        <v>-119469</v>
      </c>
      <c r="Z41" s="365">
        <v>-100</v>
      </c>
      <c r="AA41" s="366">
        <v>477875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23580000</v>
      </c>
      <c r="F43" s="370">
        <v>23580000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5895000</v>
      </c>
      <c r="Y43" s="370">
        <v>-5895000</v>
      </c>
      <c r="Z43" s="371">
        <v>-100</v>
      </c>
      <c r="AA43" s="303">
        <v>23580000</v>
      </c>
    </row>
    <row r="44" spans="1:27" ht="13.5">
      <c r="A44" s="361" t="s">
        <v>250</v>
      </c>
      <c r="B44" s="136"/>
      <c r="C44" s="60"/>
      <c r="D44" s="368"/>
      <c r="E44" s="54">
        <v>2060000</v>
      </c>
      <c r="F44" s="53">
        <v>2060000</v>
      </c>
      <c r="G44" s="53">
        <v>43496</v>
      </c>
      <c r="H44" s="54">
        <v>45622</v>
      </c>
      <c r="I44" s="54">
        <v>5499</v>
      </c>
      <c r="J44" s="53">
        <v>94617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94617</v>
      </c>
      <c r="X44" s="54">
        <v>515000</v>
      </c>
      <c r="Y44" s="53">
        <v>-420383</v>
      </c>
      <c r="Z44" s="94">
        <v>-81.63</v>
      </c>
      <c r="AA44" s="95">
        <v>2060000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>
        <v>1700000</v>
      </c>
      <c r="F46" s="53">
        <v>1700000</v>
      </c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>
        <v>425000</v>
      </c>
      <c r="Y46" s="53">
        <v>-425000</v>
      </c>
      <c r="Z46" s="94">
        <v>-100</v>
      </c>
      <c r="AA46" s="95">
        <v>1700000</v>
      </c>
    </row>
    <row r="47" spans="1:27" ht="13.5">
      <c r="A47" s="361" t="s">
        <v>253</v>
      </c>
      <c r="B47" s="136"/>
      <c r="C47" s="60"/>
      <c r="D47" s="368"/>
      <c r="E47" s="54">
        <v>2000000</v>
      </c>
      <c r="F47" s="53">
        <v>2000000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500000</v>
      </c>
      <c r="Y47" s="53">
        <v>-500000</v>
      </c>
      <c r="Z47" s="94">
        <v>-100</v>
      </c>
      <c r="AA47" s="95">
        <v>2000000</v>
      </c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166607712</v>
      </c>
      <c r="F60" s="264">
        <f t="shared" si="14"/>
        <v>166607712</v>
      </c>
      <c r="G60" s="264">
        <f t="shared" si="14"/>
        <v>253496</v>
      </c>
      <c r="H60" s="219">
        <f t="shared" si="14"/>
        <v>8062426</v>
      </c>
      <c r="I60" s="219">
        <f t="shared" si="14"/>
        <v>8590378</v>
      </c>
      <c r="J60" s="264">
        <f t="shared" si="14"/>
        <v>16906300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16906300</v>
      </c>
      <c r="X60" s="219">
        <f t="shared" si="14"/>
        <v>41651928</v>
      </c>
      <c r="Y60" s="264">
        <f t="shared" si="14"/>
        <v>-24745628</v>
      </c>
      <c r="Z60" s="337">
        <f>+IF(X60&lt;&gt;0,+(Y60/X60)*100,0)</f>
        <v>-59.41052236525521</v>
      </c>
      <c r="AA60" s="232">
        <f>+AA57+AA54+AA51+AA40+AA37+AA34+AA22+AA5</f>
        <v>166607712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2013-11-04T12:25:17Z</dcterms:created>
  <dcterms:modified xsi:type="dcterms:W3CDTF">2013-11-04T12:25:21Z</dcterms:modified>
  <cp:category/>
  <cp:version/>
  <cp:contentType/>
  <cp:contentStatus/>
</cp:coreProperties>
</file>