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<sst xmlns="http://schemas.openxmlformats.org/spreadsheetml/2006/main" count="855" uniqueCount="302">
  <si>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eThekwini(ETH)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</si>
  <si>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</si>
  <si>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</si>
  <si>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</si>
  <si>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</si>
  <si>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</si>
  <si>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</si>
  <si>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</si>
  <si>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</si>
  <si>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</si>
  <si>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</si>
  <si>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</si>
  <si>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</si>
  <si>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</si>
  <si>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</si>
  <si>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</si>
  <si>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</si>
  <si>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</si>
  <si>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</si>
  <si>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</si>
  <si>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</si>
  <si>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</si>
  <si>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</si>
  <si>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</si>
  <si>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</si>
  <si>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</si>
  <si>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</si>
  <si>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</si>
  <si>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</si>
  <si>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</si>
  <si>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</si>
  <si>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</si>
  <si>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</si>
  <si>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</si>
  <si>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</si>
  <si>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</si>
  <si>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</si>
  <si>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</si>
  <si>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</si>
  <si>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</si>
  <si>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</si>
  <si>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</si>
  <si>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</si>
  <si>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</si>
  <si>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</si>
  <si>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</si>
  <si>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</si>
  <si>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</si>
  <si>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</si>
  <si>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</si>
  <si>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</si>
  <si>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</si>
  <si>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</si>
  <si>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</si>
  <si>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</si>
  <si>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</si>
  <si>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</si>
  <si>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</si>
  <si>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</si>
  <si>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</si>
  <si>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</si>
  <si>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</si>
  <si>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</si>
  <si>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</si>
  <si>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</si>
  <si>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</si>
  <si>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</si>
  <si>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</si>
  <si>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</si>
  <si>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</si>
  <si>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eThekwini(ETH)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</si>
  <si>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</si>
  <si>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</si>
  <si>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</si>
  <si>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</si>
  <si>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</si>
  <si>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</si>
  <si>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</si>
  <si>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</si>
  <si>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</si>
  <si>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</si>
  <si>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</si>
  <si>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</si>
  <si>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</si>
  <si>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</si>
  <si>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</si>
  <si>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</si>
  <si>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</si>
  <si>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</si>
  <si>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</si>
  <si>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</si>
  <si>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</si>
  <si>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</si>
  <si>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</si>
  <si>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</si>
  <si>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</si>
  <si>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</si>
  <si>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</si>
  <si>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</si>
  <si>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</si>
  <si>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eThekwini(ETH)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</si>
  <si>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</si>
  <si>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</si>
  <si>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</si>
  <si>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</si>
  <si>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</si>
  <si>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</si>
  <si>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</si>
  <si>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</si>
  <si>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</si>
  <si>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</si>
  <si>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</si>
  <si>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</si>
  <si>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</si>
  <si>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</si>
  <si>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</si>
  <si>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</si>
  <si>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</si>
  <si>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</si>
  <si>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</si>
  <si>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</si>
  <si>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</si>
  <si>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</si>
  <si>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</si>
  <si>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</si>
  <si>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</si>
  <si>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</si>
  <si>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</si>
  <si>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</si>
  <si>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eThekwini(ETH)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</si>
  <si>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</si>
  <si>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</si>
  <si>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</si>
  <si>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</si>
  <si>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</si>
  <si>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</si>
  <si>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</si>
  <si>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</si>
  <si>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</si>
  <si>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</si>
  <si>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eThekwini(ETH)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</si>
  <si>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</si>
  <si>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</si>
  <si>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</si>
  <si>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</si>
  <si>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</si>
  <si>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</si>
  <si>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</si>
  <si>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</si>
  <si>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</si>
  <si>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</si>
  <si>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</si>
  <si>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</si>
  <si>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</si>
  <si>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</si>
  <si>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</si>
  <si>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</si>
  <si>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</si>
  <si>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</si>
  <si>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</si>
  <si>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</si>
  <si>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</si>
  <si>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</si>
  <si>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</si>
  <si>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</si>
  <si>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</si>
  <si>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</si>
  <si>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</si>
  <si>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</si>
  <si>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</si>
  <si>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</si>
  <si>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</si>
  <si>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</si>
  <si>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</si>
  <si>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eThekwini(ETH)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</si>
  <si>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</si>
  <si>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</si>
  <si>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</si>
  <si>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</si>
  <si>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</si>
  <si>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</si>
  <si>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</si>
  <si>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</si>
  <si>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</si>
  <si>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</si>
  <si>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</si>
  <si>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</si>
  <si>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</si>
  <si>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</si>
  <si>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</si>
  <si>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</si>
  <si>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</si>
  <si>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</si>
  <si>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</si>
  <si>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</si>
  <si>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</si>
  <si>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</si>
  <si>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</si>
  <si>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</si>
  <si>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</si>
  <si>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</si>
  <si>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eThekwini(ETH)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</si>
  <si>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</si>
  <si>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</si>
  <si>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</si>
  <si>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</si>
  <si>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</si>
  <si>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</si>
  <si>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</si>
  <si>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</si>
  <si>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</si>
  <si>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</si>
  <si>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</si>
  <si>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</si>
  <si>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</si>
  <si>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</si>
  <si>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</si>
  <si>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</si>
  <si>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</si>
  <si>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</si>
  <si>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</si>
  <si>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</si>
  <si>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</si>
  <si>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</si>
  <si>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</si>
  <si>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</si>
  <si>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eThekwini(ETH)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</si>
  <si>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</si>
  <si>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</si>
  <si>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</si>
  <si>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</si>
  <si>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</si>
  <si>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</si>
  <si>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</si>
  <si>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</si>
  <si>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</si>
  <si>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</si>
  <si>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</si>
  <si>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</si>
  <si>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</si>
  <si>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</si>
  <si>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</si>
  <si>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</si>
  <si>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</si>
  <si>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</si>
  <si>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</si>
  <si>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</si>
  <si>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</si>
  <si>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</si>
  <si>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</si>
  <si>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</si>
  <si>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</si>
  <si>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</si>
  <si>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</si>
  <si>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</si>
  <si>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</si>
  <si>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</si>
  <si>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</si>
  <si>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</si>
  <si>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</si>
  <si>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</si>
  <si>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</si>
  <si>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eThekwini(ETH)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</si>
  <si>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</si>
  <si>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</si>
  <si>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eThekwini(ETH)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</si>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</sst>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5032462719</v>
      </c>
      <c r="C5" s="19">
        <v>0</v>
      </c>
      <c r="D5" s="59">
        <v>5136991000</v>
      </c>
      <c r="E5" s="60">
        <v>5136991000</v>
      </c>
      <c r="F5" s="60">
        <v>433104189</v>
      </c>
      <c r="G5" s="60">
        <v>423712841</v>
      </c>
      <c r="H5" s="60">
        <v>769876178</v>
      </c>
      <c r="I5" s="60">
        <v>1626693208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1626693208</v>
      </c>
      <c r="W5" s="60">
        <v>1284247750</v>
      </c>
      <c r="X5" s="60">
        <v>342445458</v>
      </c>
      <c r="Y5" s="61">
        <v>26.67</v>
      </c>
      <c r="Z5" s="62">
        <v>5136991000</v>
      </c>
    </row>
    <row r="6" spans="1:26" ht="13.5">
      <c r="A6" s="58" t="s">
        <v>32</v>
      </c>
      <c r="B6" s="19">
        <v>12467303818</v>
      </c>
      <c r="C6" s="19">
        <v>0</v>
      </c>
      <c r="D6" s="59">
        <v>14216000560</v>
      </c>
      <c r="E6" s="60">
        <v>14216000560</v>
      </c>
      <c r="F6" s="60">
        <v>1152508955</v>
      </c>
      <c r="G6" s="60">
        <v>1256613832</v>
      </c>
      <c r="H6" s="60">
        <v>1062362787</v>
      </c>
      <c r="I6" s="60">
        <v>3471485574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3471485574</v>
      </c>
      <c r="W6" s="60">
        <v>3554000140</v>
      </c>
      <c r="X6" s="60">
        <v>-82514566</v>
      </c>
      <c r="Y6" s="61">
        <v>-2.32</v>
      </c>
      <c r="Z6" s="62">
        <v>14216000560</v>
      </c>
    </row>
    <row r="7" spans="1:26" ht="13.5">
      <c r="A7" s="58" t="s">
        <v>33</v>
      </c>
      <c r="B7" s="19">
        <v>341625036</v>
      </c>
      <c r="C7" s="19">
        <v>0</v>
      </c>
      <c r="D7" s="59">
        <v>374236600</v>
      </c>
      <c r="E7" s="60">
        <v>374236600</v>
      </c>
      <c r="F7" s="60">
        <v>23670047</v>
      </c>
      <c r="G7" s="60">
        <v>21997891</v>
      </c>
      <c r="H7" s="60">
        <v>27204649</v>
      </c>
      <c r="I7" s="60">
        <v>72872587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72872587</v>
      </c>
      <c r="W7" s="60">
        <v>93559150</v>
      </c>
      <c r="X7" s="60">
        <v>-20686563</v>
      </c>
      <c r="Y7" s="61">
        <v>-22.11</v>
      </c>
      <c r="Z7" s="62">
        <v>374236600</v>
      </c>
    </row>
    <row r="8" spans="1:26" ht="13.5">
      <c r="A8" s="58" t="s">
        <v>34</v>
      </c>
      <c r="B8" s="19">
        <v>2022728137</v>
      </c>
      <c r="C8" s="19">
        <v>0</v>
      </c>
      <c r="D8" s="59">
        <v>2359637010</v>
      </c>
      <c r="E8" s="60">
        <v>2359637010</v>
      </c>
      <c r="F8" s="60">
        <v>780706715</v>
      </c>
      <c r="G8" s="60">
        <v>2747618</v>
      </c>
      <c r="H8" s="60">
        <v>1906179</v>
      </c>
      <c r="I8" s="60">
        <v>785360512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785360512</v>
      </c>
      <c r="W8" s="60">
        <v>589909253</v>
      </c>
      <c r="X8" s="60">
        <v>195451259</v>
      </c>
      <c r="Y8" s="61">
        <v>33.13</v>
      </c>
      <c r="Z8" s="62">
        <v>2359637010</v>
      </c>
    </row>
    <row r="9" spans="1:26" ht="13.5">
      <c r="A9" s="58" t="s">
        <v>35</v>
      </c>
      <c r="B9" s="19">
        <v>3103186144</v>
      </c>
      <c r="C9" s="19">
        <v>0</v>
      </c>
      <c r="D9" s="59">
        <v>3110884887</v>
      </c>
      <c r="E9" s="60">
        <v>3110884887</v>
      </c>
      <c r="F9" s="60">
        <v>86478576</v>
      </c>
      <c r="G9" s="60">
        <v>652305069</v>
      </c>
      <c r="H9" s="60">
        <v>-24955552</v>
      </c>
      <c r="I9" s="60">
        <v>713828093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713828093</v>
      </c>
      <c r="W9" s="60">
        <v>777721222</v>
      </c>
      <c r="X9" s="60">
        <v>-63893129</v>
      </c>
      <c r="Y9" s="61">
        <v>-8.22</v>
      </c>
      <c r="Z9" s="62">
        <v>3110884887</v>
      </c>
    </row>
    <row r="10" spans="1:26" ht="25.5">
      <c r="A10" s="63" t="s">
        <v>277</v>
      </c>
      <c r="B10" s="64">
        <f>SUM(B5:B9)</f>
        <v>22967305854</v>
      </c>
      <c r="C10" s="64">
        <f>SUM(C5:C9)</f>
        <v>0</v>
      </c>
      <c r="D10" s="65">
        <f aca="true" t="shared" si="0" ref="D10:Z10">SUM(D5:D9)</f>
        <v>25197750057</v>
      </c>
      <c r="E10" s="66">
        <f t="shared" si="0"/>
        <v>25197750057</v>
      </c>
      <c r="F10" s="66">
        <f t="shared" si="0"/>
        <v>2476468482</v>
      </c>
      <c r="G10" s="66">
        <f t="shared" si="0"/>
        <v>2357377251</v>
      </c>
      <c r="H10" s="66">
        <f t="shared" si="0"/>
        <v>1836394241</v>
      </c>
      <c r="I10" s="66">
        <f t="shared" si="0"/>
        <v>6670239974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6670239974</v>
      </c>
      <c r="W10" s="66">
        <f t="shared" si="0"/>
        <v>6299437515</v>
      </c>
      <c r="X10" s="66">
        <f t="shared" si="0"/>
        <v>370802459</v>
      </c>
      <c r="Y10" s="67">
        <f>+IF(W10&lt;&gt;0,(X10/W10)*100,0)</f>
        <v>5.88627886405823</v>
      </c>
      <c r="Z10" s="68">
        <f t="shared" si="0"/>
        <v>25197750057</v>
      </c>
    </row>
    <row r="11" spans="1:26" ht="13.5">
      <c r="A11" s="58" t="s">
        <v>37</v>
      </c>
      <c r="B11" s="19">
        <v>5993036358</v>
      </c>
      <c r="C11" s="19">
        <v>0</v>
      </c>
      <c r="D11" s="59">
        <v>6681851628</v>
      </c>
      <c r="E11" s="60">
        <v>6681851628</v>
      </c>
      <c r="F11" s="60">
        <v>498032111</v>
      </c>
      <c r="G11" s="60">
        <v>469710657</v>
      </c>
      <c r="H11" s="60">
        <v>493058035</v>
      </c>
      <c r="I11" s="60">
        <v>1460800803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1460800803</v>
      </c>
      <c r="W11" s="60">
        <v>1670462907</v>
      </c>
      <c r="X11" s="60">
        <v>-209662104</v>
      </c>
      <c r="Y11" s="61">
        <v>-12.55</v>
      </c>
      <c r="Z11" s="62">
        <v>6681851628</v>
      </c>
    </row>
    <row r="12" spans="1:26" ht="13.5">
      <c r="A12" s="58" t="s">
        <v>38</v>
      </c>
      <c r="B12" s="19">
        <v>88537813</v>
      </c>
      <c r="C12" s="19">
        <v>0</v>
      </c>
      <c r="D12" s="59">
        <v>104515660</v>
      </c>
      <c r="E12" s="60">
        <v>104515660</v>
      </c>
      <c r="F12" s="60">
        <v>7391904</v>
      </c>
      <c r="G12" s="60">
        <v>9339943</v>
      </c>
      <c r="H12" s="60">
        <v>8356014</v>
      </c>
      <c r="I12" s="60">
        <v>25087861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25087861</v>
      </c>
      <c r="W12" s="60">
        <v>26128915</v>
      </c>
      <c r="X12" s="60">
        <v>-1041054</v>
      </c>
      <c r="Y12" s="61">
        <v>-3.98</v>
      </c>
      <c r="Z12" s="62">
        <v>104515660</v>
      </c>
    </row>
    <row r="13" spans="1:26" ht="13.5">
      <c r="A13" s="58" t="s">
        <v>278</v>
      </c>
      <c r="B13" s="19">
        <v>1590586380</v>
      </c>
      <c r="C13" s="19">
        <v>0</v>
      </c>
      <c r="D13" s="59">
        <v>1842044530</v>
      </c>
      <c r="E13" s="60">
        <v>1842044530</v>
      </c>
      <c r="F13" s="60">
        <v>159116601</v>
      </c>
      <c r="G13" s="60">
        <v>155356582</v>
      </c>
      <c r="H13" s="60">
        <v>146188590</v>
      </c>
      <c r="I13" s="60">
        <v>460661773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460661773</v>
      </c>
      <c r="W13" s="60">
        <v>460511133</v>
      </c>
      <c r="X13" s="60">
        <v>150640</v>
      </c>
      <c r="Y13" s="61">
        <v>0.03</v>
      </c>
      <c r="Z13" s="62">
        <v>1842044530</v>
      </c>
    </row>
    <row r="14" spans="1:26" ht="13.5">
      <c r="A14" s="58" t="s">
        <v>40</v>
      </c>
      <c r="B14" s="19">
        <v>2718516975</v>
      </c>
      <c r="C14" s="19">
        <v>0</v>
      </c>
      <c r="D14" s="59">
        <v>1168516300</v>
      </c>
      <c r="E14" s="60">
        <v>1168516300</v>
      </c>
      <c r="F14" s="60">
        <v>99930609</v>
      </c>
      <c r="G14" s="60">
        <v>99930609</v>
      </c>
      <c r="H14" s="60">
        <v>104396004</v>
      </c>
      <c r="I14" s="60">
        <v>304257222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304257222</v>
      </c>
      <c r="W14" s="60">
        <v>292129075</v>
      </c>
      <c r="X14" s="60">
        <v>12128147</v>
      </c>
      <c r="Y14" s="61">
        <v>4.15</v>
      </c>
      <c r="Z14" s="62">
        <v>1168516300</v>
      </c>
    </row>
    <row r="15" spans="1:26" ht="13.5">
      <c r="A15" s="58" t="s">
        <v>41</v>
      </c>
      <c r="B15" s="19">
        <v>7557474199</v>
      </c>
      <c r="C15" s="19">
        <v>0</v>
      </c>
      <c r="D15" s="59">
        <v>8051963400</v>
      </c>
      <c r="E15" s="60">
        <v>8051963400</v>
      </c>
      <c r="F15" s="60">
        <v>850196738</v>
      </c>
      <c r="G15" s="60">
        <v>976119812</v>
      </c>
      <c r="H15" s="60">
        <v>525399040</v>
      </c>
      <c r="I15" s="60">
        <v>2351715590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2351715590</v>
      </c>
      <c r="W15" s="60">
        <v>2012990850</v>
      </c>
      <c r="X15" s="60">
        <v>338724740</v>
      </c>
      <c r="Y15" s="61">
        <v>16.83</v>
      </c>
      <c r="Z15" s="62">
        <v>8051963400</v>
      </c>
    </row>
    <row r="16" spans="1:26" ht="13.5">
      <c r="A16" s="69" t="s">
        <v>42</v>
      </c>
      <c r="B16" s="19">
        <v>171260949</v>
      </c>
      <c r="C16" s="19">
        <v>0</v>
      </c>
      <c r="D16" s="59">
        <v>203713010</v>
      </c>
      <c r="E16" s="60">
        <v>203713010</v>
      </c>
      <c r="F16" s="60">
        <v>19758901</v>
      </c>
      <c r="G16" s="60">
        <v>14405933</v>
      </c>
      <c r="H16" s="60">
        <v>12648376</v>
      </c>
      <c r="I16" s="60">
        <v>46813210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46813210</v>
      </c>
      <c r="W16" s="60">
        <v>50928253</v>
      </c>
      <c r="X16" s="60">
        <v>-4115043</v>
      </c>
      <c r="Y16" s="61">
        <v>-8.08</v>
      </c>
      <c r="Z16" s="62">
        <v>203713010</v>
      </c>
    </row>
    <row r="17" spans="1:26" ht="13.5">
      <c r="A17" s="58" t="s">
        <v>43</v>
      </c>
      <c r="B17" s="19">
        <v>3620157702</v>
      </c>
      <c r="C17" s="19">
        <v>0</v>
      </c>
      <c r="D17" s="59">
        <v>6923469380</v>
      </c>
      <c r="E17" s="60">
        <v>6923469380</v>
      </c>
      <c r="F17" s="60">
        <v>388823424</v>
      </c>
      <c r="G17" s="60">
        <v>369544853</v>
      </c>
      <c r="H17" s="60">
        <v>520816985</v>
      </c>
      <c r="I17" s="60">
        <v>1279185262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1279185262</v>
      </c>
      <c r="W17" s="60">
        <v>1730867345</v>
      </c>
      <c r="X17" s="60">
        <v>-451682083</v>
      </c>
      <c r="Y17" s="61">
        <v>-26.1</v>
      </c>
      <c r="Z17" s="62">
        <v>6923469380</v>
      </c>
    </row>
    <row r="18" spans="1:26" ht="13.5">
      <c r="A18" s="70" t="s">
        <v>44</v>
      </c>
      <c r="B18" s="71">
        <f>SUM(B11:B17)</f>
        <v>21739570376</v>
      </c>
      <c r="C18" s="71">
        <f>SUM(C11:C17)</f>
        <v>0</v>
      </c>
      <c r="D18" s="72">
        <f aca="true" t="shared" si="1" ref="D18:Z18">SUM(D11:D17)</f>
        <v>24976073908</v>
      </c>
      <c r="E18" s="73">
        <f t="shared" si="1"/>
        <v>24976073908</v>
      </c>
      <c r="F18" s="73">
        <f t="shared" si="1"/>
        <v>2023250288</v>
      </c>
      <c r="G18" s="73">
        <f t="shared" si="1"/>
        <v>2094408389</v>
      </c>
      <c r="H18" s="73">
        <f t="shared" si="1"/>
        <v>1810863044</v>
      </c>
      <c r="I18" s="73">
        <f t="shared" si="1"/>
        <v>5928521721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5928521721</v>
      </c>
      <c r="W18" s="73">
        <f t="shared" si="1"/>
        <v>6244018478</v>
      </c>
      <c r="X18" s="73">
        <f t="shared" si="1"/>
        <v>-315496757</v>
      </c>
      <c r="Y18" s="67">
        <f>+IF(W18&lt;&gt;0,(X18/W18)*100,0)</f>
        <v>-5.052783846037811</v>
      </c>
      <c r="Z18" s="74">
        <f t="shared" si="1"/>
        <v>24976073908</v>
      </c>
    </row>
    <row r="19" spans="1:26" ht="13.5">
      <c r="A19" s="70" t="s">
        <v>45</v>
      </c>
      <c r="B19" s="75">
        <f>+B10-B18</f>
        <v>1227735478</v>
      </c>
      <c r="C19" s="75">
        <f>+C10-C18</f>
        <v>0</v>
      </c>
      <c r="D19" s="76">
        <f aca="true" t="shared" si="2" ref="D19:Z19">+D10-D18</f>
        <v>221676149</v>
      </c>
      <c r="E19" s="77">
        <f t="shared" si="2"/>
        <v>221676149</v>
      </c>
      <c r="F19" s="77">
        <f t="shared" si="2"/>
        <v>453218194</v>
      </c>
      <c r="G19" s="77">
        <f t="shared" si="2"/>
        <v>262968862</v>
      </c>
      <c r="H19" s="77">
        <f t="shared" si="2"/>
        <v>25531197</v>
      </c>
      <c r="I19" s="77">
        <f t="shared" si="2"/>
        <v>741718253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741718253</v>
      </c>
      <c r="W19" s="77">
        <f>IF(E10=E18,0,W10-W18)</f>
        <v>55419037</v>
      </c>
      <c r="X19" s="77">
        <f t="shared" si="2"/>
        <v>686299216</v>
      </c>
      <c r="Y19" s="78">
        <f>+IF(W19&lt;&gt;0,(X19/W19)*100,0)</f>
        <v>1238.3817062717997</v>
      </c>
      <c r="Z19" s="79">
        <f t="shared" si="2"/>
        <v>221676149</v>
      </c>
    </row>
    <row r="20" spans="1:26" ht="13.5">
      <c r="A20" s="58" t="s">
        <v>46</v>
      </c>
      <c r="B20" s="19">
        <v>1635022119</v>
      </c>
      <c r="C20" s="19">
        <v>0</v>
      </c>
      <c r="D20" s="59">
        <v>3183431940</v>
      </c>
      <c r="E20" s="60">
        <v>3183431940</v>
      </c>
      <c r="F20" s="60">
        <v>0</v>
      </c>
      <c r="G20" s="60">
        <v>0</v>
      </c>
      <c r="H20" s="60">
        <v>580138241</v>
      </c>
      <c r="I20" s="60">
        <v>580138241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580138241</v>
      </c>
      <c r="W20" s="60">
        <v>795857985</v>
      </c>
      <c r="X20" s="60">
        <v>-215719744</v>
      </c>
      <c r="Y20" s="61">
        <v>-27.11</v>
      </c>
      <c r="Z20" s="62">
        <v>3183431940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2862757597</v>
      </c>
      <c r="C22" s="86">
        <f>SUM(C19:C21)</f>
        <v>0</v>
      </c>
      <c r="D22" s="87">
        <f aca="true" t="shared" si="3" ref="D22:Z22">SUM(D19:D21)</f>
        <v>3405108089</v>
      </c>
      <c r="E22" s="88">
        <f t="shared" si="3"/>
        <v>3405108089</v>
      </c>
      <c r="F22" s="88">
        <f t="shared" si="3"/>
        <v>453218194</v>
      </c>
      <c r="G22" s="88">
        <f t="shared" si="3"/>
        <v>262968862</v>
      </c>
      <c r="H22" s="88">
        <f t="shared" si="3"/>
        <v>605669438</v>
      </c>
      <c r="I22" s="88">
        <f t="shared" si="3"/>
        <v>1321856494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1321856494</v>
      </c>
      <c r="W22" s="88">
        <f t="shared" si="3"/>
        <v>851277022</v>
      </c>
      <c r="X22" s="88">
        <f t="shared" si="3"/>
        <v>470579472</v>
      </c>
      <c r="Y22" s="89">
        <f>+IF(W22&lt;&gt;0,(X22/W22)*100,0)</f>
        <v>55.279240463276594</v>
      </c>
      <c r="Z22" s="90">
        <f t="shared" si="3"/>
        <v>3405108089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-1</v>
      </c>
      <c r="H23" s="60">
        <v>0</v>
      </c>
      <c r="I23" s="60">
        <v>-1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-1</v>
      </c>
      <c r="W23" s="60">
        <v>0</v>
      </c>
      <c r="X23" s="60">
        <v>-1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2862757597</v>
      </c>
      <c r="C24" s="75">
        <f>SUM(C22:C23)</f>
        <v>0</v>
      </c>
      <c r="D24" s="76">
        <f aca="true" t="shared" si="4" ref="D24:Z24">SUM(D22:D23)</f>
        <v>3405108089</v>
      </c>
      <c r="E24" s="77">
        <f t="shared" si="4"/>
        <v>3405108089</v>
      </c>
      <c r="F24" s="77">
        <f t="shared" si="4"/>
        <v>453218194</v>
      </c>
      <c r="G24" s="77">
        <f t="shared" si="4"/>
        <v>262968861</v>
      </c>
      <c r="H24" s="77">
        <f t="shared" si="4"/>
        <v>605669438</v>
      </c>
      <c r="I24" s="77">
        <f t="shared" si="4"/>
        <v>1321856493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1321856493</v>
      </c>
      <c r="W24" s="77">
        <f t="shared" si="4"/>
        <v>851277022</v>
      </c>
      <c r="X24" s="77">
        <f t="shared" si="4"/>
        <v>470579471</v>
      </c>
      <c r="Y24" s="78">
        <f>+IF(W24&lt;&gt;0,(X24/W24)*100,0)</f>
        <v>55.27924034580602</v>
      </c>
      <c r="Z24" s="79">
        <f t="shared" si="4"/>
        <v>3405108089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3494715668</v>
      </c>
      <c r="C27" s="22">
        <v>0</v>
      </c>
      <c r="D27" s="99">
        <v>5466767000</v>
      </c>
      <c r="E27" s="100">
        <v>5466767000</v>
      </c>
      <c r="F27" s="100">
        <v>212942000</v>
      </c>
      <c r="G27" s="100">
        <v>259735000</v>
      </c>
      <c r="H27" s="100">
        <v>341576000</v>
      </c>
      <c r="I27" s="100">
        <v>814253000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814253000</v>
      </c>
      <c r="W27" s="100">
        <v>1366691750</v>
      </c>
      <c r="X27" s="100">
        <v>-552438750</v>
      </c>
      <c r="Y27" s="101">
        <v>-40.42</v>
      </c>
      <c r="Z27" s="102">
        <v>5466767000</v>
      </c>
    </row>
    <row r="28" spans="1:26" ht="13.5">
      <c r="A28" s="103" t="s">
        <v>46</v>
      </c>
      <c r="B28" s="19">
        <v>1857428756</v>
      </c>
      <c r="C28" s="19">
        <v>0</v>
      </c>
      <c r="D28" s="59">
        <v>3183432000</v>
      </c>
      <c r="E28" s="60">
        <v>3183432000</v>
      </c>
      <c r="F28" s="60">
        <v>165110000</v>
      </c>
      <c r="G28" s="60">
        <v>169492000</v>
      </c>
      <c r="H28" s="60">
        <v>253358000</v>
      </c>
      <c r="I28" s="60">
        <v>587960000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587960000</v>
      </c>
      <c r="W28" s="60">
        <v>795858000</v>
      </c>
      <c r="X28" s="60">
        <v>-207898000</v>
      </c>
      <c r="Y28" s="61">
        <v>-26.12</v>
      </c>
      <c r="Z28" s="62">
        <v>3183432000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1000000000</v>
      </c>
      <c r="E30" s="60">
        <v>1000000000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250000000</v>
      </c>
      <c r="X30" s="60">
        <v>-250000000</v>
      </c>
      <c r="Y30" s="61">
        <v>-100</v>
      </c>
      <c r="Z30" s="62">
        <v>1000000000</v>
      </c>
    </row>
    <row r="31" spans="1:26" ht="13.5">
      <c r="A31" s="58" t="s">
        <v>53</v>
      </c>
      <c r="B31" s="19">
        <v>1637286912</v>
      </c>
      <c r="C31" s="19">
        <v>0</v>
      </c>
      <c r="D31" s="59">
        <v>1283335000</v>
      </c>
      <c r="E31" s="60">
        <v>1283335000</v>
      </c>
      <c r="F31" s="60">
        <v>47832000</v>
      </c>
      <c r="G31" s="60">
        <v>90243000</v>
      </c>
      <c r="H31" s="60">
        <v>88218000</v>
      </c>
      <c r="I31" s="60">
        <v>226293000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226293000</v>
      </c>
      <c r="W31" s="60">
        <v>320833750</v>
      </c>
      <c r="X31" s="60">
        <v>-94540750</v>
      </c>
      <c r="Y31" s="61">
        <v>-29.47</v>
      </c>
      <c r="Z31" s="62">
        <v>1283335000</v>
      </c>
    </row>
    <row r="32" spans="1:26" ht="13.5">
      <c r="A32" s="70" t="s">
        <v>54</v>
      </c>
      <c r="B32" s="22">
        <f>SUM(B28:B31)</f>
        <v>3494715668</v>
      </c>
      <c r="C32" s="22">
        <f>SUM(C28:C31)</f>
        <v>0</v>
      </c>
      <c r="D32" s="99">
        <f aca="true" t="shared" si="5" ref="D32:Z32">SUM(D28:D31)</f>
        <v>5466767000</v>
      </c>
      <c r="E32" s="100">
        <f t="shared" si="5"/>
        <v>5466767000</v>
      </c>
      <c r="F32" s="100">
        <f t="shared" si="5"/>
        <v>212942000</v>
      </c>
      <c r="G32" s="100">
        <f t="shared" si="5"/>
        <v>259735000</v>
      </c>
      <c r="H32" s="100">
        <f t="shared" si="5"/>
        <v>341576000</v>
      </c>
      <c r="I32" s="100">
        <f t="shared" si="5"/>
        <v>814253000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814253000</v>
      </c>
      <c r="W32" s="100">
        <f t="shared" si="5"/>
        <v>1366691750</v>
      </c>
      <c r="X32" s="100">
        <f t="shared" si="5"/>
        <v>-552438750</v>
      </c>
      <c r="Y32" s="101">
        <f>+IF(W32&lt;&gt;0,(X32/W32)*100,0)</f>
        <v>-40.42160567662752</v>
      </c>
      <c r="Z32" s="102">
        <f t="shared" si="5"/>
        <v>5466767000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11933309000</v>
      </c>
      <c r="C35" s="19">
        <v>0</v>
      </c>
      <c r="D35" s="59">
        <v>12612193000</v>
      </c>
      <c r="E35" s="60">
        <v>12612193000</v>
      </c>
      <c r="F35" s="60">
        <v>14586709</v>
      </c>
      <c r="G35" s="60">
        <v>11564349</v>
      </c>
      <c r="H35" s="60">
        <v>11109576</v>
      </c>
      <c r="I35" s="60">
        <v>11109576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11109576</v>
      </c>
      <c r="W35" s="60">
        <v>3153048250</v>
      </c>
      <c r="X35" s="60">
        <v>-3141938674</v>
      </c>
      <c r="Y35" s="61">
        <v>-99.65</v>
      </c>
      <c r="Z35" s="62">
        <v>12612193000</v>
      </c>
    </row>
    <row r="36" spans="1:26" ht="13.5">
      <c r="A36" s="58" t="s">
        <v>57</v>
      </c>
      <c r="B36" s="19">
        <v>37363735000</v>
      </c>
      <c r="C36" s="19">
        <v>0</v>
      </c>
      <c r="D36" s="59">
        <v>42024408000</v>
      </c>
      <c r="E36" s="60">
        <v>42024408000</v>
      </c>
      <c r="F36" s="60">
        <v>35639735</v>
      </c>
      <c r="G36" s="60">
        <v>37576486</v>
      </c>
      <c r="H36" s="60">
        <v>37679766</v>
      </c>
      <c r="I36" s="60">
        <v>37679766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37679766</v>
      </c>
      <c r="W36" s="60">
        <v>10506102000</v>
      </c>
      <c r="X36" s="60">
        <v>-10468422234</v>
      </c>
      <c r="Y36" s="61">
        <v>-99.64</v>
      </c>
      <c r="Z36" s="62">
        <v>42024408000</v>
      </c>
    </row>
    <row r="37" spans="1:26" ht="13.5">
      <c r="A37" s="58" t="s">
        <v>58</v>
      </c>
      <c r="B37" s="19">
        <v>9149369000</v>
      </c>
      <c r="C37" s="19">
        <v>0</v>
      </c>
      <c r="D37" s="59">
        <v>8718510000</v>
      </c>
      <c r="E37" s="60">
        <v>8718510000</v>
      </c>
      <c r="F37" s="60">
        <v>9248679</v>
      </c>
      <c r="G37" s="60">
        <v>9057257</v>
      </c>
      <c r="H37" s="60">
        <v>8220174</v>
      </c>
      <c r="I37" s="60">
        <v>8220174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8220174</v>
      </c>
      <c r="W37" s="60">
        <v>2179627500</v>
      </c>
      <c r="X37" s="60">
        <v>-2171407326</v>
      </c>
      <c r="Y37" s="61">
        <v>-99.62</v>
      </c>
      <c r="Z37" s="62">
        <v>8718510000</v>
      </c>
    </row>
    <row r="38" spans="1:26" ht="13.5">
      <c r="A38" s="58" t="s">
        <v>59</v>
      </c>
      <c r="B38" s="19">
        <v>12038708000</v>
      </c>
      <c r="C38" s="19">
        <v>0</v>
      </c>
      <c r="D38" s="59">
        <v>12354132000</v>
      </c>
      <c r="E38" s="60">
        <v>12354132000</v>
      </c>
      <c r="F38" s="60">
        <v>13083360</v>
      </c>
      <c r="G38" s="60">
        <v>11612010</v>
      </c>
      <c r="H38" s="60">
        <v>12253995</v>
      </c>
      <c r="I38" s="60">
        <v>12253995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12253995</v>
      </c>
      <c r="W38" s="60">
        <v>3088533000</v>
      </c>
      <c r="X38" s="60">
        <v>-3076279005</v>
      </c>
      <c r="Y38" s="61">
        <v>-99.6</v>
      </c>
      <c r="Z38" s="62">
        <v>12354132000</v>
      </c>
    </row>
    <row r="39" spans="1:26" ht="13.5">
      <c r="A39" s="58" t="s">
        <v>60</v>
      </c>
      <c r="B39" s="19">
        <v>28108967000</v>
      </c>
      <c r="C39" s="19">
        <v>0</v>
      </c>
      <c r="D39" s="59">
        <v>33563959000</v>
      </c>
      <c r="E39" s="60">
        <v>33563959000</v>
      </c>
      <c r="F39" s="60">
        <v>27894405</v>
      </c>
      <c r="G39" s="60">
        <v>28471568</v>
      </c>
      <c r="H39" s="60">
        <v>28315173</v>
      </c>
      <c r="I39" s="60">
        <v>28315173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28315173</v>
      </c>
      <c r="W39" s="60">
        <v>8390989750</v>
      </c>
      <c r="X39" s="60">
        <v>-8362674577</v>
      </c>
      <c r="Y39" s="61">
        <v>-99.66</v>
      </c>
      <c r="Z39" s="62">
        <v>33563959000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3995445000</v>
      </c>
      <c r="C42" s="19">
        <v>0</v>
      </c>
      <c r="D42" s="59">
        <v>5546506449</v>
      </c>
      <c r="E42" s="60">
        <v>5546506449</v>
      </c>
      <c r="F42" s="60">
        <v>-419704152</v>
      </c>
      <c r="G42" s="60">
        <v>-246404584</v>
      </c>
      <c r="H42" s="60">
        <v>1367647762</v>
      </c>
      <c r="I42" s="60">
        <v>701539026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701539026</v>
      </c>
      <c r="W42" s="60">
        <v>1321495784</v>
      </c>
      <c r="X42" s="60">
        <v>-619956758</v>
      </c>
      <c r="Y42" s="61">
        <v>-46.91</v>
      </c>
      <c r="Z42" s="62">
        <v>5546506449</v>
      </c>
    </row>
    <row r="43" spans="1:26" ht="13.5">
      <c r="A43" s="58" t="s">
        <v>63</v>
      </c>
      <c r="B43" s="19">
        <v>-2916151000</v>
      </c>
      <c r="C43" s="19">
        <v>0</v>
      </c>
      <c r="D43" s="59">
        <v>-4925758000</v>
      </c>
      <c r="E43" s="60">
        <v>-4925758000</v>
      </c>
      <c r="F43" s="60">
        <v>288158852</v>
      </c>
      <c r="G43" s="60">
        <v>389305497</v>
      </c>
      <c r="H43" s="60">
        <v>-1879221327</v>
      </c>
      <c r="I43" s="60">
        <v>-1201756978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-1201756978</v>
      </c>
      <c r="W43" s="60">
        <v>0</v>
      </c>
      <c r="X43" s="60">
        <v>-1201756978</v>
      </c>
      <c r="Y43" s="61">
        <v>0</v>
      </c>
      <c r="Z43" s="62">
        <v>-4925758000</v>
      </c>
    </row>
    <row r="44" spans="1:26" ht="13.5">
      <c r="A44" s="58" t="s">
        <v>64</v>
      </c>
      <c r="B44" s="19">
        <v>-653251000</v>
      </c>
      <c r="C44" s="19">
        <v>0</v>
      </c>
      <c r="D44" s="59">
        <v>-101872000</v>
      </c>
      <c r="E44" s="60">
        <v>-101872000</v>
      </c>
      <c r="F44" s="60">
        <v>-100693459</v>
      </c>
      <c r="G44" s="60">
        <v>-34169606</v>
      </c>
      <c r="H44" s="60">
        <v>-186420987</v>
      </c>
      <c r="I44" s="60">
        <v>-321284052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-321284052</v>
      </c>
      <c r="W44" s="60">
        <v>0</v>
      </c>
      <c r="X44" s="60">
        <v>-321284052</v>
      </c>
      <c r="Y44" s="61">
        <v>0</v>
      </c>
      <c r="Z44" s="62">
        <v>-101872000</v>
      </c>
    </row>
    <row r="45" spans="1:26" ht="13.5">
      <c r="A45" s="70" t="s">
        <v>65</v>
      </c>
      <c r="B45" s="22">
        <v>5451526000</v>
      </c>
      <c r="C45" s="22">
        <v>0</v>
      </c>
      <c r="D45" s="99">
        <v>5305723869</v>
      </c>
      <c r="E45" s="100">
        <v>5305723869</v>
      </c>
      <c r="F45" s="100">
        <v>5063021655</v>
      </c>
      <c r="G45" s="100">
        <v>5171752962</v>
      </c>
      <c r="H45" s="100">
        <v>4473758410</v>
      </c>
      <c r="I45" s="100">
        <v>4473758410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4473758410</v>
      </c>
      <c r="W45" s="100">
        <v>6108343204</v>
      </c>
      <c r="X45" s="100">
        <v>-1634584794</v>
      </c>
      <c r="Y45" s="101">
        <v>-26.76</v>
      </c>
      <c r="Z45" s="102">
        <v>5305723869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638716536</v>
      </c>
      <c r="C49" s="52">
        <v>0</v>
      </c>
      <c r="D49" s="129">
        <v>295645573</v>
      </c>
      <c r="E49" s="54">
        <v>176749346</v>
      </c>
      <c r="F49" s="54">
        <v>0</v>
      </c>
      <c r="G49" s="54">
        <v>0</v>
      </c>
      <c r="H49" s="54">
        <v>0</v>
      </c>
      <c r="I49" s="54">
        <v>505003724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106763610</v>
      </c>
      <c r="W49" s="54">
        <v>116624772</v>
      </c>
      <c r="X49" s="54">
        <v>684765608</v>
      </c>
      <c r="Y49" s="54">
        <v>3232869464</v>
      </c>
      <c r="Z49" s="130">
        <v>5757138633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916225443</v>
      </c>
      <c r="C51" s="52">
        <v>0</v>
      </c>
      <c r="D51" s="129">
        <v>25886220</v>
      </c>
      <c r="E51" s="54">
        <v>209110073</v>
      </c>
      <c r="F51" s="54">
        <v>0</v>
      </c>
      <c r="G51" s="54">
        <v>0</v>
      </c>
      <c r="H51" s="54">
        <v>0</v>
      </c>
      <c r="I51" s="54">
        <v>6254496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38596856</v>
      </c>
      <c r="W51" s="54">
        <v>171240498</v>
      </c>
      <c r="X51" s="54">
        <v>450441303</v>
      </c>
      <c r="Y51" s="54">
        <v>0</v>
      </c>
      <c r="Z51" s="130">
        <v>1817754889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99.35763378124459</v>
      </c>
      <c r="C58" s="5">
        <f>IF(C67=0,0,+(C76/C67)*100)</f>
        <v>0</v>
      </c>
      <c r="D58" s="6">
        <f aca="true" t="shared" si="6" ref="D58:Z58">IF(D67=0,0,+(D76/D67)*100)</f>
        <v>99.9999999844783</v>
      </c>
      <c r="E58" s="7">
        <f t="shared" si="6"/>
        <v>99.9999999844783</v>
      </c>
      <c r="F58" s="7">
        <f t="shared" si="6"/>
        <v>64.7308627133325</v>
      </c>
      <c r="G58" s="7">
        <f t="shared" si="6"/>
        <v>75.68139928063698</v>
      </c>
      <c r="H58" s="7">
        <f t="shared" si="6"/>
        <v>80.67133219211068</v>
      </c>
      <c r="I58" s="7">
        <f t="shared" si="6"/>
        <v>74.06998051633053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74.06998051633053</v>
      </c>
      <c r="W58" s="7">
        <f t="shared" si="6"/>
        <v>97.46648868661083</v>
      </c>
      <c r="X58" s="7">
        <f t="shared" si="6"/>
        <v>0</v>
      </c>
      <c r="Y58" s="7">
        <f t="shared" si="6"/>
        <v>0</v>
      </c>
      <c r="Z58" s="8">
        <f t="shared" si="6"/>
        <v>99.9999999844783</v>
      </c>
    </row>
    <row r="59" spans="1:26" ht="13.5">
      <c r="A59" s="37" t="s">
        <v>31</v>
      </c>
      <c r="B59" s="9">
        <f aca="true" t="shared" si="7" ref="B59:Z66">IF(B68=0,0,+(B77/B68)*100)</f>
        <v>100.0000072932985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8.62361139546882</v>
      </c>
      <c r="G59" s="10">
        <f t="shared" si="7"/>
        <v>90.08544702547232</v>
      </c>
      <c r="H59" s="10">
        <f t="shared" si="7"/>
        <v>74.47472923243588</v>
      </c>
      <c r="I59" s="10">
        <f t="shared" si="7"/>
        <v>61.022287378297655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61.022287378297655</v>
      </c>
      <c r="W59" s="10">
        <f t="shared" si="7"/>
        <v>84.79101900075601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99.99997739687714</v>
      </c>
      <c r="C60" s="12">
        <f t="shared" si="7"/>
        <v>0</v>
      </c>
      <c r="D60" s="3">
        <f t="shared" si="7"/>
        <v>99.99999997186269</v>
      </c>
      <c r="E60" s="13">
        <f t="shared" si="7"/>
        <v>99.99999997186269</v>
      </c>
      <c r="F60" s="13">
        <f t="shared" si="7"/>
        <v>80.32963934757453</v>
      </c>
      <c r="G60" s="13">
        <f t="shared" si="7"/>
        <v>69.17163211681088</v>
      </c>
      <c r="H60" s="13">
        <f t="shared" si="7"/>
        <v>81.05712328570108</v>
      </c>
      <c r="I60" s="13">
        <f t="shared" si="7"/>
        <v>76.51327483234992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76.51327483234992</v>
      </c>
      <c r="W60" s="13">
        <f t="shared" si="7"/>
        <v>101.78807187616259</v>
      </c>
      <c r="X60" s="13">
        <f t="shared" si="7"/>
        <v>0</v>
      </c>
      <c r="Y60" s="13">
        <f t="shared" si="7"/>
        <v>0</v>
      </c>
      <c r="Z60" s="14">
        <f t="shared" si="7"/>
        <v>99.99999997186269</v>
      </c>
    </row>
    <row r="61" spans="1:26" ht="13.5">
      <c r="A61" s="39" t="s">
        <v>103</v>
      </c>
      <c r="B61" s="12">
        <f t="shared" si="7"/>
        <v>99.41122500523969</v>
      </c>
      <c r="C61" s="12">
        <f t="shared" si="7"/>
        <v>0</v>
      </c>
      <c r="D61" s="3">
        <f t="shared" si="7"/>
        <v>99.47223776579713</v>
      </c>
      <c r="E61" s="13">
        <f t="shared" si="7"/>
        <v>99.47223776579713</v>
      </c>
      <c r="F61" s="13">
        <f t="shared" si="7"/>
        <v>62.647964623091056</v>
      </c>
      <c r="G61" s="13">
        <f t="shared" si="7"/>
        <v>56.04320054192389</v>
      </c>
      <c r="H61" s="13">
        <f t="shared" si="7"/>
        <v>71.22802239281008</v>
      </c>
      <c r="I61" s="13">
        <f t="shared" si="7"/>
        <v>62.66929355442454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62.66929355442454</v>
      </c>
      <c r="W61" s="13">
        <f t="shared" si="7"/>
        <v>106.5341640256099</v>
      </c>
      <c r="X61" s="13">
        <f t="shared" si="7"/>
        <v>0</v>
      </c>
      <c r="Y61" s="13">
        <f t="shared" si="7"/>
        <v>0</v>
      </c>
      <c r="Z61" s="14">
        <f t="shared" si="7"/>
        <v>99.47223776579713</v>
      </c>
    </row>
    <row r="62" spans="1:26" ht="13.5">
      <c r="A62" s="39" t="s">
        <v>104</v>
      </c>
      <c r="B62" s="12">
        <f t="shared" si="7"/>
        <v>101.32008389498088</v>
      </c>
      <c r="C62" s="12">
        <f t="shared" si="7"/>
        <v>0</v>
      </c>
      <c r="D62" s="3">
        <f t="shared" si="7"/>
        <v>99.98456591565197</v>
      </c>
      <c r="E62" s="13">
        <f t="shared" si="7"/>
        <v>99.98456591565197</v>
      </c>
      <c r="F62" s="13">
        <f t="shared" si="7"/>
        <v>126.93897703983963</v>
      </c>
      <c r="G62" s="13">
        <f t="shared" si="7"/>
        <v>97.31223838592871</v>
      </c>
      <c r="H62" s="13">
        <f t="shared" si="7"/>
        <v>89.91125535300341</v>
      </c>
      <c r="I62" s="13">
        <f t="shared" si="7"/>
        <v>103.04473914022975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103.04473914022975</v>
      </c>
      <c r="W62" s="13">
        <f t="shared" si="7"/>
        <v>86.19146044578846</v>
      </c>
      <c r="X62" s="13">
        <f t="shared" si="7"/>
        <v>0</v>
      </c>
      <c r="Y62" s="13">
        <f t="shared" si="7"/>
        <v>0</v>
      </c>
      <c r="Z62" s="14">
        <f t="shared" si="7"/>
        <v>99.98456591565197</v>
      </c>
    </row>
    <row r="63" spans="1:26" ht="13.5">
      <c r="A63" s="39" t="s">
        <v>105</v>
      </c>
      <c r="B63" s="12">
        <f t="shared" si="7"/>
        <v>100.24452440617367</v>
      </c>
      <c r="C63" s="12">
        <f t="shared" si="7"/>
        <v>0</v>
      </c>
      <c r="D63" s="3">
        <f t="shared" si="7"/>
        <v>99.99863250652746</v>
      </c>
      <c r="E63" s="13">
        <f t="shared" si="7"/>
        <v>99.99863250652746</v>
      </c>
      <c r="F63" s="13">
        <f t="shared" si="7"/>
        <v>113.30047105192418</v>
      </c>
      <c r="G63" s="13">
        <f t="shared" si="7"/>
        <v>84.80541573520216</v>
      </c>
      <c r="H63" s="13">
        <f t="shared" si="7"/>
        <v>87.63143516194573</v>
      </c>
      <c r="I63" s="13">
        <f t="shared" si="7"/>
        <v>93.55555206082012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93.55555206082012</v>
      </c>
      <c r="W63" s="13">
        <f t="shared" si="7"/>
        <v>95.16932980013539</v>
      </c>
      <c r="X63" s="13">
        <f t="shared" si="7"/>
        <v>0</v>
      </c>
      <c r="Y63" s="13">
        <f t="shared" si="7"/>
        <v>0</v>
      </c>
      <c r="Z63" s="14">
        <f t="shared" si="7"/>
        <v>99.99863250652746</v>
      </c>
    </row>
    <row r="64" spans="1:26" ht="13.5">
      <c r="A64" s="39" t="s">
        <v>106</v>
      </c>
      <c r="B64" s="12">
        <f t="shared" si="7"/>
        <v>99.49867762959674</v>
      </c>
      <c r="C64" s="12">
        <f t="shared" si="7"/>
        <v>0</v>
      </c>
      <c r="D64" s="3">
        <f t="shared" si="7"/>
        <v>99.91366941359526</v>
      </c>
      <c r="E64" s="13">
        <f t="shared" si="7"/>
        <v>99.91366941359526</v>
      </c>
      <c r="F64" s="13">
        <f t="shared" si="7"/>
        <v>80.11389950860325</v>
      </c>
      <c r="G64" s="13">
        <f t="shared" si="7"/>
        <v>86.3077423834541</v>
      </c>
      <c r="H64" s="13">
        <f t="shared" si="7"/>
        <v>77.3492954504865</v>
      </c>
      <c r="I64" s="13">
        <f t="shared" si="7"/>
        <v>81.15107300818748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81.15107300818748</v>
      </c>
      <c r="W64" s="13">
        <f t="shared" si="7"/>
        <v>99.95182832534856</v>
      </c>
      <c r="X64" s="13">
        <f t="shared" si="7"/>
        <v>0</v>
      </c>
      <c r="Y64" s="13">
        <f t="shared" si="7"/>
        <v>0</v>
      </c>
      <c r="Z64" s="14">
        <f t="shared" si="7"/>
        <v>99.91366941359526</v>
      </c>
    </row>
    <row r="65" spans="1:26" ht="13.5">
      <c r="A65" s="39" t="s">
        <v>107</v>
      </c>
      <c r="B65" s="12">
        <f t="shared" si="7"/>
        <v>122.38559096624762</v>
      </c>
      <c r="C65" s="12">
        <f t="shared" si="7"/>
        <v>0</v>
      </c>
      <c r="D65" s="3">
        <f t="shared" si="7"/>
        <v>140.58975838533254</v>
      </c>
      <c r="E65" s="13">
        <f t="shared" si="7"/>
        <v>140.58975838533254</v>
      </c>
      <c r="F65" s="13">
        <f t="shared" si="7"/>
        <v>921.8886382218652</v>
      </c>
      <c r="G65" s="13">
        <f t="shared" si="7"/>
        <v>581.5247904489702</v>
      </c>
      <c r="H65" s="13">
        <f t="shared" si="7"/>
        <v>389.79979671037415</v>
      </c>
      <c r="I65" s="13">
        <f t="shared" si="7"/>
        <v>565.7996178538949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565.7996178538949</v>
      </c>
      <c r="W65" s="13">
        <f t="shared" si="7"/>
        <v>116.60610680914063</v>
      </c>
      <c r="X65" s="13">
        <f t="shared" si="7"/>
        <v>0</v>
      </c>
      <c r="Y65" s="13">
        <f t="shared" si="7"/>
        <v>0</v>
      </c>
      <c r="Z65" s="14">
        <f t="shared" si="7"/>
        <v>140.58975838533254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100.00000096284359</v>
      </c>
      <c r="E66" s="16">
        <f t="shared" si="7"/>
        <v>100.00000096284359</v>
      </c>
      <c r="F66" s="16">
        <f t="shared" si="7"/>
        <v>698.3122237456198</v>
      </c>
      <c r="G66" s="16">
        <f t="shared" si="7"/>
        <v>260.2325596998468</v>
      </c>
      <c r="H66" s="16">
        <f t="shared" si="7"/>
        <v>449.3694023434287</v>
      </c>
      <c r="I66" s="16">
        <f t="shared" si="7"/>
        <v>456.9482244199918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456.9482244199918</v>
      </c>
      <c r="W66" s="16">
        <f t="shared" si="7"/>
        <v>117.12709588897381</v>
      </c>
      <c r="X66" s="16">
        <f t="shared" si="7"/>
        <v>0</v>
      </c>
      <c r="Y66" s="16">
        <f t="shared" si="7"/>
        <v>0</v>
      </c>
      <c r="Z66" s="17">
        <f t="shared" si="7"/>
        <v>100.00000096284359</v>
      </c>
    </row>
    <row r="67" spans="1:26" ht="13.5" hidden="1">
      <c r="A67" s="41" t="s">
        <v>285</v>
      </c>
      <c r="B67" s="24">
        <v>17543455230</v>
      </c>
      <c r="C67" s="24"/>
      <c r="D67" s="25">
        <v>19327765590</v>
      </c>
      <c r="E67" s="26">
        <v>19327765590</v>
      </c>
      <c r="F67" s="26">
        <v>1592446295</v>
      </c>
      <c r="G67" s="26">
        <v>1688962012</v>
      </c>
      <c r="H67" s="26">
        <v>1840595542</v>
      </c>
      <c r="I67" s="26">
        <v>5122003849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5122003849</v>
      </c>
      <c r="W67" s="26">
        <v>4831941399</v>
      </c>
      <c r="X67" s="26"/>
      <c r="Y67" s="25"/>
      <c r="Z67" s="27">
        <v>19327765590</v>
      </c>
    </row>
    <row r="68" spans="1:26" ht="13.5" hidden="1">
      <c r="A68" s="37" t="s">
        <v>31</v>
      </c>
      <c r="B68" s="19">
        <v>4963460638</v>
      </c>
      <c r="C68" s="19"/>
      <c r="D68" s="20">
        <v>5007906000</v>
      </c>
      <c r="E68" s="21">
        <v>5007906000</v>
      </c>
      <c r="F68" s="21">
        <v>430214191</v>
      </c>
      <c r="G68" s="21">
        <v>420871643</v>
      </c>
      <c r="H68" s="21">
        <v>766462651</v>
      </c>
      <c r="I68" s="21">
        <v>1617548485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1617548485</v>
      </c>
      <c r="W68" s="21">
        <v>1251976500</v>
      </c>
      <c r="X68" s="21"/>
      <c r="Y68" s="20"/>
      <c r="Z68" s="23">
        <v>5007906000</v>
      </c>
    </row>
    <row r="69" spans="1:26" ht="13.5" hidden="1">
      <c r="A69" s="38" t="s">
        <v>32</v>
      </c>
      <c r="B69" s="19">
        <v>12467303818</v>
      </c>
      <c r="C69" s="19"/>
      <c r="D69" s="20">
        <v>14216000560</v>
      </c>
      <c r="E69" s="21">
        <v>14216000560</v>
      </c>
      <c r="F69" s="21">
        <v>1152508955</v>
      </c>
      <c r="G69" s="21">
        <v>1256613832</v>
      </c>
      <c r="H69" s="21">
        <v>1062362787</v>
      </c>
      <c r="I69" s="21">
        <v>3471485574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3471485574</v>
      </c>
      <c r="W69" s="21">
        <v>3554000141</v>
      </c>
      <c r="X69" s="21"/>
      <c r="Y69" s="20"/>
      <c r="Z69" s="23">
        <v>14216000560</v>
      </c>
    </row>
    <row r="70" spans="1:26" ht="13.5" hidden="1">
      <c r="A70" s="39" t="s">
        <v>103</v>
      </c>
      <c r="B70" s="19">
        <v>9203189076</v>
      </c>
      <c r="C70" s="19"/>
      <c r="D70" s="20">
        <v>10065627390</v>
      </c>
      <c r="E70" s="21">
        <v>10065627390</v>
      </c>
      <c r="F70" s="21">
        <v>891192163</v>
      </c>
      <c r="G70" s="21">
        <v>943477146</v>
      </c>
      <c r="H70" s="21">
        <v>732652666</v>
      </c>
      <c r="I70" s="21">
        <v>2567321975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2567321975</v>
      </c>
      <c r="W70" s="21">
        <v>2516406848</v>
      </c>
      <c r="X70" s="21"/>
      <c r="Y70" s="20"/>
      <c r="Z70" s="23">
        <v>10065627390</v>
      </c>
    </row>
    <row r="71" spans="1:26" ht="13.5" hidden="1">
      <c r="A71" s="39" t="s">
        <v>104</v>
      </c>
      <c r="B71" s="19">
        <v>2035031872</v>
      </c>
      <c r="C71" s="19"/>
      <c r="D71" s="20">
        <v>2824683280</v>
      </c>
      <c r="E71" s="21">
        <v>2824683280</v>
      </c>
      <c r="F71" s="21">
        <v>167291950</v>
      </c>
      <c r="G71" s="21">
        <v>201509612</v>
      </c>
      <c r="H71" s="21">
        <v>216405616</v>
      </c>
      <c r="I71" s="21">
        <v>585207178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585207178</v>
      </c>
      <c r="W71" s="21">
        <v>706170820</v>
      </c>
      <c r="X71" s="21"/>
      <c r="Y71" s="20"/>
      <c r="Z71" s="23">
        <v>2824683280</v>
      </c>
    </row>
    <row r="72" spans="1:26" ht="13.5" hidden="1">
      <c r="A72" s="39" t="s">
        <v>105</v>
      </c>
      <c r="B72" s="19">
        <v>661411687</v>
      </c>
      <c r="C72" s="19"/>
      <c r="D72" s="20">
        <v>731191790</v>
      </c>
      <c r="E72" s="21">
        <v>731191790</v>
      </c>
      <c r="F72" s="21">
        <v>47207110</v>
      </c>
      <c r="G72" s="21">
        <v>66218304</v>
      </c>
      <c r="H72" s="21">
        <v>59533156</v>
      </c>
      <c r="I72" s="21">
        <v>172958570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172958570</v>
      </c>
      <c r="W72" s="21">
        <v>182797948</v>
      </c>
      <c r="X72" s="21"/>
      <c r="Y72" s="20"/>
      <c r="Z72" s="23">
        <v>731191790</v>
      </c>
    </row>
    <row r="73" spans="1:26" ht="13.5" hidden="1">
      <c r="A73" s="39" t="s">
        <v>106</v>
      </c>
      <c r="B73" s="19">
        <v>442937545</v>
      </c>
      <c r="C73" s="19"/>
      <c r="D73" s="20">
        <v>461540940</v>
      </c>
      <c r="E73" s="21">
        <v>461540940</v>
      </c>
      <c r="F73" s="21">
        <v>39198062</v>
      </c>
      <c r="G73" s="21">
        <v>35509272</v>
      </c>
      <c r="H73" s="21">
        <v>37470468</v>
      </c>
      <c r="I73" s="21">
        <v>112177802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112177802</v>
      </c>
      <c r="W73" s="21">
        <v>115385235</v>
      </c>
      <c r="X73" s="21"/>
      <c r="Y73" s="20"/>
      <c r="Z73" s="23">
        <v>461540940</v>
      </c>
    </row>
    <row r="74" spans="1:26" ht="13.5" hidden="1">
      <c r="A74" s="39" t="s">
        <v>107</v>
      </c>
      <c r="B74" s="19">
        <v>124733638</v>
      </c>
      <c r="C74" s="19"/>
      <c r="D74" s="20">
        <v>132957160</v>
      </c>
      <c r="E74" s="21">
        <v>132957160</v>
      </c>
      <c r="F74" s="21">
        <v>7619670</v>
      </c>
      <c r="G74" s="21">
        <v>9899498</v>
      </c>
      <c r="H74" s="21">
        <v>16300881</v>
      </c>
      <c r="I74" s="21">
        <v>33820049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33820049</v>
      </c>
      <c r="W74" s="21">
        <v>33239290</v>
      </c>
      <c r="X74" s="21"/>
      <c r="Y74" s="20"/>
      <c r="Z74" s="23">
        <v>132957160</v>
      </c>
    </row>
    <row r="75" spans="1:26" ht="13.5" hidden="1">
      <c r="A75" s="40" t="s">
        <v>110</v>
      </c>
      <c r="B75" s="28">
        <v>112690774</v>
      </c>
      <c r="C75" s="28"/>
      <c r="D75" s="29">
        <v>103859030</v>
      </c>
      <c r="E75" s="30">
        <v>103859030</v>
      </c>
      <c r="F75" s="30">
        <v>9723149</v>
      </c>
      <c r="G75" s="30">
        <v>11476537</v>
      </c>
      <c r="H75" s="30">
        <v>11770104</v>
      </c>
      <c r="I75" s="30">
        <v>32969790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32969790</v>
      </c>
      <c r="W75" s="30">
        <v>25964758</v>
      </c>
      <c r="X75" s="30"/>
      <c r="Y75" s="29"/>
      <c r="Z75" s="31">
        <v>103859030</v>
      </c>
    </row>
    <row r="76" spans="1:26" ht="13.5" hidden="1">
      <c r="A76" s="42" t="s">
        <v>286</v>
      </c>
      <c r="B76" s="32">
        <v>17430762000</v>
      </c>
      <c r="C76" s="32"/>
      <c r="D76" s="33">
        <v>19327765587</v>
      </c>
      <c r="E76" s="34">
        <v>19327765587</v>
      </c>
      <c r="F76" s="34">
        <v>1030804225</v>
      </c>
      <c r="G76" s="34">
        <v>1278230084</v>
      </c>
      <c r="H76" s="34">
        <v>1484832944</v>
      </c>
      <c r="I76" s="34">
        <v>3793867253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3793867253</v>
      </c>
      <c r="W76" s="34">
        <v>4709523617</v>
      </c>
      <c r="X76" s="34"/>
      <c r="Y76" s="33"/>
      <c r="Z76" s="35">
        <v>19327765587</v>
      </c>
    </row>
    <row r="77" spans="1:26" ht="13.5" hidden="1">
      <c r="A77" s="37" t="s">
        <v>31</v>
      </c>
      <c r="B77" s="19">
        <v>4963461000</v>
      </c>
      <c r="C77" s="19"/>
      <c r="D77" s="20">
        <v>5007906000</v>
      </c>
      <c r="E77" s="21">
        <v>5007906000</v>
      </c>
      <c r="F77" s="21">
        <v>37100000</v>
      </c>
      <c r="G77" s="21">
        <v>379144101</v>
      </c>
      <c r="H77" s="21">
        <v>570820984</v>
      </c>
      <c r="I77" s="21">
        <v>987065085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987065085</v>
      </c>
      <c r="W77" s="21">
        <v>1061563632</v>
      </c>
      <c r="X77" s="21"/>
      <c r="Y77" s="20"/>
      <c r="Z77" s="23">
        <v>5007906000</v>
      </c>
    </row>
    <row r="78" spans="1:26" ht="13.5" hidden="1">
      <c r="A78" s="38" t="s">
        <v>32</v>
      </c>
      <c r="B78" s="19">
        <v>12467301000</v>
      </c>
      <c r="C78" s="19"/>
      <c r="D78" s="20">
        <v>14216000556</v>
      </c>
      <c r="E78" s="21">
        <v>14216000556</v>
      </c>
      <c r="F78" s="21">
        <v>925806287</v>
      </c>
      <c r="G78" s="21">
        <v>869220297</v>
      </c>
      <c r="H78" s="21">
        <v>861120714</v>
      </c>
      <c r="I78" s="21">
        <v>2656147298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2656147298</v>
      </c>
      <c r="W78" s="21">
        <v>3617548218</v>
      </c>
      <c r="X78" s="21"/>
      <c r="Y78" s="20"/>
      <c r="Z78" s="23">
        <v>14216000556</v>
      </c>
    </row>
    <row r="79" spans="1:26" ht="13.5" hidden="1">
      <c r="A79" s="39" t="s">
        <v>103</v>
      </c>
      <c r="B79" s="19">
        <v>9149003000</v>
      </c>
      <c r="C79" s="19"/>
      <c r="D79" s="20">
        <v>10012504810</v>
      </c>
      <c r="E79" s="21">
        <v>10012504810</v>
      </c>
      <c r="F79" s="21">
        <v>558313751</v>
      </c>
      <c r="G79" s="21">
        <v>528754789</v>
      </c>
      <c r="H79" s="21">
        <v>521854005</v>
      </c>
      <c r="I79" s="21">
        <v>1608922545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1608922545</v>
      </c>
      <c r="W79" s="21">
        <v>2680832999</v>
      </c>
      <c r="X79" s="21"/>
      <c r="Y79" s="20"/>
      <c r="Z79" s="23">
        <v>10012504810</v>
      </c>
    </row>
    <row r="80" spans="1:26" ht="13.5" hidden="1">
      <c r="A80" s="39" t="s">
        <v>104</v>
      </c>
      <c r="B80" s="19">
        <v>2061896000</v>
      </c>
      <c r="C80" s="19"/>
      <c r="D80" s="20">
        <v>2824247316</v>
      </c>
      <c r="E80" s="21">
        <v>2824247316</v>
      </c>
      <c r="F80" s="21">
        <v>212358690</v>
      </c>
      <c r="G80" s="21">
        <v>196093514</v>
      </c>
      <c r="H80" s="21">
        <v>194573006</v>
      </c>
      <c r="I80" s="21">
        <v>603025210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603025210</v>
      </c>
      <c r="W80" s="21">
        <v>608658943</v>
      </c>
      <c r="X80" s="21"/>
      <c r="Y80" s="20"/>
      <c r="Z80" s="23">
        <v>2824247316</v>
      </c>
    </row>
    <row r="81" spans="1:26" ht="13.5" hidden="1">
      <c r="A81" s="39" t="s">
        <v>105</v>
      </c>
      <c r="B81" s="19">
        <v>663029000</v>
      </c>
      <c r="C81" s="19"/>
      <c r="D81" s="20">
        <v>731181791</v>
      </c>
      <c r="E81" s="21">
        <v>731181791</v>
      </c>
      <c r="F81" s="21">
        <v>53485878</v>
      </c>
      <c r="G81" s="21">
        <v>56156708</v>
      </c>
      <c r="H81" s="21">
        <v>52169759</v>
      </c>
      <c r="I81" s="21">
        <v>161812345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161812345</v>
      </c>
      <c r="W81" s="21">
        <v>173967582</v>
      </c>
      <c r="X81" s="21"/>
      <c r="Y81" s="20"/>
      <c r="Z81" s="23">
        <v>731181791</v>
      </c>
    </row>
    <row r="82" spans="1:26" ht="13.5" hidden="1">
      <c r="A82" s="39" t="s">
        <v>106</v>
      </c>
      <c r="B82" s="19">
        <v>440717000</v>
      </c>
      <c r="C82" s="19"/>
      <c r="D82" s="20">
        <v>461142489</v>
      </c>
      <c r="E82" s="21">
        <v>461142489</v>
      </c>
      <c r="F82" s="21">
        <v>31403096</v>
      </c>
      <c r="G82" s="21">
        <v>30647251</v>
      </c>
      <c r="H82" s="21">
        <v>28983143</v>
      </c>
      <c r="I82" s="21">
        <v>91033490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91033490</v>
      </c>
      <c r="W82" s="21">
        <v>115329652</v>
      </c>
      <c r="X82" s="21"/>
      <c r="Y82" s="20"/>
      <c r="Z82" s="23">
        <v>461142489</v>
      </c>
    </row>
    <row r="83" spans="1:26" ht="13.5" hidden="1">
      <c r="A83" s="39" t="s">
        <v>107</v>
      </c>
      <c r="B83" s="19">
        <v>152656000</v>
      </c>
      <c r="C83" s="19"/>
      <c r="D83" s="20">
        <v>186924150</v>
      </c>
      <c r="E83" s="21">
        <v>186924150</v>
      </c>
      <c r="F83" s="21">
        <v>70244872</v>
      </c>
      <c r="G83" s="21">
        <v>57568035</v>
      </c>
      <c r="H83" s="21">
        <v>63540801</v>
      </c>
      <c r="I83" s="21">
        <v>191353708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191353708</v>
      </c>
      <c r="W83" s="21">
        <v>38759042</v>
      </c>
      <c r="X83" s="21"/>
      <c r="Y83" s="20"/>
      <c r="Z83" s="23">
        <v>186924150</v>
      </c>
    </row>
    <row r="84" spans="1:26" ht="13.5" hidden="1">
      <c r="A84" s="40" t="s">
        <v>110</v>
      </c>
      <c r="B84" s="28"/>
      <c r="C84" s="28"/>
      <c r="D84" s="29">
        <v>103859031</v>
      </c>
      <c r="E84" s="30">
        <v>103859031</v>
      </c>
      <c r="F84" s="30">
        <v>67897938</v>
      </c>
      <c r="G84" s="30">
        <v>29865686</v>
      </c>
      <c r="H84" s="30">
        <v>52891246</v>
      </c>
      <c r="I84" s="30">
        <v>150654870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150654870</v>
      </c>
      <c r="W84" s="30">
        <v>30411767</v>
      </c>
      <c r="X84" s="30"/>
      <c r="Y84" s="29"/>
      <c r="Z84" s="31">
        <v>103859031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1915994205</v>
      </c>
      <c r="D5" s="357">
        <f t="shared" si="0"/>
        <v>0</v>
      </c>
      <c r="E5" s="356">
        <f t="shared" si="0"/>
        <v>1881315500</v>
      </c>
      <c r="F5" s="358">
        <f t="shared" si="0"/>
        <v>1881315500</v>
      </c>
      <c r="G5" s="358">
        <f t="shared" si="0"/>
        <v>0</v>
      </c>
      <c r="H5" s="356">
        <f t="shared" si="0"/>
        <v>0</v>
      </c>
      <c r="I5" s="356">
        <f t="shared" si="0"/>
        <v>415328694</v>
      </c>
      <c r="J5" s="358">
        <f t="shared" si="0"/>
        <v>415328694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415328694</v>
      </c>
      <c r="X5" s="356">
        <f t="shared" si="0"/>
        <v>470328875</v>
      </c>
      <c r="Y5" s="358">
        <f t="shared" si="0"/>
        <v>-55000181</v>
      </c>
      <c r="Z5" s="359">
        <f>+IF(X5&lt;&gt;0,+(Y5/X5)*100,0)</f>
        <v>-11.69398349187045</v>
      </c>
      <c r="AA5" s="360">
        <f>+AA6+AA8+AA11+AA13+AA15</f>
        <v>1881315500</v>
      </c>
    </row>
    <row r="6" spans="1:27" ht="13.5">
      <c r="A6" s="361" t="s">
        <v>204</v>
      </c>
      <c r="B6" s="142"/>
      <c r="C6" s="60">
        <f>+C7</f>
        <v>386660830</v>
      </c>
      <c r="D6" s="340">
        <f aca="true" t="shared" si="1" ref="D6:AA6">+D7</f>
        <v>0</v>
      </c>
      <c r="E6" s="60">
        <f t="shared" si="1"/>
        <v>449565000</v>
      </c>
      <c r="F6" s="59">
        <f t="shared" si="1"/>
        <v>449565000</v>
      </c>
      <c r="G6" s="59">
        <f t="shared" si="1"/>
        <v>0</v>
      </c>
      <c r="H6" s="60">
        <f t="shared" si="1"/>
        <v>0</v>
      </c>
      <c r="I6" s="60">
        <f t="shared" si="1"/>
        <v>125329473</v>
      </c>
      <c r="J6" s="59">
        <f t="shared" si="1"/>
        <v>125329473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125329473</v>
      </c>
      <c r="X6" s="60">
        <f t="shared" si="1"/>
        <v>112391250</v>
      </c>
      <c r="Y6" s="59">
        <f t="shared" si="1"/>
        <v>12938223</v>
      </c>
      <c r="Z6" s="61">
        <f>+IF(X6&lt;&gt;0,+(Y6/X6)*100,0)</f>
        <v>11.511770711687964</v>
      </c>
      <c r="AA6" s="62">
        <f t="shared" si="1"/>
        <v>449565000</v>
      </c>
    </row>
    <row r="7" spans="1:27" ht="13.5">
      <c r="A7" s="291" t="s">
        <v>228</v>
      </c>
      <c r="B7" s="142"/>
      <c r="C7" s="60">
        <v>386660830</v>
      </c>
      <c r="D7" s="340"/>
      <c r="E7" s="60">
        <v>449565000</v>
      </c>
      <c r="F7" s="59">
        <v>449565000</v>
      </c>
      <c r="G7" s="59"/>
      <c r="H7" s="60"/>
      <c r="I7" s="60">
        <v>125329473</v>
      </c>
      <c r="J7" s="59">
        <v>125329473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125329473</v>
      </c>
      <c r="X7" s="60">
        <v>112391250</v>
      </c>
      <c r="Y7" s="59">
        <v>12938223</v>
      </c>
      <c r="Z7" s="61">
        <v>11.51</v>
      </c>
      <c r="AA7" s="62">
        <v>449565000</v>
      </c>
    </row>
    <row r="8" spans="1:27" ht="13.5">
      <c r="A8" s="361" t="s">
        <v>205</v>
      </c>
      <c r="B8" s="142"/>
      <c r="C8" s="60">
        <f aca="true" t="shared" si="2" ref="C8:Y8">SUM(C9:C10)</f>
        <v>707019046</v>
      </c>
      <c r="D8" s="340">
        <f t="shared" si="2"/>
        <v>0</v>
      </c>
      <c r="E8" s="60">
        <f t="shared" si="2"/>
        <v>697555380</v>
      </c>
      <c r="F8" s="59">
        <f t="shared" si="2"/>
        <v>697555380</v>
      </c>
      <c r="G8" s="59">
        <f t="shared" si="2"/>
        <v>0</v>
      </c>
      <c r="H8" s="60">
        <f t="shared" si="2"/>
        <v>0</v>
      </c>
      <c r="I8" s="60">
        <f t="shared" si="2"/>
        <v>79059454</v>
      </c>
      <c r="J8" s="59">
        <f t="shared" si="2"/>
        <v>79059454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79059454</v>
      </c>
      <c r="X8" s="60">
        <f t="shared" si="2"/>
        <v>174388845</v>
      </c>
      <c r="Y8" s="59">
        <f t="shared" si="2"/>
        <v>-95329391</v>
      </c>
      <c r="Z8" s="61">
        <f>+IF(X8&lt;&gt;0,+(Y8/X8)*100,0)</f>
        <v>-54.66484453177036</v>
      </c>
      <c r="AA8" s="62">
        <f>SUM(AA9:AA10)</f>
        <v>697555380</v>
      </c>
    </row>
    <row r="9" spans="1:27" ht="13.5">
      <c r="A9" s="291" t="s">
        <v>229</v>
      </c>
      <c r="B9" s="142"/>
      <c r="C9" s="60">
        <v>707019046</v>
      </c>
      <c r="D9" s="340"/>
      <c r="E9" s="60">
        <v>692302380</v>
      </c>
      <c r="F9" s="59">
        <v>692302380</v>
      </c>
      <c r="G9" s="59"/>
      <c r="H9" s="60"/>
      <c r="I9" s="60">
        <v>79059454</v>
      </c>
      <c r="J9" s="59">
        <v>79059454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79059454</v>
      </c>
      <c r="X9" s="60">
        <v>173075595</v>
      </c>
      <c r="Y9" s="59">
        <v>-94016141</v>
      </c>
      <c r="Z9" s="61">
        <v>-54.32</v>
      </c>
      <c r="AA9" s="62">
        <v>692302380</v>
      </c>
    </row>
    <row r="10" spans="1:27" ht="13.5">
      <c r="A10" s="291" t="s">
        <v>230</v>
      </c>
      <c r="B10" s="142"/>
      <c r="C10" s="60"/>
      <c r="D10" s="340"/>
      <c r="E10" s="60">
        <v>5253000</v>
      </c>
      <c r="F10" s="59">
        <v>5253000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1313250</v>
      </c>
      <c r="Y10" s="59">
        <v>-1313250</v>
      </c>
      <c r="Z10" s="61">
        <v>-100</v>
      </c>
      <c r="AA10" s="62">
        <v>5253000</v>
      </c>
    </row>
    <row r="11" spans="1:27" ht="13.5">
      <c r="A11" s="361" t="s">
        <v>206</v>
      </c>
      <c r="B11" s="142"/>
      <c r="C11" s="362">
        <f>+C12</f>
        <v>519984219</v>
      </c>
      <c r="D11" s="363">
        <f aca="true" t="shared" si="3" ref="D11:AA11">+D12</f>
        <v>0</v>
      </c>
      <c r="E11" s="362">
        <f t="shared" si="3"/>
        <v>459006580</v>
      </c>
      <c r="F11" s="364">
        <f t="shared" si="3"/>
        <v>459006580</v>
      </c>
      <c r="G11" s="364">
        <f t="shared" si="3"/>
        <v>0</v>
      </c>
      <c r="H11" s="362">
        <f t="shared" si="3"/>
        <v>0</v>
      </c>
      <c r="I11" s="362">
        <f t="shared" si="3"/>
        <v>148980458</v>
      </c>
      <c r="J11" s="364">
        <f t="shared" si="3"/>
        <v>148980458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148980458</v>
      </c>
      <c r="X11" s="362">
        <f t="shared" si="3"/>
        <v>114751645</v>
      </c>
      <c r="Y11" s="364">
        <f t="shared" si="3"/>
        <v>34228813</v>
      </c>
      <c r="Z11" s="365">
        <f>+IF(X11&lt;&gt;0,+(Y11/X11)*100,0)</f>
        <v>29.82860332851873</v>
      </c>
      <c r="AA11" s="366">
        <f t="shared" si="3"/>
        <v>459006580</v>
      </c>
    </row>
    <row r="12" spans="1:27" ht="13.5">
      <c r="A12" s="291" t="s">
        <v>231</v>
      </c>
      <c r="B12" s="136"/>
      <c r="C12" s="60">
        <v>519984219</v>
      </c>
      <c r="D12" s="340"/>
      <c r="E12" s="60">
        <v>459006580</v>
      </c>
      <c r="F12" s="59">
        <v>459006580</v>
      </c>
      <c r="G12" s="59"/>
      <c r="H12" s="60"/>
      <c r="I12" s="60">
        <v>148980458</v>
      </c>
      <c r="J12" s="59">
        <v>148980458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148980458</v>
      </c>
      <c r="X12" s="60">
        <v>114751645</v>
      </c>
      <c r="Y12" s="59">
        <v>34228813</v>
      </c>
      <c r="Z12" s="61">
        <v>29.83</v>
      </c>
      <c r="AA12" s="62">
        <v>459006580</v>
      </c>
    </row>
    <row r="13" spans="1:27" ht="13.5">
      <c r="A13" s="361" t="s">
        <v>207</v>
      </c>
      <c r="B13" s="136"/>
      <c r="C13" s="275">
        <f>+C14</f>
        <v>238474838</v>
      </c>
      <c r="D13" s="341">
        <f aca="true" t="shared" si="4" ref="D13:AA13">+D14</f>
        <v>0</v>
      </c>
      <c r="E13" s="275">
        <f t="shared" si="4"/>
        <v>267655540</v>
      </c>
      <c r="F13" s="342">
        <f t="shared" si="4"/>
        <v>267655540</v>
      </c>
      <c r="G13" s="342">
        <f t="shared" si="4"/>
        <v>0</v>
      </c>
      <c r="H13" s="275">
        <f t="shared" si="4"/>
        <v>0</v>
      </c>
      <c r="I13" s="275">
        <f t="shared" si="4"/>
        <v>47458681</v>
      </c>
      <c r="J13" s="342">
        <f t="shared" si="4"/>
        <v>47458681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47458681</v>
      </c>
      <c r="X13" s="275">
        <f t="shared" si="4"/>
        <v>66913885</v>
      </c>
      <c r="Y13" s="342">
        <f t="shared" si="4"/>
        <v>-19455204</v>
      </c>
      <c r="Z13" s="335">
        <f>+IF(X13&lt;&gt;0,+(Y13/X13)*100,0)</f>
        <v>-29.074987949063186</v>
      </c>
      <c r="AA13" s="273">
        <f t="shared" si="4"/>
        <v>267655540</v>
      </c>
    </row>
    <row r="14" spans="1:27" ht="13.5">
      <c r="A14" s="291" t="s">
        <v>232</v>
      </c>
      <c r="B14" s="136"/>
      <c r="C14" s="60">
        <v>238474838</v>
      </c>
      <c r="D14" s="340"/>
      <c r="E14" s="60">
        <v>267655540</v>
      </c>
      <c r="F14" s="59">
        <v>267655540</v>
      </c>
      <c r="G14" s="59"/>
      <c r="H14" s="60"/>
      <c r="I14" s="60">
        <v>47458681</v>
      </c>
      <c r="J14" s="59">
        <v>47458681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47458681</v>
      </c>
      <c r="X14" s="60">
        <v>66913885</v>
      </c>
      <c r="Y14" s="59">
        <v>-19455204</v>
      </c>
      <c r="Z14" s="61">
        <v>-29.07</v>
      </c>
      <c r="AA14" s="62">
        <v>267655540</v>
      </c>
    </row>
    <row r="15" spans="1:27" ht="13.5">
      <c r="A15" s="361" t="s">
        <v>208</v>
      </c>
      <c r="B15" s="136"/>
      <c r="C15" s="60">
        <f aca="true" t="shared" si="5" ref="C15:Y15">SUM(C16:C20)</f>
        <v>63855272</v>
      </c>
      <c r="D15" s="340">
        <f t="shared" si="5"/>
        <v>0</v>
      </c>
      <c r="E15" s="60">
        <f t="shared" si="5"/>
        <v>7533000</v>
      </c>
      <c r="F15" s="59">
        <f t="shared" si="5"/>
        <v>7533000</v>
      </c>
      <c r="G15" s="59">
        <f t="shared" si="5"/>
        <v>0</v>
      </c>
      <c r="H15" s="60">
        <f t="shared" si="5"/>
        <v>0</v>
      </c>
      <c r="I15" s="60">
        <f t="shared" si="5"/>
        <v>14500628</v>
      </c>
      <c r="J15" s="59">
        <f t="shared" si="5"/>
        <v>14500628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14500628</v>
      </c>
      <c r="X15" s="60">
        <f t="shared" si="5"/>
        <v>1883250</v>
      </c>
      <c r="Y15" s="59">
        <f t="shared" si="5"/>
        <v>12617378</v>
      </c>
      <c r="Z15" s="61">
        <f>+IF(X15&lt;&gt;0,+(Y15/X15)*100,0)</f>
        <v>669.9789194212134</v>
      </c>
      <c r="AA15" s="62">
        <f>SUM(AA16:AA20)</f>
        <v>7533000</v>
      </c>
    </row>
    <row r="16" spans="1:27" ht="13.5">
      <c r="A16" s="291" t="s">
        <v>233</v>
      </c>
      <c r="B16" s="300"/>
      <c r="C16" s="60">
        <v>63855272</v>
      </c>
      <c r="D16" s="340"/>
      <c r="E16" s="60">
        <v>7533000</v>
      </c>
      <c r="F16" s="59">
        <v>7533000</v>
      </c>
      <c r="G16" s="59"/>
      <c r="H16" s="60"/>
      <c r="I16" s="60">
        <v>14500628</v>
      </c>
      <c r="J16" s="59">
        <v>14500628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14500628</v>
      </c>
      <c r="X16" s="60">
        <v>1883250</v>
      </c>
      <c r="Y16" s="59">
        <v>12617378</v>
      </c>
      <c r="Z16" s="61">
        <v>669.98</v>
      </c>
      <c r="AA16" s="62">
        <v>7533000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52036980</v>
      </c>
      <c r="D22" s="344">
        <f t="shared" si="6"/>
        <v>0</v>
      </c>
      <c r="E22" s="343">
        <f t="shared" si="6"/>
        <v>137477880</v>
      </c>
      <c r="F22" s="345">
        <f t="shared" si="6"/>
        <v>137477880</v>
      </c>
      <c r="G22" s="345">
        <f t="shared" si="6"/>
        <v>0</v>
      </c>
      <c r="H22" s="343">
        <f t="shared" si="6"/>
        <v>0</v>
      </c>
      <c r="I22" s="343">
        <f t="shared" si="6"/>
        <v>12581906</v>
      </c>
      <c r="J22" s="345">
        <f t="shared" si="6"/>
        <v>12581906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12581906</v>
      </c>
      <c r="X22" s="343">
        <f t="shared" si="6"/>
        <v>34369471</v>
      </c>
      <c r="Y22" s="345">
        <f t="shared" si="6"/>
        <v>-21787565</v>
      </c>
      <c r="Z22" s="336">
        <f>+IF(X22&lt;&gt;0,+(Y22/X22)*100,0)</f>
        <v>-63.39220350525616</v>
      </c>
      <c r="AA22" s="350">
        <f>SUM(AA23:AA32)</f>
        <v>137477880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36156186</v>
      </c>
      <c r="D24" s="340"/>
      <c r="E24" s="60"/>
      <c r="F24" s="59"/>
      <c r="G24" s="59"/>
      <c r="H24" s="60"/>
      <c r="I24" s="60">
        <v>9595410</v>
      </c>
      <c r="J24" s="59">
        <v>9595410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9595410</v>
      </c>
      <c r="X24" s="60"/>
      <c r="Y24" s="59">
        <v>9595410</v>
      </c>
      <c r="Z24" s="61"/>
      <c r="AA24" s="62"/>
    </row>
    <row r="25" spans="1:27" ht="13.5">
      <c r="A25" s="361" t="s">
        <v>238</v>
      </c>
      <c r="B25" s="142"/>
      <c r="C25" s="60">
        <v>5064486</v>
      </c>
      <c r="D25" s="340"/>
      <c r="E25" s="60">
        <v>2512540</v>
      </c>
      <c r="F25" s="59">
        <v>2512540</v>
      </c>
      <c r="G25" s="59"/>
      <c r="H25" s="60"/>
      <c r="I25" s="60">
        <v>1032081</v>
      </c>
      <c r="J25" s="59">
        <v>1032081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1032081</v>
      </c>
      <c r="X25" s="60">
        <v>628135</v>
      </c>
      <c r="Y25" s="59">
        <v>403946</v>
      </c>
      <c r="Z25" s="61">
        <v>64.31</v>
      </c>
      <c r="AA25" s="62">
        <v>2512540</v>
      </c>
    </row>
    <row r="26" spans="1:27" ht="13.5">
      <c r="A26" s="361" t="s">
        <v>239</v>
      </c>
      <c r="B26" s="302"/>
      <c r="C26" s="362">
        <v>3542922</v>
      </c>
      <c r="D26" s="363"/>
      <c r="E26" s="362">
        <v>689000</v>
      </c>
      <c r="F26" s="364">
        <v>689000</v>
      </c>
      <c r="G26" s="364"/>
      <c r="H26" s="362"/>
      <c r="I26" s="362">
        <v>864486</v>
      </c>
      <c r="J26" s="364">
        <v>864486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864486</v>
      </c>
      <c r="X26" s="362">
        <v>172250</v>
      </c>
      <c r="Y26" s="364">
        <v>692236</v>
      </c>
      <c r="Z26" s="365">
        <v>401.88</v>
      </c>
      <c r="AA26" s="366">
        <v>689000</v>
      </c>
    </row>
    <row r="27" spans="1:27" ht="13.5">
      <c r="A27" s="361" t="s">
        <v>240</v>
      </c>
      <c r="B27" s="147"/>
      <c r="C27" s="60"/>
      <c r="D27" s="340"/>
      <c r="E27" s="60">
        <v>5855660</v>
      </c>
      <c r="F27" s="59">
        <v>5855660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1463915</v>
      </c>
      <c r="Y27" s="59">
        <v>-1463915</v>
      </c>
      <c r="Z27" s="61">
        <v>-100</v>
      </c>
      <c r="AA27" s="62">
        <v>5855660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4528214</v>
      </c>
      <c r="D30" s="340"/>
      <c r="E30" s="60">
        <v>3382690</v>
      </c>
      <c r="F30" s="59">
        <v>3382690</v>
      </c>
      <c r="G30" s="59"/>
      <c r="H30" s="60"/>
      <c r="I30" s="60">
        <v>758527</v>
      </c>
      <c r="J30" s="59">
        <v>758527</v>
      </c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>
        <v>758527</v>
      </c>
      <c r="X30" s="60">
        <v>845673</v>
      </c>
      <c r="Y30" s="59">
        <v>-87146</v>
      </c>
      <c r="Z30" s="61">
        <v>-10.3</v>
      </c>
      <c r="AA30" s="62">
        <v>3382690</v>
      </c>
    </row>
    <row r="31" spans="1:27" ht="13.5">
      <c r="A31" s="361" t="s">
        <v>244</v>
      </c>
      <c r="B31" s="300"/>
      <c r="C31" s="60">
        <v>2745172</v>
      </c>
      <c r="D31" s="340"/>
      <c r="E31" s="60">
        <v>4426460</v>
      </c>
      <c r="F31" s="59">
        <v>4426460</v>
      </c>
      <c r="G31" s="59"/>
      <c r="H31" s="60"/>
      <c r="I31" s="60">
        <v>331402</v>
      </c>
      <c r="J31" s="59">
        <v>331402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331402</v>
      </c>
      <c r="X31" s="60">
        <v>1106615</v>
      </c>
      <c r="Y31" s="59">
        <v>-775213</v>
      </c>
      <c r="Z31" s="61">
        <v>-70.05</v>
      </c>
      <c r="AA31" s="62">
        <v>4426460</v>
      </c>
    </row>
    <row r="32" spans="1:27" ht="13.5">
      <c r="A32" s="361" t="s">
        <v>93</v>
      </c>
      <c r="B32" s="136"/>
      <c r="C32" s="60"/>
      <c r="D32" s="340"/>
      <c r="E32" s="60">
        <v>120611530</v>
      </c>
      <c r="F32" s="59">
        <v>120611530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30152883</v>
      </c>
      <c r="Y32" s="59">
        <v>-30152883</v>
      </c>
      <c r="Z32" s="61">
        <v>-100</v>
      </c>
      <c r="AA32" s="62">
        <v>120611530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310818609</v>
      </c>
      <c r="D40" s="344">
        <f t="shared" si="9"/>
        <v>0</v>
      </c>
      <c r="E40" s="343">
        <f t="shared" si="9"/>
        <v>812660345</v>
      </c>
      <c r="F40" s="345">
        <f t="shared" si="9"/>
        <v>812660345</v>
      </c>
      <c r="G40" s="345">
        <f t="shared" si="9"/>
        <v>0</v>
      </c>
      <c r="H40" s="343">
        <f t="shared" si="9"/>
        <v>0</v>
      </c>
      <c r="I40" s="343">
        <f t="shared" si="9"/>
        <v>75352264</v>
      </c>
      <c r="J40" s="345">
        <f t="shared" si="9"/>
        <v>75352264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75352264</v>
      </c>
      <c r="X40" s="343">
        <f t="shared" si="9"/>
        <v>203165086</v>
      </c>
      <c r="Y40" s="345">
        <f t="shared" si="9"/>
        <v>-127812822</v>
      </c>
      <c r="Z40" s="336">
        <f>+IF(X40&lt;&gt;0,+(Y40/X40)*100,0)</f>
        <v>-62.91082021839126</v>
      </c>
      <c r="AA40" s="350">
        <f>SUM(AA41:AA49)</f>
        <v>812660345</v>
      </c>
    </row>
    <row r="41" spans="1:27" ht="13.5">
      <c r="A41" s="361" t="s">
        <v>247</v>
      </c>
      <c r="B41" s="142"/>
      <c r="C41" s="362">
        <v>107833350</v>
      </c>
      <c r="D41" s="363"/>
      <c r="E41" s="362"/>
      <c r="F41" s="364"/>
      <c r="G41" s="364"/>
      <c r="H41" s="362"/>
      <c r="I41" s="362">
        <v>33722487</v>
      </c>
      <c r="J41" s="364">
        <v>33722487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33722487</v>
      </c>
      <c r="X41" s="362"/>
      <c r="Y41" s="364">
        <v>33722487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4</v>
      </c>
      <c r="D42" s="368">
        <f t="shared" si="10"/>
        <v>0</v>
      </c>
      <c r="E42" s="54">
        <f t="shared" si="10"/>
        <v>49731000</v>
      </c>
      <c r="F42" s="53">
        <f t="shared" si="10"/>
        <v>49731000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12432750</v>
      </c>
      <c r="Y42" s="53">
        <f t="shared" si="10"/>
        <v>-12432750</v>
      </c>
      <c r="Z42" s="94">
        <f>+IF(X42&lt;&gt;0,+(Y42/X42)*100,0)</f>
        <v>-100</v>
      </c>
      <c r="AA42" s="95">
        <f>+AA62</f>
        <v>49731000</v>
      </c>
    </row>
    <row r="43" spans="1:27" ht="13.5">
      <c r="A43" s="361" t="s">
        <v>249</v>
      </c>
      <c r="B43" s="136"/>
      <c r="C43" s="275"/>
      <c r="D43" s="369"/>
      <c r="E43" s="305">
        <v>-824000</v>
      </c>
      <c r="F43" s="370">
        <v>-824000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-206000</v>
      </c>
      <c r="Y43" s="370">
        <v>206000</v>
      </c>
      <c r="Z43" s="371">
        <v>-100</v>
      </c>
      <c r="AA43" s="303">
        <v>-824000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5586560</v>
      </c>
      <c r="D46" s="368"/>
      <c r="E46" s="54"/>
      <c r="F46" s="53"/>
      <c r="G46" s="53"/>
      <c r="H46" s="54"/>
      <c r="I46" s="54">
        <v>1407281</v>
      </c>
      <c r="J46" s="53">
        <v>1407281</v>
      </c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>
        <v>1407281</v>
      </c>
      <c r="X46" s="54"/>
      <c r="Y46" s="53">
        <v>1407281</v>
      </c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20720</v>
      </c>
      <c r="D48" s="368"/>
      <c r="E48" s="54">
        <v>4792440</v>
      </c>
      <c r="F48" s="53">
        <v>4792440</v>
      </c>
      <c r="G48" s="53"/>
      <c r="H48" s="54"/>
      <c r="I48" s="54">
        <v>20461141</v>
      </c>
      <c r="J48" s="53">
        <v>20461141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20461141</v>
      </c>
      <c r="X48" s="54">
        <v>1198110</v>
      </c>
      <c r="Y48" s="53">
        <v>19263031</v>
      </c>
      <c r="Z48" s="94">
        <v>1607.78</v>
      </c>
      <c r="AA48" s="95">
        <v>4792440</v>
      </c>
    </row>
    <row r="49" spans="1:27" ht="13.5">
      <c r="A49" s="361" t="s">
        <v>93</v>
      </c>
      <c r="B49" s="136"/>
      <c r="C49" s="54">
        <v>197377975</v>
      </c>
      <c r="D49" s="368"/>
      <c r="E49" s="54">
        <v>758960905</v>
      </c>
      <c r="F49" s="53">
        <v>758960905</v>
      </c>
      <c r="G49" s="53"/>
      <c r="H49" s="54"/>
      <c r="I49" s="54">
        <v>19761355</v>
      </c>
      <c r="J49" s="53">
        <v>19761355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19761355</v>
      </c>
      <c r="X49" s="54">
        <v>189740226</v>
      </c>
      <c r="Y49" s="53">
        <v>-169978871</v>
      </c>
      <c r="Z49" s="94">
        <v>-89.59</v>
      </c>
      <c r="AA49" s="95">
        <v>758960905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32851668</v>
      </c>
      <c r="D57" s="344">
        <f aca="true" t="shared" si="13" ref="D57:AA57">+D58</f>
        <v>0</v>
      </c>
      <c r="E57" s="343">
        <f t="shared" si="13"/>
        <v>9391310</v>
      </c>
      <c r="F57" s="345">
        <f t="shared" si="13"/>
        <v>9391310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2347828</v>
      </c>
      <c r="Y57" s="345">
        <f t="shared" si="13"/>
        <v>-2347828</v>
      </c>
      <c r="Z57" s="336">
        <f>+IF(X57&lt;&gt;0,+(Y57/X57)*100,0)</f>
        <v>-100</v>
      </c>
      <c r="AA57" s="350">
        <f t="shared" si="13"/>
        <v>9391310</v>
      </c>
    </row>
    <row r="58" spans="1:27" ht="13.5">
      <c r="A58" s="361" t="s">
        <v>216</v>
      </c>
      <c r="B58" s="136"/>
      <c r="C58" s="60">
        <v>32851668</v>
      </c>
      <c r="D58" s="340"/>
      <c r="E58" s="60">
        <v>9391310</v>
      </c>
      <c r="F58" s="59">
        <v>9391310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2347828</v>
      </c>
      <c r="Y58" s="59">
        <v>-2347828</v>
      </c>
      <c r="Z58" s="61">
        <v>-100</v>
      </c>
      <c r="AA58" s="62">
        <v>9391310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2311701462</v>
      </c>
      <c r="D60" s="346">
        <f t="shared" si="14"/>
        <v>0</v>
      </c>
      <c r="E60" s="219">
        <f t="shared" si="14"/>
        <v>2840845035</v>
      </c>
      <c r="F60" s="264">
        <f t="shared" si="14"/>
        <v>2840845035</v>
      </c>
      <c r="G60" s="264">
        <f t="shared" si="14"/>
        <v>0</v>
      </c>
      <c r="H60" s="219">
        <f t="shared" si="14"/>
        <v>0</v>
      </c>
      <c r="I60" s="219">
        <f t="shared" si="14"/>
        <v>503262864</v>
      </c>
      <c r="J60" s="264">
        <f t="shared" si="14"/>
        <v>503262864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503262864</v>
      </c>
      <c r="X60" s="219">
        <f t="shared" si="14"/>
        <v>710211260</v>
      </c>
      <c r="Y60" s="264">
        <f t="shared" si="14"/>
        <v>-206948396</v>
      </c>
      <c r="Z60" s="337">
        <f>+IF(X60&lt;&gt;0,+(Y60/X60)*100,0)</f>
        <v>-29.13899112216272</v>
      </c>
      <c r="AA60" s="232">
        <f>+AA57+AA54+AA51+AA40+AA37+AA34+AA22+AA5</f>
        <v>2840845035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4</v>
      </c>
      <c r="D62" s="348">
        <f t="shared" si="15"/>
        <v>0</v>
      </c>
      <c r="E62" s="347">
        <f t="shared" si="15"/>
        <v>49731000</v>
      </c>
      <c r="F62" s="349">
        <f t="shared" si="15"/>
        <v>49731000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12432750</v>
      </c>
      <c r="Y62" s="349">
        <f t="shared" si="15"/>
        <v>-12432750</v>
      </c>
      <c r="Z62" s="338">
        <f>+IF(X62&lt;&gt;0,+(Y62/X62)*100,0)</f>
        <v>-100</v>
      </c>
      <c r="AA62" s="351">
        <f>SUM(AA63:AA66)</f>
        <v>49731000</v>
      </c>
    </row>
    <row r="63" spans="1:27" ht="13.5">
      <c r="A63" s="361" t="s">
        <v>258</v>
      </c>
      <c r="B63" s="136"/>
      <c r="C63" s="60"/>
      <c r="D63" s="340"/>
      <c r="E63" s="60">
        <v>49731000</v>
      </c>
      <c r="F63" s="59">
        <v>49731000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12432750</v>
      </c>
      <c r="Y63" s="59">
        <v>-12432750</v>
      </c>
      <c r="Z63" s="61">
        <v>-100</v>
      </c>
      <c r="AA63" s="62">
        <v>49731000</v>
      </c>
    </row>
    <row r="64" spans="1:27" ht="13.5">
      <c r="A64" s="361" t="s">
        <v>259</v>
      </c>
      <c r="B64" s="136"/>
      <c r="C64" s="60">
        <v>4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7947050426</v>
      </c>
      <c r="D5" s="153">
        <f>SUM(D6:D8)</f>
        <v>0</v>
      </c>
      <c r="E5" s="154">
        <f t="shared" si="0"/>
        <v>8644198520</v>
      </c>
      <c r="F5" s="100">
        <f t="shared" si="0"/>
        <v>8644198520</v>
      </c>
      <c r="G5" s="100">
        <f t="shared" si="0"/>
        <v>1243714658</v>
      </c>
      <c r="H5" s="100">
        <f t="shared" si="0"/>
        <v>1062245544</v>
      </c>
      <c r="I5" s="100">
        <f t="shared" si="0"/>
        <v>367357786</v>
      </c>
      <c r="J5" s="100">
        <f t="shared" si="0"/>
        <v>2673317988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2673317988</v>
      </c>
      <c r="X5" s="100">
        <f t="shared" si="0"/>
        <v>2161049631</v>
      </c>
      <c r="Y5" s="100">
        <f t="shared" si="0"/>
        <v>512268357</v>
      </c>
      <c r="Z5" s="137">
        <f>+IF(X5&lt;&gt;0,+(Y5/X5)*100,0)</f>
        <v>23.704608614794</v>
      </c>
      <c r="AA5" s="153">
        <f>SUM(AA6:AA8)</f>
        <v>8644198520</v>
      </c>
    </row>
    <row r="6" spans="1:27" ht="13.5">
      <c r="A6" s="138" t="s">
        <v>75</v>
      </c>
      <c r="B6" s="136"/>
      <c r="C6" s="155">
        <v>45722475</v>
      </c>
      <c r="D6" s="155"/>
      <c r="E6" s="156">
        <v>12363780</v>
      </c>
      <c r="F6" s="60">
        <v>12363780</v>
      </c>
      <c r="G6" s="60">
        <v>139726</v>
      </c>
      <c r="H6" s="60">
        <v>95494</v>
      </c>
      <c r="I6" s="60">
        <v>171275</v>
      </c>
      <c r="J6" s="60">
        <v>406495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406495</v>
      </c>
      <c r="X6" s="60">
        <v>3090945</v>
      </c>
      <c r="Y6" s="60">
        <v>-2684450</v>
      </c>
      <c r="Z6" s="140">
        <v>-86.85</v>
      </c>
      <c r="AA6" s="155">
        <v>12363780</v>
      </c>
    </row>
    <row r="7" spans="1:27" ht="13.5">
      <c r="A7" s="138" t="s">
        <v>76</v>
      </c>
      <c r="B7" s="136"/>
      <c r="C7" s="157">
        <v>7667759399</v>
      </c>
      <c r="D7" s="157"/>
      <c r="E7" s="158">
        <v>8388280070</v>
      </c>
      <c r="F7" s="159">
        <v>8388280070</v>
      </c>
      <c r="G7" s="159">
        <v>1227979946</v>
      </c>
      <c r="H7" s="159">
        <v>1047894661</v>
      </c>
      <c r="I7" s="159">
        <v>351263898</v>
      </c>
      <c r="J7" s="159">
        <v>2627138505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2627138505</v>
      </c>
      <c r="X7" s="159">
        <v>2097070018</v>
      </c>
      <c r="Y7" s="159">
        <v>530068487</v>
      </c>
      <c r="Z7" s="141">
        <v>25.28</v>
      </c>
      <c r="AA7" s="157">
        <v>8388280070</v>
      </c>
    </row>
    <row r="8" spans="1:27" ht="13.5">
      <c r="A8" s="138" t="s">
        <v>77</v>
      </c>
      <c r="B8" s="136"/>
      <c r="C8" s="155">
        <v>233568552</v>
      </c>
      <c r="D8" s="155"/>
      <c r="E8" s="156">
        <v>243554670</v>
      </c>
      <c r="F8" s="60">
        <v>243554670</v>
      </c>
      <c r="G8" s="60">
        <v>15594986</v>
      </c>
      <c r="H8" s="60">
        <v>14255389</v>
      </c>
      <c r="I8" s="60">
        <v>15922613</v>
      </c>
      <c r="J8" s="60">
        <v>45772988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45772988</v>
      </c>
      <c r="X8" s="60">
        <v>60888668</v>
      </c>
      <c r="Y8" s="60">
        <v>-15115680</v>
      </c>
      <c r="Z8" s="140">
        <v>-24.83</v>
      </c>
      <c r="AA8" s="155">
        <v>243554670</v>
      </c>
    </row>
    <row r="9" spans="1:27" ht="13.5">
      <c r="A9" s="135" t="s">
        <v>78</v>
      </c>
      <c r="B9" s="136"/>
      <c r="C9" s="153">
        <f aca="true" t="shared" si="1" ref="C9:Y9">SUM(C10:C14)</f>
        <v>639096578</v>
      </c>
      <c r="D9" s="153">
        <f>SUM(D10:D14)</f>
        <v>0</v>
      </c>
      <c r="E9" s="154">
        <f t="shared" si="1"/>
        <v>1510985210</v>
      </c>
      <c r="F9" s="100">
        <f t="shared" si="1"/>
        <v>1510985210</v>
      </c>
      <c r="G9" s="100">
        <f t="shared" si="1"/>
        <v>24619307</v>
      </c>
      <c r="H9" s="100">
        <f t="shared" si="1"/>
        <v>-14514682</v>
      </c>
      <c r="I9" s="100">
        <f t="shared" si="1"/>
        <v>15791221</v>
      </c>
      <c r="J9" s="100">
        <f t="shared" si="1"/>
        <v>25895846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25895846</v>
      </c>
      <c r="X9" s="100">
        <f t="shared" si="1"/>
        <v>377746304</v>
      </c>
      <c r="Y9" s="100">
        <f t="shared" si="1"/>
        <v>-351850458</v>
      </c>
      <c r="Z9" s="137">
        <f>+IF(X9&lt;&gt;0,+(Y9/X9)*100,0)</f>
        <v>-93.14464609559754</v>
      </c>
      <c r="AA9" s="153">
        <f>SUM(AA10:AA14)</f>
        <v>1510985210</v>
      </c>
    </row>
    <row r="10" spans="1:27" ht="13.5">
      <c r="A10" s="138" t="s">
        <v>79</v>
      </c>
      <c r="B10" s="136"/>
      <c r="C10" s="155">
        <v>55456729</v>
      </c>
      <c r="D10" s="155"/>
      <c r="E10" s="156">
        <v>205193120</v>
      </c>
      <c r="F10" s="60">
        <v>205193120</v>
      </c>
      <c r="G10" s="60">
        <v>2619394</v>
      </c>
      <c r="H10" s="60">
        <v>1716432</v>
      </c>
      <c r="I10" s="60">
        <v>3131092</v>
      </c>
      <c r="J10" s="60">
        <v>7466918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7466918</v>
      </c>
      <c r="X10" s="60">
        <v>51298280</v>
      </c>
      <c r="Y10" s="60">
        <v>-43831362</v>
      </c>
      <c r="Z10" s="140">
        <v>-85.44</v>
      </c>
      <c r="AA10" s="155">
        <v>205193120</v>
      </c>
    </row>
    <row r="11" spans="1:27" ht="13.5">
      <c r="A11" s="138" t="s">
        <v>80</v>
      </c>
      <c r="B11" s="136"/>
      <c r="C11" s="155">
        <v>98400198</v>
      </c>
      <c r="D11" s="155"/>
      <c r="E11" s="156">
        <v>62394430</v>
      </c>
      <c r="F11" s="60">
        <v>62394430</v>
      </c>
      <c r="G11" s="60">
        <v>11255734</v>
      </c>
      <c r="H11" s="60">
        <v>-4752655</v>
      </c>
      <c r="I11" s="60">
        <v>11772591</v>
      </c>
      <c r="J11" s="60">
        <v>18275670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18275670</v>
      </c>
      <c r="X11" s="60">
        <v>15598608</v>
      </c>
      <c r="Y11" s="60">
        <v>2677062</v>
      </c>
      <c r="Z11" s="140">
        <v>17.16</v>
      </c>
      <c r="AA11" s="155">
        <v>62394430</v>
      </c>
    </row>
    <row r="12" spans="1:27" ht="13.5">
      <c r="A12" s="138" t="s">
        <v>81</v>
      </c>
      <c r="B12" s="136"/>
      <c r="C12" s="155">
        <v>125036705</v>
      </c>
      <c r="D12" s="155"/>
      <c r="E12" s="156">
        <v>116751830</v>
      </c>
      <c r="F12" s="60">
        <v>116751830</v>
      </c>
      <c r="G12" s="60">
        <v>7046855</v>
      </c>
      <c r="H12" s="60">
        <v>-26599918</v>
      </c>
      <c r="I12" s="60">
        <v>-24300113</v>
      </c>
      <c r="J12" s="60">
        <v>-43853176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-43853176</v>
      </c>
      <c r="X12" s="60">
        <v>29187958</v>
      </c>
      <c r="Y12" s="60">
        <v>-73041134</v>
      </c>
      <c r="Z12" s="140">
        <v>-250.24</v>
      </c>
      <c r="AA12" s="155">
        <v>116751830</v>
      </c>
    </row>
    <row r="13" spans="1:27" ht="13.5">
      <c r="A13" s="138" t="s">
        <v>82</v>
      </c>
      <c r="B13" s="136"/>
      <c r="C13" s="155">
        <v>286830904</v>
      </c>
      <c r="D13" s="155"/>
      <c r="E13" s="156">
        <v>1052799420</v>
      </c>
      <c r="F13" s="60">
        <v>1052799420</v>
      </c>
      <c r="G13" s="60">
        <v>3704328</v>
      </c>
      <c r="H13" s="60">
        <v>15120991</v>
      </c>
      <c r="I13" s="60">
        <v>25187651</v>
      </c>
      <c r="J13" s="60">
        <v>44012970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44012970</v>
      </c>
      <c r="X13" s="60">
        <v>263199855</v>
      </c>
      <c r="Y13" s="60">
        <v>-219186885</v>
      </c>
      <c r="Z13" s="140">
        <v>-83.28</v>
      </c>
      <c r="AA13" s="155">
        <v>1052799420</v>
      </c>
    </row>
    <row r="14" spans="1:27" ht="13.5">
      <c r="A14" s="138" t="s">
        <v>83</v>
      </c>
      <c r="B14" s="136"/>
      <c r="C14" s="157">
        <v>73372042</v>
      </c>
      <c r="D14" s="157"/>
      <c r="E14" s="158">
        <v>73846410</v>
      </c>
      <c r="F14" s="159">
        <v>73846410</v>
      </c>
      <c r="G14" s="159">
        <v>-7004</v>
      </c>
      <c r="H14" s="159">
        <v>468</v>
      </c>
      <c r="I14" s="159"/>
      <c r="J14" s="159">
        <v>-6536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-6536</v>
      </c>
      <c r="X14" s="159">
        <v>18461603</v>
      </c>
      <c r="Y14" s="159">
        <v>-18468139</v>
      </c>
      <c r="Z14" s="141">
        <v>-100.04</v>
      </c>
      <c r="AA14" s="157">
        <v>73846410</v>
      </c>
    </row>
    <row r="15" spans="1:27" ht="13.5">
      <c r="A15" s="135" t="s">
        <v>84</v>
      </c>
      <c r="B15" s="142"/>
      <c r="C15" s="153">
        <f aca="true" t="shared" si="2" ref="C15:Y15">SUM(C16:C18)</f>
        <v>1500463612</v>
      </c>
      <c r="D15" s="153">
        <f>SUM(D16:D18)</f>
        <v>0</v>
      </c>
      <c r="E15" s="154">
        <f t="shared" si="2"/>
        <v>1293402970</v>
      </c>
      <c r="F15" s="100">
        <f t="shared" si="2"/>
        <v>1293402970</v>
      </c>
      <c r="G15" s="100">
        <f t="shared" si="2"/>
        <v>42903050</v>
      </c>
      <c r="H15" s="100">
        <f t="shared" si="2"/>
        <v>35311415</v>
      </c>
      <c r="I15" s="100">
        <f t="shared" si="2"/>
        <v>58476122</v>
      </c>
      <c r="J15" s="100">
        <f t="shared" si="2"/>
        <v>136690587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136690587</v>
      </c>
      <c r="X15" s="100">
        <f t="shared" si="2"/>
        <v>323350743</v>
      </c>
      <c r="Y15" s="100">
        <f t="shared" si="2"/>
        <v>-186660156</v>
      </c>
      <c r="Z15" s="137">
        <f>+IF(X15&lt;&gt;0,+(Y15/X15)*100,0)</f>
        <v>-57.72683689178967</v>
      </c>
      <c r="AA15" s="153">
        <f>SUM(AA16:AA18)</f>
        <v>1293402970</v>
      </c>
    </row>
    <row r="16" spans="1:27" ht="13.5">
      <c r="A16" s="138" t="s">
        <v>85</v>
      </c>
      <c r="B16" s="136"/>
      <c r="C16" s="155">
        <v>648509103</v>
      </c>
      <c r="D16" s="155"/>
      <c r="E16" s="156">
        <v>100796170</v>
      </c>
      <c r="F16" s="60">
        <v>100796170</v>
      </c>
      <c r="G16" s="60">
        <v>33259801</v>
      </c>
      <c r="H16" s="60">
        <v>32971365</v>
      </c>
      <c r="I16" s="60">
        <v>45641542</v>
      </c>
      <c r="J16" s="60">
        <v>111872708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111872708</v>
      </c>
      <c r="X16" s="60">
        <v>25199043</v>
      </c>
      <c r="Y16" s="60">
        <v>86673665</v>
      </c>
      <c r="Z16" s="140">
        <v>343.96</v>
      </c>
      <c r="AA16" s="155">
        <v>100796170</v>
      </c>
    </row>
    <row r="17" spans="1:27" ht="13.5">
      <c r="A17" s="138" t="s">
        <v>86</v>
      </c>
      <c r="B17" s="136"/>
      <c r="C17" s="155">
        <v>849900060</v>
      </c>
      <c r="D17" s="155"/>
      <c r="E17" s="156">
        <v>1188026820</v>
      </c>
      <c r="F17" s="60">
        <v>1188026820</v>
      </c>
      <c r="G17" s="60">
        <v>9643249</v>
      </c>
      <c r="H17" s="60">
        <v>2340050</v>
      </c>
      <c r="I17" s="60">
        <v>12830087</v>
      </c>
      <c r="J17" s="60">
        <v>24813386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24813386</v>
      </c>
      <c r="X17" s="60">
        <v>297006705</v>
      </c>
      <c r="Y17" s="60">
        <v>-272193319</v>
      </c>
      <c r="Z17" s="140">
        <v>-91.65</v>
      </c>
      <c r="AA17" s="155">
        <v>1188026820</v>
      </c>
    </row>
    <row r="18" spans="1:27" ht="13.5">
      <c r="A18" s="138" t="s">
        <v>87</v>
      </c>
      <c r="B18" s="136"/>
      <c r="C18" s="155">
        <v>2054449</v>
      </c>
      <c r="D18" s="155"/>
      <c r="E18" s="156">
        <v>4579980</v>
      </c>
      <c r="F18" s="60">
        <v>4579980</v>
      </c>
      <c r="G18" s="60"/>
      <c r="H18" s="60"/>
      <c r="I18" s="60">
        <v>4493</v>
      </c>
      <c r="J18" s="60">
        <v>4493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4493</v>
      </c>
      <c r="X18" s="60">
        <v>1144995</v>
      </c>
      <c r="Y18" s="60">
        <v>-1140502</v>
      </c>
      <c r="Z18" s="140">
        <v>-99.61</v>
      </c>
      <c r="AA18" s="155">
        <v>4579980</v>
      </c>
    </row>
    <row r="19" spans="1:27" ht="13.5">
      <c r="A19" s="135" t="s">
        <v>88</v>
      </c>
      <c r="B19" s="142"/>
      <c r="C19" s="153">
        <f aca="true" t="shared" si="3" ref="C19:Y19">SUM(C20:C23)</f>
        <v>14427778305</v>
      </c>
      <c r="D19" s="153">
        <f>SUM(D20:D23)</f>
        <v>0</v>
      </c>
      <c r="E19" s="154">
        <f t="shared" si="3"/>
        <v>16516737870</v>
      </c>
      <c r="F19" s="100">
        <f t="shared" si="3"/>
        <v>16516737870</v>
      </c>
      <c r="G19" s="100">
        <f t="shared" si="3"/>
        <v>1163726762</v>
      </c>
      <c r="H19" s="100">
        <f t="shared" si="3"/>
        <v>1264639304</v>
      </c>
      <c r="I19" s="100">
        <f t="shared" si="3"/>
        <v>1961605446</v>
      </c>
      <c r="J19" s="100">
        <f t="shared" si="3"/>
        <v>4389971512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4389971512</v>
      </c>
      <c r="X19" s="100">
        <f t="shared" si="3"/>
        <v>4129184469</v>
      </c>
      <c r="Y19" s="100">
        <f t="shared" si="3"/>
        <v>260787043</v>
      </c>
      <c r="Z19" s="137">
        <f>+IF(X19&lt;&gt;0,+(Y19/X19)*100,0)</f>
        <v>6.315703378182012</v>
      </c>
      <c r="AA19" s="153">
        <f>SUM(AA20:AA23)</f>
        <v>16516737870</v>
      </c>
    </row>
    <row r="20" spans="1:27" ht="13.5">
      <c r="A20" s="138" t="s">
        <v>89</v>
      </c>
      <c r="B20" s="136"/>
      <c r="C20" s="155">
        <v>9626321319</v>
      </c>
      <c r="D20" s="155"/>
      <c r="E20" s="156">
        <v>10413766950</v>
      </c>
      <c r="F20" s="60">
        <v>10413766950</v>
      </c>
      <c r="G20" s="60">
        <v>904000480</v>
      </c>
      <c r="H20" s="60">
        <v>954755683</v>
      </c>
      <c r="I20" s="60">
        <v>686238233</v>
      </c>
      <c r="J20" s="60">
        <v>2544994396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2544994396</v>
      </c>
      <c r="X20" s="60">
        <v>2603441738</v>
      </c>
      <c r="Y20" s="60">
        <v>-58447342</v>
      </c>
      <c r="Z20" s="140">
        <v>-2.25</v>
      </c>
      <c r="AA20" s="155">
        <v>10413766950</v>
      </c>
    </row>
    <row r="21" spans="1:27" ht="13.5">
      <c r="A21" s="138" t="s">
        <v>90</v>
      </c>
      <c r="B21" s="136"/>
      <c r="C21" s="155">
        <v>2667706841</v>
      </c>
      <c r="D21" s="155"/>
      <c r="E21" s="156">
        <v>3588647780</v>
      </c>
      <c r="F21" s="60">
        <v>3588647780</v>
      </c>
      <c r="G21" s="60">
        <v>173133668</v>
      </c>
      <c r="H21" s="60">
        <v>208012839</v>
      </c>
      <c r="I21" s="60">
        <v>421858201</v>
      </c>
      <c r="J21" s="60">
        <v>803004708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803004708</v>
      </c>
      <c r="X21" s="60">
        <v>897161945</v>
      </c>
      <c r="Y21" s="60">
        <v>-94157237</v>
      </c>
      <c r="Z21" s="140">
        <v>-10.5</v>
      </c>
      <c r="AA21" s="155">
        <v>3588647780</v>
      </c>
    </row>
    <row r="22" spans="1:27" ht="13.5">
      <c r="A22" s="138" t="s">
        <v>91</v>
      </c>
      <c r="B22" s="136"/>
      <c r="C22" s="157">
        <v>1270380097</v>
      </c>
      <c r="D22" s="157"/>
      <c r="E22" s="158">
        <v>1568750470</v>
      </c>
      <c r="F22" s="159">
        <v>1568750470</v>
      </c>
      <c r="G22" s="159">
        <v>47390029</v>
      </c>
      <c r="H22" s="159">
        <v>66321882</v>
      </c>
      <c r="I22" s="159">
        <v>671571688</v>
      </c>
      <c r="J22" s="159">
        <v>785283599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785283599</v>
      </c>
      <c r="X22" s="159">
        <v>392187618</v>
      </c>
      <c r="Y22" s="159">
        <v>393095981</v>
      </c>
      <c r="Z22" s="141">
        <v>100.23</v>
      </c>
      <c r="AA22" s="157">
        <v>1568750470</v>
      </c>
    </row>
    <row r="23" spans="1:27" ht="13.5">
      <c r="A23" s="138" t="s">
        <v>92</v>
      </c>
      <c r="B23" s="136"/>
      <c r="C23" s="155">
        <v>863370048</v>
      </c>
      <c r="D23" s="155"/>
      <c r="E23" s="156">
        <v>945572670</v>
      </c>
      <c r="F23" s="60">
        <v>945572670</v>
      </c>
      <c r="G23" s="60">
        <v>39202585</v>
      </c>
      <c r="H23" s="60">
        <v>35548900</v>
      </c>
      <c r="I23" s="60">
        <v>181937324</v>
      </c>
      <c r="J23" s="60">
        <v>256688809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256688809</v>
      </c>
      <c r="X23" s="60">
        <v>236393168</v>
      </c>
      <c r="Y23" s="60">
        <v>20295641</v>
      </c>
      <c r="Z23" s="140">
        <v>8.59</v>
      </c>
      <c r="AA23" s="155">
        <v>945572670</v>
      </c>
    </row>
    <row r="24" spans="1:27" ht="13.5">
      <c r="A24" s="135" t="s">
        <v>93</v>
      </c>
      <c r="B24" s="142" t="s">
        <v>94</v>
      </c>
      <c r="C24" s="153">
        <v>87939052</v>
      </c>
      <c r="D24" s="153"/>
      <c r="E24" s="154">
        <v>415857427</v>
      </c>
      <c r="F24" s="100">
        <v>415857427</v>
      </c>
      <c r="G24" s="100">
        <v>1504705</v>
      </c>
      <c r="H24" s="100">
        <v>9695670</v>
      </c>
      <c r="I24" s="100">
        <v>13301907</v>
      </c>
      <c r="J24" s="100">
        <v>24502282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24502282</v>
      </c>
      <c r="X24" s="100">
        <v>103964357</v>
      </c>
      <c r="Y24" s="100">
        <v>-79462075</v>
      </c>
      <c r="Z24" s="137">
        <v>-76.43</v>
      </c>
      <c r="AA24" s="153">
        <v>415857427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24602327973</v>
      </c>
      <c r="D25" s="168">
        <f>+D5+D9+D15+D19+D24</f>
        <v>0</v>
      </c>
      <c r="E25" s="169">
        <f t="shared" si="4"/>
        <v>28381181997</v>
      </c>
      <c r="F25" s="73">
        <f t="shared" si="4"/>
        <v>28381181997</v>
      </c>
      <c r="G25" s="73">
        <f t="shared" si="4"/>
        <v>2476468482</v>
      </c>
      <c r="H25" s="73">
        <f t="shared" si="4"/>
        <v>2357377251</v>
      </c>
      <c r="I25" s="73">
        <f t="shared" si="4"/>
        <v>2416532482</v>
      </c>
      <c r="J25" s="73">
        <f t="shared" si="4"/>
        <v>7250378215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7250378215</v>
      </c>
      <c r="X25" s="73">
        <f t="shared" si="4"/>
        <v>7095295504</v>
      </c>
      <c r="Y25" s="73">
        <f t="shared" si="4"/>
        <v>155082711</v>
      </c>
      <c r="Z25" s="170">
        <f>+IF(X25&lt;&gt;0,+(Y25/X25)*100,0)</f>
        <v>2.185711798931722</v>
      </c>
      <c r="AA25" s="168">
        <f>+AA5+AA9+AA15+AA19+AA24</f>
        <v>28381181997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2787759035</v>
      </c>
      <c r="D28" s="153">
        <f>SUM(D29:D31)</f>
        <v>0</v>
      </c>
      <c r="E28" s="154">
        <f t="shared" si="5"/>
        <v>3209666424</v>
      </c>
      <c r="F28" s="100">
        <f t="shared" si="5"/>
        <v>3209666424</v>
      </c>
      <c r="G28" s="100">
        <f t="shared" si="5"/>
        <v>194601693</v>
      </c>
      <c r="H28" s="100">
        <f t="shared" si="5"/>
        <v>210382512</v>
      </c>
      <c r="I28" s="100">
        <f t="shared" si="5"/>
        <v>211894258</v>
      </c>
      <c r="J28" s="100">
        <f t="shared" si="5"/>
        <v>616878463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616878463</v>
      </c>
      <c r="X28" s="100">
        <f t="shared" si="5"/>
        <v>802416607</v>
      </c>
      <c r="Y28" s="100">
        <f t="shared" si="5"/>
        <v>-185538144</v>
      </c>
      <c r="Z28" s="137">
        <f>+IF(X28&lt;&gt;0,+(Y28/X28)*100,0)</f>
        <v>-23.122420745212718</v>
      </c>
      <c r="AA28" s="153">
        <f>SUM(AA29:AA31)</f>
        <v>3209666424</v>
      </c>
    </row>
    <row r="29" spans="1:27" ht="13.5">
      <c r="A29" s="138" t="s">
        <v>75</v>
      </c>
      <c r="B29" s="136"/>
      <c r="C29" s="155">
        <v>260730786</v>
      </c>
      <c r="D29" s="155"/>
      <c r="E29" s="156">
        <v>287979230</v>
      </c>
      <c r="F29" s="60">
        <v>287979230</v>
      </c>
      <c r="G29" s="60">
        <v>20921944</v>
      </c>
      <c r="H29" s="60">
        <v>29803918</v>
      </c>
      <c r="I29" s="60">
        <v>22238032</v>
      </c>
      <c r="J29" s="60">
        <v>72963894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72963894</v>
      </c>
      <c r="X29" s="60">
        <v>71994808</v>
      </c>
      <c r="Y29" s="60">
        <v>969086</v>
      </c>
      <c r="Z29" s="140">
        <v>1.35</v>
      </c>
      <c r="AA29" s="155">
        <v>287979230</v>
      </c>
    </row>
    <row r="30" spans="1:27" ht="13.5">
      <c r="A30" s="138" t="s">
        <v>76</v>
      </c>
      <c r="B30" s="136"/>
      <c r="C30" s="157">
        <v>1332220350</v>
      </c>
      <c r="D30" s="157"/>
      <c r="E30" s="158">
        <v>1447239570</v>
      </c>
      <c r="F30" s="159">
        <v>1447239570</v>
      </c>
      <c r="G30" s="159">
        <v>79347090</v>
      </c>
      <c r="H30" s="159">
        <v>81992667</v>
      </c>
      <c r="I30" s="159">
        <v>97706799</v>
      </c>
      <c r="J30" s="159">
        <v>259046556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259046556</v>
      </c>
      <c r="X30" s="159">
        <v>361809893</v>
      </c>
      <c r="Y30" s="159">
        <v>-102763337</v>
      </c>
      <c r="Z30" s="141">
        <v>-28.4</v>
      </c>
      <c r="AA30" s="157">
        <v>1447239570</v>
      </c>
    </row>
    <row r="31" spans="1:27" ht="13.5">
      <c r="A31" s="138" t="s">
        <v>77</v>
      </c>
      <c r="B31" s="136"/>
      <c r="C31" s="155">
        <v>1194807899</v>
      </c>
      <c r="D31" s="155"/>
      <c r="E31" s="156">
        <v>1474447624</v>
      </c>
      <c r="F31" s="60">
        <v>1474447624</v>
      </c>
      <c r="G31" s="60">
        <v>94332659</v>
      </c>
      <c r="H31" s="60">
        <v>98585927</v>
      </c>
      <c r="I31" s="60">
        <v>91949427</v>
      </c>
      <c r="J31" s="60">
        <v>284868013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284868013</v>
      </c>
      <c r="X31" s="60">
        <v>368611906</v>
      </c>
      <c r="Y31" s="60">
        <v>-83743893</v>
      </c>
      <c r="Z31" s="140">
        <v>-22.72</v>
      </c>
      <c r="AA31" s="155">
        <v>1474447624</v>
      </c>
    </row>
    <row r="32" spans="1:27" ht="13.5">
      <c r="A32" s="135" t="s">
        <v>78</v>
      </c>
      <c r="B32" s="136"/>
      <c r="C32" s="153">
        <f aca="true" t="shared" si="6" ref="C32:Y32">SUM(C33:C37)</f>
        <v>3527535449</v>
      </c>
      <c r="D32" s="153">
        <f>SUM(D33:D37)</f>
        <v>0</v>
      </c>
      <c r="E32" s="154">
        <f t="shared" si="6"/>
        <v>4337796793</v>
      </c>
      <c r="F32" s="100">
        <f t="shared" si="6"/>
        <v>4337796793</v>
      </c>
      <c r="G32" s="100">
        <f t="shared" si="6"/>
        <v>302740663</v>
      </c>
      <c r="H32" s="100">
        <f t="shared" si="6"/>
        <v>293082513</v>
      </c>
      <c r="I32" s="100">
        <f t="shared" si="6"/>
        <v>329886434</v>
      </c>
      <c r="J32" s="100">
        <f t="shared" si="6"/>
        <v>925709610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925709610</v>
      </c>
      <c r="X32" s="100">
        <f t="shared" si="6"/>
        <v>1084449198</v>
      </c>
      <c r="Y32" s="100">
        <f t="shared" si="6"/>
        <v>-158739588</v>
      </c>
      <c r="Z32" s="137">
        <f>+IF(X32&lt;&gt;0,+(Y32/X32)*100,0)</f>
        <v>-14.637807680872111</v>
      </c>
      <c r="AA32" s="153">
        <f>SUM(AA33:AA37)</f>
        <v>4337796793</v>
      </c>
    </row>
    <row r="33" spans="1:27" ht="13.5">
      <c r="A33" s="138" t="s">
        <v>79</v>
      </c>
      <c r="B33" s="136"/>
      <c r="C33" s="155">
        <v>516772917</v>
      </c>
      <c r="D33" s="155"/>
      <c r="E33" s="156">
        <v>733961720</v>
      </c>
      <c r="F33" s="60">
        <v>733961720</v>
      </c>
      <c r="G33" s="60">
        <v>59617584</v>
      </c>
      <c r="H33" s="60">
        <v>48930704</v>
      </c>
      <c r="I33" s="60">
        <v>52382033</v>
      </c>
      <c r="J33" s="60">
        <v>160930321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160930321</v>
      </c>
      <c r="X33" s="60">
        <v>183490430</v>
      </c>
      <c r="Y33" s="60">
        <v>-22560109</v>
      </c>
      <c r="Z33" s="140">
        <v>-12.29</v>
      </c>
      <c r="AA33" s="155">
        <v>733961720</v>
      </c>
    </row>
    <row r="34" spans="1:27" ht="13.5">
      <c r="A34" s="138" t="s">
        <v>80</v>
      </c>
      <c r="B34" s="136"/>
      <c r="C34" s="155">
        <v>1057922057</v>
      </c>
      <c r="D34" s="155"/>
      <c r="E34" s="156">
        <v>1131143200</v>
      </c>
      <c r="F34" s="60">
        <v>1131143200</v>
      </c>
      <c r="G34" s="60">
        <v>79496587</v>
      </c>
      <c r="H34" s="60">
        <v>65358250</v>
      </c>
      <c r="I34" s="60">
        <v>81663990</v>
      </c>
      <c r="J34" s="60">
        <v>226518827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226518827</v>
      </c>
      <c r="X34" s="60">
        <v>282785800</v>
      </c>
      <c r="Y34" s="60">
        <v>-56266973</v>
      </c>
      <c r="Z34" s="140">
        <v>-19.9</v>
      </c>
      <c r="AA34" s="155">
        <v>1131143200</v>
      </c>
    </row>
    <row r="35" spans="1:27" ht="13.5">
      <c r="A35" s="138" t="s">
        <v>81</v>
      </c>
      <c r="B35" s="136"/>
      <c r="C35" s="155">
        <v>1118510331</v>
      </c>
      <c r="D35" s="155"/>
      <c r="E35" s="156">
        <v>1365456153</v>
      </c>
      <c r="F35" s="60">
        <v>1365456153</v>
      </c>
      <c r="G35" s="60">
        <v>102658311</v>
      </c>
      <c r="H35" s="60">
        <v>106809793</v>
      </c>
      <c r="I35" s="60">
        <v>118555070</v>
      </c>
      <c r="J35" s="60">
        <v>328023174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328023174</v>
      </c>
      <c r="X35" s="60">
        <v>341364038</v>
      </c>
      <c r="Y35" s="60">
        <v>-13340864</v>
      </c>
      <c r="Z35" s="140">
        <v>-3.91</v>
      </c>
      <c r="AA35" s="155">
        <v>1365456153</v>
      </c>
    </row>
    <row r="36" spans="1:27" ht="13.5">
      <c r="A36" s="138" t="s">
        <v>82</v>
      </c>
      <c r="B36" s="136"/>
      <c r="C36" s="155">
        <v>509715256</v>
      </c>
      <c r="D36" s="155"/>
      <c r="E36" s="156">
        <v>840142460</v>
      </c>
      <c r="F36" s="60">
        <v>840142460</v>
      </c>
      <c r="G36" s="60">
        <v>33984528</v>
      </c>
      <c r="H36" s="60">
        <v>44158324</v>
      </c>
      <c r="I36" s="60">
        <v>47578387</v>
      </c>
      <c r="J36" s="60">
        <v>125721239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125721239</v>
      </c>
      <c r="X36" s="60">
        <v>210035615</v>
      </c>
      <c r="Y36" s="60">
        <v>-84314376</v>
      </c>
      <c r="Z36" s="140">
        <v>-40.14</v>
      </c>
      <c r="AA36" s="155">
        <v>840142460</v>
      </c>
    </row>
    <row r="37" spans="1:27" ht="13.5">
      <c r="A37" s="138" t="s">
        <v>83</v>
      </c>
      <c r="B37" s="136"/>
      <c r="C37" s="157">
        <v>324614888</v>
      </c>
      <c r="D37" s="157"/>
      <c r="E37" s="158">
        <v>267093260</v>
      </c>
      <c r="F37" s="159">
        <v>267093260</v>
      </c>
      <c r="G37" s="159">
        <v>26983653</v>
      </c>
      <c r="H37" s="159">
        <v>27825442</v>
      </c>
      <c r="I37" s="159">
        <v>29706954</v>
      </c>
      <c r="J37" s="159">
        <v>84516049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84516049</v>
      </c>
      <c r="X37" s="159">
        <v>66773315</v>
      </c>
      <c r="Y37" s="159">
        <v>17742734</v>
      </c>
      <c r="Z37" s="141">
        <v>26.57</v>
      </c>
      <c r="AA37" s="157">
        <v>267093260</v>
      </c>
    </row>
    <row r="38" spans="1:27" ht="13.5">
      <c r="A38" s="135" t="s">
        <v>84</v>
      </c>
      <c r="B38" s="142"/>
      <c r="C38" s="153">
        <f aca="true" t="shared" si="7" ref="C38:Y38">SUM(C39:C41)</f>
        <v>2663381726</v>
      </c>
      <c r="D38" s="153">
        <f>SUM(D39:D41)</f>
        <v>0</v>
      </c>
      <c r="E38" s="154">
        <f t="shared" si="7"/>
        <v>2557140974</v>
      </c>
      <c r="F38" s="100">
        <f t="shared" si="7"/>
        <v>2557140974</v>
      </c>
      <c r="G38" s="100">
        <f t="shared" si="7"/>
        <v>236811484</v>
      </c>
      <c r="H38" s="100">
        <f t="shared" si="7"/>
        <v>166856499</v>
      </c>
      <c r="I38" s="100">
        <f t="shared" si="7"/>
        <v>233710336</v>
      </c>
      <c r="J38" s="100">
        <f t="shared" si="7"/>
        <v>637378319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637378319</v>
      </c>
      <c r="X38" s="100">
        <f t="shared" si="7"/>
        <v>639285244</v>
      </c>
      <c r="Y38" s="100">
        <f t="shared" si="7"/>
        <v>-1906925</v>
      </c>
      <c r="Z38" s="137">
        <f>+IF(X38&lt;&gt;0,+(Y38/X38)*100,0)</f>
        <v>-0.29829016356898735</v>
      </c>
      <c r="AA38" s="153">
        <f>SUM(AA39:AA41)</f>
        <v>2557140974</v>
      </c>
    </row>
    <row r="39" spans="1:27" ht="13.5">
      <c r="A39" s="138" t="s">
        <v>85</v>
      </c>
      <c r="B39" s="136"/>
      <c r="C39" s="155">
        <v>854752554</v>
      </c>
      <c r="D39" s="155"/>
      <c r="E39" s="156">
        <v>759226496</v>
      </c>
      <c r="F39" s="60">
        <v>759226496</v>
      </c>
      <c r="G39" s="60">
        <v>101004023</v>
      </c>
      <c r="H39" s="60">
        <v>72747860</v>
      </c>
      <c r="I39" s="60">
        <v>90029774</v>
      </c>
      <c r="J39" s="60">
        <v>263781657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263781657</v>
      </c>
      <c r="X39" s="60">
        <v>189806624</v>
      </c>
      <c r="Y39" s="60">
        <v>73975033</v>
      </c>
      <c r="Z39" s="140">
        <v>38.97</v>
      </c>
      <c r="AA39" s="155">
        <v>759226496</v>
      </c>
    </row>
    <row r="40" spans="1:27" ht="13.5">
      <c r="A40" s="138" t="s">
        <v>86</v>
      </c>
      <c r="B40" s="136"/>
      <c r="C40" s="155">
        <v>1686982788</v>
      </c>
      <c r="D40" s="155"/>
      <c r="E40" s="156">
        <v>1643203818</v>
      </c>
      <c r="F40" s="60">
        <v>1643203818</v>
      </c>
      <c r="G40" s="60">
        <v>122969038</v>
      </c>
      <c r="H40" s="60">
        <v>88960937</v>
      </c>
      <c r="I40" s="60">
        <v>133725673</v>
      </c>
      <c r="J40" s="60">
        <v>345655648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345655648</v>
      </c>
      <c r="X40" s="60">
        <v>410800955</v>
      </c>
      <c r="Y40" s="60">
        <v>-65145307</v>
      </c>
      <c r="Z40" s="140">
        <v>-15.86</v>
      </c>
      <c r="AA40" s="155">
        <v>1643203818</v>
      </c>
    </row>
    <row r="41" spans="1:27" ht="13.5">
      <c r="A41" s="138" t="s">
        <v>87</v>
      </c>
      <c r="B41" s="136"/>
      <c r="C41" s="155">
        <v>121646384</v>
      </c>
      <c r="D41" s="155"/>
      <c r="E41" s="156">
        <v>154710660</v>
      </c>
      <c r="F41" s="60">
        <v>154710660</v>
      </c>
      <c r="G41" s="60">
        <v>12838423</v>
      </c>
      <c r="H41" s="60">
        <v>5147702</v>
      </c>
      <c r="I41" s="60">
        <v>9954889</v>
      </c>
      <c r="J41" s="60">
        <v>27941014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27941014</v>
      </c>
      <c r="X41" s="60">
        <v>38677665</v>
      </c>
      <c r="Y41" s="60">
        <v>-10736651</v>
      </c>
      <c r="Z41" s="140">
        <v>-27.76</v>
      </c>
      <c r="AA41" s="155">
        <v>154710660</v>
      </c>
    </row>
    <row r="42" spans="1:27" ht="13.5">
      <c r="A42" s="135" t="s">
        <v>88</v>
      </c>
      <c r="B42" s="142"/>
      <c r="C42" s="153">
        <f aca="true" t="shared" si="8" ref="C42:Y42">SUM(C43:C46)</f>
        <v>12611679265</v>
      </c>
      <c r="D42" s="153">
        <f>SUM(D43:D46)</f>
        <v>0</v>
      </c>
      <c r="E42" s="154">
        <f t="shared" si="8"/>
        <v>14322102868</v>
      </c>
      <c r="F42" s="100">
        <f t="shared" si="8"/>
        <v>14322102868</v>
      </c>
      <c r="G42" s="100">
        <f t="shared" si="8"/>
        <v>1276149245</v>
      </c>
      <c r="H42" s="100">
        <f t="shared" si="8"/>
        <v>1417926759</v>
      </c>
      <c r="I42" s="100">
        <f t="shared" si="8"/>
        <v>1021037179</v>
      </c>
      <c r="J42" s="100">
        <f t="shared" si="8"/>
        <v>3715113183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3715113183</v>
      </c>
      <c r="X42" s="100">
        <f t="shared" si="8"/>
        <v>3580525718</v>
      </c>
      <c r="Y42" s="100">
        <f t="shared" si="8"/>
        <v>134587465</v>
      </c>
      <c r="Z42" s="137">
        <f>+IF(X42&lt;&gt;0,+(Y42/X42)*100,0)</f>
        <v>3.758874411190586</v>
      </c>
      <c r="AA42" s="153">
        <f>SUM(AA43:AA46)</f>
        <v>14322102868</v>
      </c>
    </row>
    <row r="43" spans="1:27" ht="13.5">
      <c r="A43" s="138" t="s">
        <v>89</v>
      </c>
      <c r="B43" s="136"/>
      <c r="C43" s="155">
        <v>7694442240</v>
      </c>
      <c r="D43" s="155"/>
      <c r="E43" s="156">
        <v>8894787910</v>
      </c>
      <c r="F43" s="60">
        <v>8894787910</v>
      </c>
      <c r="G43" s="60">
        <v>902465779</v>
      </c>
      <c r="H43" s="60">
        <v>1015577231</v>
      </c>
      <c r="I43" s="60">
        <v>574896901</v>
      </c>
      <c r="J43" s="60">
        <v>2492939911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2492939911</v>
      </c>
      <c r="X43" s="60">
        <v>2223696978</v>
      </c>
      <c r="Y43" s="60">
        <v>269242933</v>
      </c>
      <c r="Z43" s="140">
        <v>12.11</v>
      </c>
      <c r="AA43" s="155">
        <v>8894787910</v>
      </c>
    </row>
    <row r="44" spans="1:27" ht="13.5">
      <c r="A44" s="138" t="s">
        <v>90</v>
      </c>
      <c r="B44" s="136"/>
      <c r="C44" s="155">
        <v>3093579682</v>
      </c>
      <c r="D44" s="155"/>
      <c r="E44" s="156">
        <v>3438505638</v>
      </c>
      <c r="F44" s="60">
        <v>3438505638</v>
      </c>
      <c r="G44" s="60">
        <v>237099981</v>
      </c>
      <c r="H44" s="60">
        <v>274189806</v>
      </c>
      <c r="I44" s="60">
        <v>288072576</v>
      </c>
      <c r="J44" s="60">
        <v>799362363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799362363</v>
      </c>
      <c r="X44" s="60">
        <v>859626410</v>
      </c>
      <c r="Y44" s="60">
        <v>-60264047</v>
      </c>
      <c r="Z44" s="140">
        <v>-7.01</v>
      </c>
      <c r="AA44" s="155">
        <v>3438505638</v>
      </c>
    </row>
    <row r="45" spans="1:27" ht="13.5">
      <c r="A45" s="138" t="s">
        <v>91</v>
      </c>
      <c r="B45" s="136"/>
      <c r="C45" s="157">
        <v>993123439</v>
      </c>
      <c r="D45" s="157"/>
      <c r="E45" s="158">
        <v>1016580440</v>
      </c>
      <c r="F45" s="159">
        <v>1016580440</v>
      </c>
      <c r="G45" s="159">
        <v>69357141</v>
      </c>
      <c r="H45" s="159">
        <v>56870241</v>
      </c>
      <c r="I45" s="159">
        <v>85702641</v>
      </c>
      <c r="J45" s="159">
        <v>211930023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211930023</v>
      </c>
      <c r="X45" s="159">
        <v>254145110</v>
      </c>
      <c r="Y45" s="159">
        <v>-42215087</v>
      </c>
      <c r="Z45" s="141">
        <v>-16.61</v>
      </c>
      <c r="AA45" s="157">
        <v>1016580440</v>
      </c>
    </row>
    <row r="46" spans="1:27" ht="13.5">
      <c r="A46" s="138" t="s">
        <v>92</v>
      </c>
      <c r="B46" s="136"/>
      <c r="C46" s="155">
        <v>830533904</v>
      </c>
      <c r="D46" s="155"/>
      <c r="E46" s="156">
        <v>972228880</v>
      </c>
      <c r="F46" s="60">
        <v>972228880</v>
      </c>
      <c r="G46" s="60">
        <v>67226344</v>
      </c>
      <c r="H46" s="60">
        <v>71289481</v>
      </c>
      <c r="I46" s="60">
        <v>72365061</v>
      </c>
      <c r="J46" s="60">
        <v>210880886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210880886</v>
      </c>
      <c r="X46" s="60">
        <v>243057220</v>
      </c>
      <c r="Y46" s="60">
        <v>-32176334</v>
      </c>
      <c r="Z46" s="140">
        <v>-13.24</v>
      </c>
      <c r="AA46" s="155">
        <v>972228880</v>
      </c>
    </row>
    <row r="47" spans="1:27" ht="13.5">
      <c r="A47" s="135" t="s">
        <v>93</v>
      </c>
      <c r="B47" s="142" t="s">
        <v>94</v>
      </c>
      <c r="C47" s="153">
        <v>149214901</v>
      </c>
      <c r="D47" s="153"/>
      <c r="E47" s="154">
        <v>549366849</v>
      </c>
      <c r="F47" s="100">
        <v>549366849</v>
      </c>
      <c r="G47" s="100">
        <v>12947203</v>
      </c>
      <c r="H47" s="100">
        <v>6160106</v>
      </c>
      <c r="I47" s="100">
        <v>14334837</v>
      </c>
      <c r="J47" s="100">
        <v>33442146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33442146</v>
      </c>
      <c r="X47" s="100">
        <v>137341712</v>
      </c>
      <c r="Y47" s="100">
        <v>-103899566</v>
      </c>
      <c r="Z47" s="137">
        <v>-75.65</v>
      </c>
      <c r="AA47" s="153">
        <v>549366849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21739570376</v>
      </c>
      <c r="D48" s="168">
        <f>+D28+D32+D38+D42+D47</f>
        <v>0</v>
      </c>
      <c r="E48" s="169">
        <f t="shared" si="9"/>
        <v>24976073908</v>
      </c>
      <c r="F48" s="73">
        <f t="shared" si="9"/>
        <v>24976073908</v>
      </c>
      <c r="G48" s="73">
        <f t="shared" si="9"/>
        <v>2023250288</v>
      </c>
      <c r="H48" s="73">
        <f t="shared" si="9"/>
        <v>2094408389</v>
      </c>
      <c r="I48" s="73">
        <f t="shared" si="9"/>
        <v>1810863044</v>
      </c>
      <c r="J48" s="73">
        <f t="shared" si="9"/>
        <v>5928521721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5928521721</v>
      </c>
      <c r="X48" s="73">
        <f t="shared" si="9"/>
        <v>6244018479</v>
      </c>
      <c r="Y48" s="73">
        <f t="shared" si="9"/>
        <v>-315496758</v>
      </c>
      <c r="Z48" s="170">
        <f>+IF(X48&lt;&gt;0,+(Y48/X48)*100,0)</f>
        <v>-5.052783861243919</v>
      </c>
      <c r="AA48" s="168">
        <f>+AA28+AA32+AA38+AA42+AA47</f>
        <v>24976073908</v>
      </c>
    </row>
    <row r="49" spans="1:27" ht="13.5">
      <c r="A49" s="148" t="s">
        <v>49</v>
      </c>
      <c r="B49" s="149"/>
      <c r="C49" s="171">
        <f aca="true" t="shared" si="10" ref="C49:Y49">+C25-C48</f>
        <v>2862757597</v>
      </c>
      <c r="D49" s="171">
        <f>+D25-D48</f>
        <v>0</v>
      </c>
      <c r="E49" s="172">
        <f t="shared" si="10"/>
        <v>3405108089</v>
      </c>
      <c r="F49" s="173">
        <f t="shared" si="10"/>
        <v>3405108089</v>
      </c>
      <c r="G49" s="173">
        <f t="shared" si="10"/>
        <v>453218194</v>
      </c>
      <c r="H49" s="173">
        <f t="shared" si="10"/>
        <v>262968862</v>
      </c>
      <c r="I49" s="173">
        <f t="shared" si="10"/>
        <v>605669438</v>
      </c>
      <c r="J49" s="173">
        <f t="shared" si="10"/>
        <v>1321856494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1321856494</v>
      </c>
      <c r="X49" s="173">
        <f>IF(F25=F48,0,X25-X48)</f>
        <v>851277025</v>
      </c>
      <c r="Y49" s="173">
        <f t="shared" si="10"/>
        <v>470579469</v>
      </c>
      <c r="Z49" s="174">
        <f>+IF(X49&lt;&gt;0,+(Y49/X49)*100,0)</f>
        <v>55.27923991605436</v>
      </c>
      <c r="AA49" s="171">
        <f>+AA25-AA48</f>
        <v>3405108089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4963460638</v>
      </c>
      <c r="D5" s="155">
        <v>0</v>
      </c>
      <c r="E5" s="156">
        <v>5007906000</v>
      </c>
      <c r="F5" s="60">
        <v>5007906000</v>
      </c>
      <c r="G5" s="60">
        <v>430214191</v>
      </c>
      <c r="H5" s="60">
        <v>420871643</v>
      </c>
      <c r="I5" s="60">
        <v>766462651</v>
      </c>
      <c r="J5" s="60">
        <v>1617548485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1617548485</v>
      </c>
      <c r="X5" s="60">
        <v>1251976500</v>
      </c>
      <c r="Y5" s="60">
        <v>365571985</v>
      </c>
      <c r="Z5" s="140">
        <v>29.2</v>
      </c>
      <c r="AA5" s="155">
        <v>5007906000</v>
      </c>
    </row>
    <row r="6" spans="1:27" ht="13.5">
      <c r="A6" s="181" t="s">
        <v>102</v>
      </c>
      <c r="B6" s="182"/>
      <c r="C6" s="155">
        <v>69002081</v>
      </c>
      <c r="D6" s="155">
        <v>0</v>
      </c>
      <c r="E6" s="156">
        <v>129085000</v>
      </c>
      <c r="F6" s="60">
        <v>129085000</v>
      </c>
      <c r="G6" s="60">
        <v>2889998</v>
      </c>
      <c r="H6" s="60">
        <v>2841198</v>
      </c>
      <c r="I6" s="60">
        <v>3413527</v>
      </c>
      <c r="J6" s="60">
        <v>9144723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9144723</v>
      </c>
      <c r="X6" s="60">
        <v>32271250</v>
      </c>
      <c r="Y6" s="60">
        <v>-23126527</v>
      </c>
      <c r="Z6" s="140">
        <v>-71.66</v>
      </c>
      <c r="AA6" s="155">
        <v>129085000</v>
      </c>
    </row>
    <row r="7" spans="1:27" ht="13.5">
      <c r="A7" s="183" t="s">
        <v>103</v>
      </c>
      <c r="B7" s="182"/>
      <c r="C7" s="155">
        <v>9203189076</v>
      </c>
      <c r="D7" s="155">
        <v>0</v>
      </c>
      <c r="E7" s="156">
        <v>10065627390</v>
      </c>
      <c r="F7" s="60">
        <v>10065627390</v>
      </c>
      <c r="G7" s="60">
        <v>891192163</v>
      </c>
      <c r="H7" s="60">
        <v>943477146</v>
      </c>
      <c r="I7" s="60">
        <v>732652666</v>
      </c>
      <c r="J7" s="60">
        <v>2567321975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2567321975</v>
      </c>
      <c r="X7" s="60">
        <v>2516406848</v>
      </c>
      <c r="Y7" s="60">
        <v>50915127</v>
      </c>
      <c r="Z7" s="140">
        <v>2.02</v>
      </c>
      <c r="AA7" s="155">
        <v>10065627390</v>
      </c>
    </row>
    <row r="8" spans="1:27" ht="13.5">
      <c r="A8" s="183" t="s">
        <v>104</v>
      </c>
      <c r="B8" s="182"/>
      <c r="C8" s="155">
        <v>2035031872</v>
      </c>
      <c r="D8" s="155">
        <v>0</v>
      </c>
      <c r="E8" s="156">
        <v>2824683280</v>
      </c>
      <c r="F8" s="60">
        <v>2824683280</v>
      </c>
      <c r="G8" s="60">
        <v>167291950</v>
      </c>
      <c r="H8" s="60">
        <v>201509612</v>
      </c>
      <c r="I8" s="60">
        <v>216405616</v>
      </c>
      <c r="J8" s="60">
        <v>585207178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585207178</v>
      </c>
      <c r="X8" s="60">
        <v>706170820</v>
      </c>
      <c r="Y8" s="60">
        <v>-120963642</v>
      </c>
      <c r="Z8" s="140">
        <v>-17.13</v>
      </c>
      <c r="AA8" s="155">
        <v>2824683280</v>
      </c>
    </row>
    <row r="9" spans="1:27" ht="13.5">
      <c r="A9" s="183" t="s">
        <v>105</v>
      </c>
      <c r="B9" s="182"/>
      <c r="C9" s="155">
        <v>661411687</v>
      </c>
      <c r="D9" s="155">
        <v>0</v>
      </c>
      <c r="E9" s="156">
        <v>731191790</v>
      </c>
      <c r="F9" s="60">
        <v>731191790</v>
      </c>
      <c r="G9" s="60">
        <v>47207110</v>
      </c>
      <c r="H9" s="60">
        <v>66218304</v>
      </c>
      <c r="I9" s="60">
        <v>59533156</v>
      </c>
      <c r="J9" s="60">
        <v>172958570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172958570</v>
      </c>
      <c r="X9" s="60">
        <v>182797948</v>
      </c>
      <c r="Y9" s="60">
        <v>-9839378</v>
      </c>
      <c r="Z9" s="140">
        <v>-5.38</v>
      </c>
      <c r="AA9" s="155">
        <v>731191790</v>
      </c>
    </row>
    <row r="10" spans="1:27" ht="13.5">
      <c r="A10" s="183" t="s">
        <v>106</v>
      </c>
      <c r="B10" s="182"/>
      <c r="C10" s="155">
        <v>442937545</v>
      </c>
      <c r="D10" s="155">
        <v>0</v>
      </c>
      <c r="E10" s="156">
        <v>461540940</v>
      </c>
      <c r="F10" s="54">
        <v>461540940</v>
      </c>
      <c r="G10" s="54">
        <v>39198062</v>
      </c>
      <c r="H10" s="54">
        <v>35509272</v>
      </c>
      <c r="I10" s="54">
        <v>37470468</v>
      </c>
      <c r="J10" s="54">
        <v>112177802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112177802</v>
      </c>
      <c r="X10" s="54">
        <v>115385235</v>
      </c>
      <c r="Y10" s="54">
        <v>-3207433</v>
      </c>
      <c r="Z10" s="184">
        <v>-2.78</v>
      </c>
      <c r="AA10" s="130">
        <v>461540940</v>
      </c>
    </row>
    <row r="11" spans="1:27" ht="13.5">
      <c r="A11" s="183" t="s">
        <v>107</v>
      </c>
      <c r="B11" s="185"/>
      <c r="C11" s="155">
        <v>124733638</v>
      </c>
      <c r="D11" s="155">
        <v>0</v>
      </c>
      <c r="E11" s="156">
        <v>132957160</v>
      </c>
      <c r="F11" s="60">
        <v>132957160</v>
      </c>
      <c r="G11" s="60">
        <v>7619670</v>
      </c>
      <c r="H11" s="60">
        <v>9899498</v>
      </c>
      <c r="I11" s="60">
        <v>16300881</v>
      </c>
      <c r="J11" s="60">
        <v>33820049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33820049</v>
      </c>
      <c r="X11" s="60">
        <v>33239290</v>
      </c>
      <c r="Y11" s="60">
        <v>580759</v>
      </c>
      <c r="Z11" s="140">
        <v>1.75</v>
      </c>
      <c r="AA11" s="155">
        <v>132957160</v>
      </c>
    </row>
    <row r="12" spans="1:27" ht="13.5">
      <c r="A12" s="183" t="s">
        <v>108</v>
      </c>
      <c r="B12" s="185"/>
      <c r="C12" s="155">
        <v>503150072</v>
      </c>
      <c r="D12" s="155">
        <v>0</v>
      </c>
      <c r="E12" s="156">
        <v>393692850</v>
      </c>
      <c r="F12" s="60">
        <v>393692850</v>
      </c>
      <c r="G12" s="60">
        <v>15084185</v>
      </c>
      <c r="H12" s="60">
        <v>25930342</v>
      </c>
      <c r="I12" s="60">
        <v>25941795</v>
      </c>
      <c r="J12" s="60">
        <v>66956322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66956322</v>
      </c>
      <c r="X12" s="60">
        <v>98423213</v>
      </c>
      <c r="Y12" s="60">
        <v>-31466891</v>
      </c>
      <c r="Z12" s="140">
        <v>-31.97</v>
      </c>
      <c r="AA12" s="155">
        <v>393692850</v>
      </c>
    </row>
    <row r="13" spans="1:27" ht="13.5">
      <c r="A13" s="181" t="s">
        <v>109</v>
      </c>
      <c r="B13" s="185"/>
      <c r="C13" s="155">
        <v>341625036</v>
      </c>
      <c r="D13" s="155">
        <v>0</v>
      </c>
      <c r="E13" s="156">
        <v>374236600</v>
      </c>
      <c r="F13" s="60">
        <v>374236600</v>
      </c>
      <c r="G13" s="60">
        <v>23670047</v>
      </c>
      <c r="H13" s="60">
        <v>21997891</v>
      </c>
      <c r="I13" s="60">
        <v>27204649</v>
      </c>
      <c r="J13" s="60">
        <v>72872587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72872587</v>
      </c>
      <c r="X13" s="60">
        <v>93559150</v>
      </c>
      <c r="Y13" s="60">
        <v>-20686563</v>
      </c>
      <c r="Z13" s="140">
        <v>-22.11</v>
      </c>
      <c r="AA13" s="155">
        <v>374236600</v>
      </c>
    </row>
    <row r="14" spans="1:27" ht="13.5">
      <c r="A14" s="181" t="s">
        <v>110</v>
      </c>
      <c r="B14" s="185"/>
      <c r="C14" s="155">
        <v>112690774</v>
      </c>
      <c r="D14" s="155">
        <v>0</v>
      </c>
      <c r="E14" s="156">
        <v>103859030</v>
      </c>
      <c r="F14" s="60">
        <v>103859030</v>
      </c>
      <c r="G14" s="60">
        <v>9723149</v>
      </c>
      <c r="H14" s="60">
        <v>11476537</v>
      </c>
      <c r="I14" s="60">
        <v>11770104</v>
      </c>
      <c r="J14" s="60">
        <v>32969790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32969790</v>
      </c>
      <c r="X14" s="60">
        <v>25964758</v>
      </c>
      <c r="Y14" s="60">
        <v>7005032</v>
      </c>
      <c r="Z14" s="140">
        <v>26.98</v>
      </c>
      <c r="AA14" s="155">
        <v>103859030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110925928</v>
      </c>
      <c r="D16" s="155">
        <v>0</v>
      </c>
      <c r="E16" s="156">
        <v>108162660</v>
      </c>
      <c r="F16" s="60">
        <v>108162660</v>
      </c>
      <c r="G16" s="60">
        <v>6766513</v>
      </c>
      <c r="H16" s="60">
        <v>-27431618</v>
      </c>
      <c r="I16" s="60">
        <v>-26575395</v>
      </c>
      <c r="J16" s="60">
        <v>-47240500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-47240500</v>
      </c>
      <c r="X16" s="60">
        <v>27040665</v>
      </c>
      <c r="Y16" s="60">
        <v>-74281165</v>
      </c>
      <c r="Z16" s="140">
        <v>-274.7</v>
      </c>
      <c r="AA16" s="155">
        <v>108162660</v>
      </c>
    </row>
    <row r="17" spans="1:27" ht="13.5">
      <c r="A17" s="181" t="s">
        <v>113</v>
      </c>
      <c r="B17" s="185"/>
      <c r="C17" s="155">
        <v>42836010</v>
      </c>
      <c r="D17" s="155">
        <v>0</v>
      </c>
      <c r="E17" s="156">
        <v>24406280</v>
      </c>
      <c r="F17" s="60">
        <v>24406280</v>
      </c>
      <c r="G17" s="60">
        <v>4432243</v>
      </c>
      <c r="H17" s="60">
        <v>3772116</v>
      </c>
      <c r="I17" s="60">
        <v>3474147</v>
      </c>
      <c r="J17" s="60">
        <v>11678506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11678506</v>
      </c>
      <c r="X17" s="60">
        <v>6101570</v>
      </c>
      <c r="Y17" s="60">
        <v>5576936</v>
      </c>
      <c r="Z17" s="140">
        <v>91.4</v>
      </c>
      <c r="AA17" s="155">
        <v>24406280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12058200</v>
      </c>
      <c r="F18" s="60">
        <v>12058200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3014550</v>
      </c>
      <c r="Y18" s="60">
        <v>-3014550</v>
      </c>
      <c r="Z18" s="140">
        <v>-100</v>
      </c>
      <c r="AA18" s="155">
        <v>12058200</v>
      </c>
    </row>
    <row r="19" spans="1:27" ht="13.5">
      <c r="A19" s="181" t="s">
        <v>34</v>
      </c>
      <c r="B19" s="185"/>
      <c r="C19" s="155">
        <v>2022728137</v>
      </c>
      <c r="D19" s="155">
        <v>0</v>
      </c>
      <c r="E19" s="156">
        <v>2359637010</v>
      </c>
      <c r="F19" s="60">
        <v>2359637010</v>
      </c>
      <c r="G19" s="60">
        <v>780706715</v>
      </c>
      <c r="H19" s="60">
        <v>2747618</v>
      </c>
      <c r="I19" s="60">
        <v>1906179</v>
      </c>
      <c r="J19" s="60">
        <v>785360512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785360512</v>
      </c>
      <c r="X19" s="60">
        <v>589909253</v>
      </c>
      <c r="Y19" s="60">
        <v>195451259</v>
      </c>
      <c r="Z19" s="140">
        <v>33.13</v>
      </c>
      <c r="AA19" s="155">
        <v>2359637010</v>
      </c>
    </row>
    <row r="20" spans="1:27" ht="13.5">
      <c r="A20" s="181" t="s">
        <v>35</v>
      </c>
      <c r="B20" s="185"/>
      <c r="C20" s="155">
        <v>2313869263</v>
      </c>
      <c r="D20" s="155">
        <v>0</v>
      </c>
      <c r="E20" s="156">
        <v>2434474917</v>
      </c>
      <c r="F20" s="54">
        <v>2434474917</v>
      </c>
      <c r="G20" s="54">
        <v>50472486</v>
      </c>
      <c r="H20" s="54">
        <v>638504600</v>
      </c>
      <c r="I20" s="54">
        <v>-39568431</v>
      </c>
      <c r="J20" s="54">
        <v>649408655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649408655</v>
      </c>
      <c r="X20" s="54">
        <v>608618729</v>
      </c>
      <c r="Y20" s="54">
        <v>40789926</v>
      </c>
      <c r="Z20" s="184">
        <v>6.7</v>
      </c>
      <c r="AA20" s="130">
        <v>2434474917</v>
      </c>
    </row>
    <row r="21" spans="1:27" ht="13.5">
      <c r="A21" s="181" t="s">
        <v>115</v>
      </c>
      <c r="B21" s="185"/>
      <c r="C21" s="155">
        <v>19714097</v>
      </c>
      <c r="D21" s="155">
        <v>0</v>
      </c>
      <c r="E21" s="156">
        <v>34230950</v>
      </c>
      <c r="F21" s="60">
        <v>34230950</v>
      </c>
      <c r="G21" s="60">
        <v>0</v>
      </c>
      <c r="H21" s="60">
        <v>53092</v>
      </c>
      <c r="I21" s="82">
        <v>2228</v>
      </c>
      <c r="J21" s="60">
        <v>55320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55320</v>
      </c>
      <c r="X21" s="60">
        <v>8557738</v>
      </c>
      <c r="Y21" s="60">
        <v>-8502418</v>
      </c>
      <c r="Z21" s="140">
        <v>-99.35</v>
      </c>
      <c r="AA21" s="155">
        <v>34230950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22967305854</v>
      </c>
      <c r="D22" s="188">
        <f>SUM(D5:D21)</f>
        <v>0</v>
      </c>
      <c r="E22" s="189">
        <f t="shared" si="0"/>
        <v>25197750057</v>
      </c>
      <c r="F22" s="190">
        <f t="shared" si="0"/>
        <v>25197750057</v>
      </c>
      <c r="G22" s="190">
        <f t="shared" si="0"/>
        <v>2476468482</v>
      </c>
      <c r="H22" s="190">
        <f t="shared" si="0"/>
        <v>2357377251</v>
      </c>
      <c r="I22" s="190">
        <f t="shared" si="0"/>
        <v>1836394241</v>
      </c>
      <c r="J22" s="190">
        <f t="shared" si="0"/>
        <v>6670239974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6670239974</v>
      </c>
      <c r="X22" s="190">
        <f t="shared" si="0"/>
        <v>6299437517</v>
      </c>
      <c r="Y22" s="190">
        <f t="shared" si="0"/>
        <v>370802457</v>
      </c>
      <c r="Z22" s="191">
        <f>+IF(X22&lt;&gt;0,+(Y22/X22)*100,0)</f>
        <v>5.886278830440537</v>
      </c>
      <c r="AA22" s="188">
        <f>SUM(AA5:AA21)</f>
        <v>25197750057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5993036358</v>
      </c>
      <c r="D25" s="155">
        <v>0</v>
      </c>
      <c r="E25" s="156">
        <v>6681851628</v>
      </c>
      <c r="F25" s="60">
        <v>6681851628</v>
      </c>
      <c r="G25" s="60">
        <v>498032111</v>
      </c>
      <c r="H25" s="60">
        <v>469710657</v>
      </c>
      <c r="I25" s="60">
        <v>493058035</v>
      </c>
      <c r="J25" s="60">
        <v>1460800803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1460800803</v>
      </c>
      <c r="X25" s="60">
        <v>1670462907</v>
      </c>
      <c r="Y25" s="60">
        <v>-209662104</v>
      </c>
      <c r="Z25" s="140">
        <v>-12.55</v>
      </c>
      <c r="AA25" s="155">
        <v>6681851628</v>
      </c>
    </row>
    <row r="26" spans="1:27" ht="13.5">
      <c r="A26" s="183" t="s">
        <v>38</v>
      </c>
      <c r="B26" s="182"/>
      <c r="C26" s="155">
        <v>88537813</v>
      </c>
      <c r="D26" s="155">
        <v>0</v>
      </c>
      <c r="E26" s="156">
        <v>104515660</v>
      </c>
      <c r="F26" s="60">
        <v>104515660</v>
      </c>
      <c r="G26" s="60">
        <v>7391904</v>
      </c>
      <c r="H26" s="60">
        <v>9339943</v>
      </c>
      <c r="I26" s="60">
        <v>8356014</v>
      </c>
      <c r="J26" s="60">
        <v>25087861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25087861</v>
      </c>
      <c r="X26" s="60">
        <v>26128915</v>
      </c>
      <c r="Y26" s="60">
        <v>-1041054</v>
      </c>
      <c r="Z26" s="140">
        <v>-3.98</v>
      </c>
      <c r="AA26" s="155">
        <v>104515660</v>
      </c>
    </row>
    <row r="27" spans="1:27" ht="13.5">
      <c r="A27" s="183" t="s">
        <v>118</v>
      </c>
      <c r="B27" s="182"/>
      <c r="C27" s="155">
        <v>756917437</v>
      </c>
      <c r="D27" s="155">
        <v>0</v>
      </c>
      <c r="E27" s="156">
        <v>536624930</v>
      </c>
      <c r="F27" s="60">
        <v>536624930</v>
      </c>
      <c r="G27" s="60">
        <v>11174046</v>
      </c>
      <c r="H27" s="60">
        <v>10555268</v>
      </c>
      <c r="I27" s="60">
        <v>11068972</v>
      </c>
      <c r="J27" s="60">
        <v>32798286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32798286</v>
      </c>
      <c r="X27" s="60">
        <v>134156233</v>
      </c>
      <c r="Y27" s="60">
        <v>-101357947</v>
      </c>
      <c r="Z27" s="140">
        <v>-75.55</v>
      </c>
      <c r="AA27" s="155">
        <v>536624930</v>
      </c>
    </row>
    <row r="28" spans="1:27" ht="13.5">
      <c r="A28" s="183" t="s">
        <v>39</v>
      </c>
      <c r="B28" s="182"/>
      <c r="C28" s="155">
        <v>1590586380</v>
      </c>
      <c r="D28" s="155">
        <v>0</v>
      </c>
      <c r="E28" s="156">
        <v>1842044530</v>
      </c>
      <c r="F28" s="60">
        <v>1842044530</v>
      </c>
      <c r="G28" s="60">
        <v>159116601</v>
      </c>
      <c r="H28" s="60">
        <v>155356582</v>
      </c>
      <c r="I28" s="60">
        <v>146188590</v>
      </c>
      <c r="J28" s="60">
        <v>460661773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460661773</v>
      </c>
      <c r="X28" s="60">
        <v>460511133</v>
      </c>
      <c r="Y28" s="60">
        <v>150640</v>
      </c>
      <c r="Z28" s="140">
        <v>0.03</v>
      </c>
      <c r="AA28" s="155">
        <v>1842044530</v>
      </c>
    </row>
    <row r="29" spans="1:27" ht="13.5">
      <c r="A29" s="183" t="s">
        <v>40</v>
      </c>
      <c r="B29" s="182"/>
      <c r="C29" s="155">
        <v>2718516975</v>
      </c>
      <c r="D29" s="155">
        <v>0</v>
      </c>
      <c r="E29" s="156">
        <v>1168516300</v>
      </c>
      <c r="F29" s="60">
        <v>1168516300</v>
      </c>
      <c r="G29" s="60">
        <v>99930609</v>
      </c>
      <c r="H29" s="60">
        <v>99930609</v>
      </c>
      <c r="I29" s="60">
        <v>104396004</v>
      </c>
      <c r="J29" s="60">
        <v>304257222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304257222</v>
      </c>
      <c r="X29" s="60">
        <v>292129075</v>
      </c>
      <c r="Y29" s="60">
        <v>12128147</v>
      </c>
      <c r="Z29" s="140">
        <v>4.15</v>
      </c>
      <c r="AA29" s="155">
        <v>1168516300</v>
      </c>
    </row>
    <row r="30" spans="1:27" ht="13.5">
      <c r="A30" s="183" t="s">
        <v>119</v>
      </c>
      <c r="B30" s="182"/>
      <c r="C30" s="155">
        <v>7557474199</v>
      </c>
      <c r="D30" s="155">
        <v>0</v>
      </c>
      <c r="E30" s="156">
        <v>8045483490</v>
      </c>
      <c r="F30" s="60">
        <v>8045483490</v>
      </c>
      <c r="G30" s="60">
        <v>845398459</v>
      </c>
      <c r="H30" s="60">
        <v>970073196</v>
      </c>
      <c r="I30" s="60">
        <v>520989633</v>
      </c>
      <c r="J30" s="60">
        <v>2336461288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2336461288</v>
      </c>
      <c r="X30" s="60">
        <v>2011370873</v>
      </c>
      <c r="Y30" s="60">
        <v>325090415</v>
      </c>
      <c r="Z30" s="140">
        <v>16.16</v>
      </c>
      <c r="AA30" s="155">
        <v>8045483490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6479910</v>
      </c>
      <c r="F31" s="60">
        <v>6479910</v>
      </c>
      <c r="G31" s="60">
        <v>4798279</v>
      </c>
      <c r="H31" s="60">
        <v>6046616</v>
      </c>
      <c r="I31" s="60">
        <v>4409407</v>
      </c>
      <c r="J31" s="60">
        <v>15254302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15254302</v>
      </c>
      <c r="X31" s="60">
        <v>1619978</v>
      </c>
      <c r="Y31" s="60">
        <v>13634324</v>
      </c>
      <c r="Z31" s="140">
        <v>841.64</v>
      </c>
      <c r="AA31" s="155">
        <v>6479910</v>
      </c>
    </row>
    <row r="32" spans="1:27" ht="13.5">
      <c r="A32" s="183" t="s">
        <v>121</v>
      </c>
      <c r="B32" s="182"/>
      <c r="C32" s="155">
        <v>1117483714</v>
      </c>
      <c r="D32" s="155">
        <v>0</v>
      </c>
      <c r="E32" s="156">
        <v>3409927880</v>
      </c>
      <c r="F32" s="60">
        <v>3409927880</v>
      </c>
      <c r="G32" s="60">
        <v>192374718</v>
      </c>
      <c r="H32" s="60">
        <v>190796673</v>
      </c>
      <c r="I32" s="60">
        <v>345591629</v>
      </c>
      <c r="J32" s="60">
        <v>728763020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728763020</v>
      </c>
      <c r="X32" s="60">
        <v>852481970</v>
      </c>
      <c r="Y32" s="60">
        <v>-123718950</v>
      </c>
      <c r="Z32" s="140">
        <v>-14.51</v>
      </c>
      <c r="AA32" s="155">
        <v>3409927880</v>
      </c>
    </row>
    <row r="33" spans="1:27" ht="13.5">
      <c r="A33" s="183" t="s">
        <v>42</v>
      </c>
      <c r="B33" s="182"/>
      <c r="C33" s="155">
        <v>171260949</v>
      </c>
      <c r="D33" s="155">
        <v>0</v>
      </c>
      <c r="E33" s="156">
        <v>203713010</v>
      </c>
      <c r="F33" s="60">
        <v>203713010</v>
      </c>
      <c r="G33" s="60">
        <v>19758901</v>
      </c>
      <c r="H33" s="60">
        <v>14405933</v>
      </c>
      <c r="I33" s="60">
        <v>12648376</v>
      </c>
      <c r="J33" s="60">
        <v>46813210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46813210</v>
      </c>
      <c r="X33" s="60">
        <v>50928253</v>
      </c>
      <c r="Y33" s="60">
        <v>-4115043</v>
      </c>
      <c r="Z33" s="140">
        <v>-8.08</v>
      </c>
      <c r="AA33" s="155">
        <v>203713010</v>
      </c>
    </row>
    <row r="34" spans="1:27" ht="13.5">
      <c r="A34" s="183" t="s">
        <v>43</v>
      </c>
      <c r="B34" s="182"/>
      <c r="C34" s="155">
        <v>1743325406</v>
      </c>
      <c r="D34" s="155">
        <v>0</v>
      </c>
      <c r="E34" s="156">
        <v>2975493980</v>
      </c>
      <c r="F34" s="60">
        <v>2975493980</v>
      </c>
      <c r="G34" s="60">
        <v>185274660</v>
      </c>
      <c r="H34" s="60">
        <v>168192912</v>
      </c>
      <c r="I34" s="60">
        <v>164398330</v>
      </c>
      <c r="J34" s="60">
        <v>517865902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517865902</v>
      </c>
      <c r="X34" s="60">
        <v>743873495</v>
      </c>
      <c r="Y34" s="60">
        <v>-226007593</v>
      </c>
      <c r="Z34" s="140">
        <v>-30.38</v>
      </c>
      <c r="AA34" s="155">
        <v>2975493980</v>
      </c>
    </row>
    <row r="35" spans="1:27" ht="13.5">
      <c r="A35" s="181" t="s">
        <v>122</v>
      </c>
      <c r="B35" s="185"/>
      <c r="C35" s="155">
        <v>2431145</v>
      </c>
      <c r="D35" s="155">
        <v>0</v>
      </c>
      <c r="E35" s="156">
        <v>1422590</v>
      </c>
      <c r="F35" s="60">
        <v>1422590</v>
      </c>
      <c r="G35" s="60">
        <v>0</v>
      </c>
      <c r="H35" s="60">
        <v>0</v>
      </c>
      <c r="I35" s="60">
        <v>-241946</v>
      </c>
      <c r="J35" s="60">
        <v>-241946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-241946</v>
      </c>
      <c r="X35" s="60">
        <v>355648</v>
      </c>
      <c r="Y35" s="60">
        <v>-597594</v>
      </c>
      <c r="Z35" s="140">
        <v>-168.03</v>
      </c>
      <c r="AA35" s="155">
        <v>1422590</v>
      </c>
    </row>
    <row r="36" spans="1:27" ht="12.75">
      <c r="A36" s="193" t="s">
        <v>44</v>
      </c>
      <c r="B36" s="187"/>
      <c r="C36" s="188">
        <f aca="true" t="shared" si="1" ref="C36:Y36">SUM(C25:C35)</f>
        <v>21739570376</v>
      </c>
      <c r="D36" s="188">
        <f>SUM(D25:D35)</f>
        <v>0</v>
      </c>
      <c r="E36" s="189">
        <f t="shared" si="1"/>
        <v>24976073908</v>
      </c>
      <c r="F36" s="190">
        <f t="shared" si="1"/>
        <v>24976073908</v>
      </c>
      <c r="G36" s="190">
        <f t="shared" si="1"/>
        <v>2023250288</v>
      </c>
      <c r="H36" s="190">
        <f t="shared" si="1"/>
        <v>2094408389</v>
      </c>
      <c r="I36" s="190">
        <f t="shared" si="1"/>
        <v>1810863044</v>
      </c>
      <c r="J36" s="190">
        <f t="shared" si="1"/>
        <v>5928521721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5928521721</v>
      </c>
      <c r="X36" s="190">
        <f t="shared" si="1"/>
        <v>6244018480</v>
      </c>
      <c r="Y36" s="190">
        <f t="shared" si="1"/>
        <v>-315496759</v>
      </c>
      <c r="Z36" s="191">
        <f>+IF(X36&lt;&gt;0,+(Y36/X36)*100,0)</f>
        <v>-5.052783876450026</v>
      </c>
      <c r="AA36" s="188">
        <f>SUM(AA25:AA35)</f>
        <v>24976073908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1227735478</v>
      </c>
      <c r="D38" s="199">
        <f>+D22-D36</f>
        <v>0</v>
      </c>
      <c r="E38" s="200">
        <f t="shared" si="2"/>
        <v>221676149</v>
      </c>
      <c r="F38" s="106">
        <f t="shared" si="2"/>
        <v>221676149</v>
      </c>
      <c r="G38" s="106">
        <f t="shared" si="2"/>
        <v>453218194</v>
      </c>
      <c r="H38" s="106">
        <f t="shared" si="2"/>
        <v>262968862</v>
      </c>
      <c r="I38" s="106">
        <f t="shared" si="2"/>
        <v>25531197</v>
      </c>
      <c r="J38" s="106">
        <f t="shared" si="2"/>
        <v>741718253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741718253</v>
      </c>
      <c r="X38" s="106">
        <f>IF(F22=F36,0,X22-X36)</f>
        <v>55419037</v>
      </c>
      <c r="Y38" s="106">
        <f t="shared" si="2"/>
        <v>686299216</v>
      </c>
      <c r="Z38" s="201">
        <f>+IF(X38&lt;&gt;0,+(Y38/X38)*100,0)</f>
        <v>1238.3817062717997</v>
      </c>
      <c r="AA38" s="199">
        <f>+AA22-AA36</f>
        <v>221676149</v>
      </c>
    </row>
    <row r="39" spans="1:27" ht="13.5">
      <c r="A39" s="181" t="s">
        <v>46</v>
      </c>
      <c r="B39" s="185"/>
      <c r="C39" s="155">
        <v>1635022119</v>
      </c>
      <c r="D39" s="155">
        <v>0</v>
      </c>
      <c r="E39" s="156">
        <v>3183431940</v>
      </c>
      <c r="F39" s="60">
        <v>3183431940</v>
      </c>
      <c r="G39" s="60">
        <v>0</v>
      </c>
      <c r="H39" s="60">
        <v>0</v>
      </c>
      <c r="I39" s="60">
        <v>580138241</v>
      </c>
      <c r="J39" s="60">
        <v>580138241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580138241</v>
      </c>
      <c r="X39" s="60">
        <v>795857985</v>
      </c>
      <c r="Y39" s="60">
        <v>-215719744</v>
      </c>
      <c r="Z39" s="140">
        <v>-27.11</v>
      </c>
      <c r="AA39" s="155">
        <v>3183431940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2862757597</v>
      </c>
      <c r="D42" s="206">
        <f>SUM(D38:D41)</f>
        <v>0</v>
      </c>
      <c r="E42" s="207">
        <f t="shared" si="3"/>
        <v>3405108089</v>
      </c>
      <c r="F42" s="88">
        <f t="shared" si="3"/>
        <v>3405108089</v>
      </c>
      <c r="G42" s="88">
        <f t="shared" si="3"/>
        <v>453218194</v>
      </c>
      <c r="H42" s="88">
        <f t="shared" si="3"/>
        <v>262968862</v>
      </c>
      <c r="I42" s="88">
        <f t="shared" si="3"/>
        <v>605669438</v>
      </c>
      <c r="J42" s="88">
        <f t="shared" si="3"/>
        <v>1321856494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1321856494</v>
      </c>
      <c r="X42" s="88">
        <f t="shared" si="3"/>
        <v>851277022</v>
      </c>
      <c r="Y42" s="88">
        <f t="shared" si="3"/>
        <v>470579472</v>
      </c>
      <c r="Z42" s="208">
        <f>+IF(X42&lt;&gt;0,+(Y42/X42)*100,0)</f>
        <v>55.279240463276594</v>
      </c>
      <c r="AA42" s="206">
        <f>SUM(AA38:AA41)</f>
        <v>3405108089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2862757597</v>
      </c>
      <c r="D44" s="210">
        <f>+D42-D43</f>
        <v>0</v>
      </c>
      <c r="E44" s="211">
        <f t="shared" si="4"/>
        <v>3405108089</v>
      </c>
      <c r="F44" s="77">
        <f t="shared" si="4"/>
        <v>3405108089</v>
      </c>
      <c r="G44" s="77">
        <f t="shared" si="4"/>
        <v>453218194</v>
      </c>
      <c r="H44" s="77">
        <f t="shared" si="4"/>
        <v>262968862</v>
      </c>
      <c r="I44" s="77">
        <f t="shared" si="4"/>
        <v>605669438</v>
      </c>
      <c r="J44" s="77">
        <f t="shared" si="4"/>
        <v>1321856494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1321856494</v>
      </c>
      <c r="X44" s="77">
        <f t="shared" si="4"/>
        <v>851277022</v>
      </c>
      <c r="Y44" s="77">
        <f t="shared" si="4"/>
        <v>470579472</v>
      </c>
      <c r="Z44" s="212">
        <f>+IF(X44&lt;&gt;0,+(Y44/X44)*100,0)</f>
        <v>55.279240463276594</v>
      </c>
      <c r="AA44" s="210">
        <f>+AA42-AA43</f>
        <v>3405108089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2862757597</v>
      </c>
      <c r="D46" s="206">
        <f>SUM(D44:D45)</f>
        <v>0</v>
      </c>
      <c r="E46" s="207">
        <f t="shared" si="5"/>
        <v>3405108089</v>
      </c>
      <c r="F46" s="88">
        <f t="shared" si="5"/>
        <v>3405108089</v>
      </c>
      <c r="G46" s="88">
        <f t="shared" si="5"/>
        <v>453218194</v>
      </c>
      <c r="H46" s="88">
        <f t="shared" si="5"/>
        <v>262968862</v>
      </c>
      <c r="I46" s="88">
        <f t="shared" si="5"/>
        <v>605669438</v>
      </c>
      <c r="J46" s="88">
        <f t="shared" si="5"/>
        <v>1321856494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1321856494</v>
      </c>
      <c r="X46" s="88">
        <f t="shared" si="5"/>
        <v>851277022</v>
      </c>
      <c r="Y46" s="88">
        <f t="shared" si="5"/>
        <v>470579472</v>
      </c>
      <c r="Z46" s="208">
        <f>+IF(X46&lt;&gt;0,+(Y46/X46)*100,0)</f>
        <v>55.279240463276594</v>
      </c>
      <c r="AA46" s="206">
        <f>SUM(AA44:AA45)</f>
        <v>3405108089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-1</v>
      </c>
      <c r="I47" s="82">
        <v>0</v>
      </c>
      <c r="J47" s="60">
        <v>-1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-1</v>
      </c>
      <c r="X47" s="60">
        <v>0</v>
      </c>
      <c r="Y47" s="60">
        <v>-1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2862757597</v>
      </c>
      <c r="D48" s="217">
        <f>SUM(D46:D47)</f>
        <v>0</v>
      </c>
      <c r="E48" s="218">
        <f t="shared" si="6"/>
        <v>3405108089</v>
      </c>
      <c r="F48" s="219">
        <f t="shared" si="6"/>
        <v>3405108089</v>
      </c>
      <c r="G48" s="219">
        <f t="shared" si="6"/>
        <v>453218194</v>
      </c>
      <c r="H48" s="220">
        <f t="shared" si="6"/>
        <v>262968861</v>
      </c>
      <c r="I48" s="220">
        <f t="shared" si="6"/>
        <v>605669438</v>
      </c>
      <c r="J48" s="220">
        <f t="shared" si="6"/>
        <v>1321856493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1321856493</v>
      </c>
      <c r="X48" s="220">
        <f t="shared" si="6"/>
        <v>851277022</v>
      </c>
      <c r="Y48" s="220">
        <f t="shared" si="6"/>
        <v>470579471</v>
      </c>
      <c r="Z48" s="221">
        <f>+IF(X48&lt;&gt;0,+(Y48/X48)*100,0)</f>
        <v>55.27924034580602</v>
      </c>
      <c r="AA48" s="222">
        <f>SUM(AA46:AA47)</f>
        <v>3405108089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773818253</v>
      </c>
      <c r="D5" s="153">
        <f>SUM(D6:D8)</f>
        <v>0</v>
      </c>
      <c r="E5" s="154">
        <f t="shared" si="0"/>
        <v>134250000</v>
      </c>
      <c r="F5" s="100">
        <f t="shared" si="0"/>
        <v>134250000</v>
      </c>
      <c r="G5" s="100">
        <f t="shared" si="0"/>
        <v>11312000</v>
      </c>
      <c r="H5" s="100">
        <f t="shared" si="0"/>
        <v>2675000</v>
      </c>
      <c r="I5" s="100">
        <f t="shared" si="0"/>
        <v>-521000</v>
      </c>
      <c r="J5" s="100">
        <f t="shared" si="0"/>
        <v>13466000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13466000</v>
      </c>
      <c r="X5" s="100">
        <f t="shared" si="0"/>
        <v>33562500</v>
      </c>
      <c r="Y5" s="100">
        <f t="shared" si="0"/>
        <v>-20096500</v>
      </c>
      <c r="Z5" s="137">
        <f>+IF(X5&lt;&gt;0,+(Y5/X5)*100,0)</f>
        <v>-59.877839851024206</v>
      </c>
      <c r="AA5" s="153">
        <f>SUM(AA6:AA8)</f>
        <v>134250000</v>
      </c>
    </row>
    <row r="6" spans="1:27" ht="13.5">
      <c r="A6" s="138" t="s">
        <v>75</v>
      </c>
      <c r="B6" s="136"/>
      <c r="C6" s="155">
        <v>115999475</v>
      </c>
      <c r="D6" s="155"/>
      <c r="E6" s="156">
        <v>13500000</v>
      </c>
      <c r="F6" s="60">
        <v>13500000</v>
      </c>
      <c r="G6" s="60">
        <v>342000</v>
      </c>
      <c r="H6" s="60">
        <v>128000</v>
      </c>
      <c r="I6" s="60">
        <v>40000</v>
      </c>
      <c r="J6" s="60">
        <v>510000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510000</v>
      </c>
      <c r="X6" s="60">
        <v>3375000</v>
      </c>
      <c r="Y6" s="60">
        <v>-2865000</v>
      </c>
      <c r="Z6" s="140">
        <v>-84.89</v>
      </c>
      <c r="AA6" s="62">
        <v>13500000</v>
      </c>
    </row>
    <row r="7" spans="1:27" ht="13.5">
      <c r="A7" s="138" t="s">
        <v>76</v>
      </c>
      <c r="B7" s="136"/>
      <c r="C7" s="157">
        <v>657818778</v>
      </c>
      <c r="D7" s="157"/>
      <c r="E7" s="158">
        <v>110580000</v>
      </c>
      <c r="F7" s="159">
        <v>110580000</v>
      </c>
      <c r="G7" s="159">
        <v>1199000</v>
      </c>
      <c r="H7" s="159">
        <v>1414000</v>
      </c>
      <c r="I7" s="159">
        <v>1730000</v>
      </c>
      <c r="J7" s="159">
        <v>4343000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4343000</v>
      </c>
      <c r="X7" s="159">
        <v>27645000</v>
      </c>
      <c r="Y7" s="159">
        <v>-23302000</v>
      </c>
      <c r="Z7" s="141">
        <v>-84.29</v>
      </c>
      <c r="AA7" s="225">
        <v>110580000</v>
      </c>
    </row>
    <row r="8" spans="1:27" ht="13.5">
      <c r="A8" s="138" t="s">
        <v>77</v>
      </c>
      <c r="B8" s="136"/>
      <c r="C8" s="155"/>
      <c r="D8" s="155"/>
      <c r="E8" s="156">
        <v>10170000</v>
      </c>
      <c r="F8" s="60">
        <v>10170000</v>
      </c>
      <c r="G8" s="60">
        <v>9771000</v>
      </c>
      <c r="H8" s="60">
        <v>1133000</v>
      </c>
      <c r="I8" s="60">
        <v>-2291000</v>
      </c>
      <c r="J8" s="60">
        <v>8613000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8613000</v>
      </c>
      <c r="X8" s="60">
        <v>2542500</v>
      </c>
      <c r="Y8" s="60">
        <v>6070500</v>
      </c>
      <c r="Z8" s="140">
        <v>238.76</v>
      </c>
      <c r="AA8" s="62">
        <v>10170000</v>
      </c>
    </row>
    <row r="9" spans="1:27" ht="13.5">
      <c r="A9" s="135" t="s">
        <v>78</v>
      </c>
      <c r="B9" s="136"/>
      <c r="C9" s="153">
        <f aca="true" t="shared" si="1" ref="C9:Y9">SUM(C10:C14)</f>
        <v>398073810</v>
      </c>
      <c r="D9" s="153">
        <f>SUM(D10:D14)</f>
        <v>0</v>
      </c>
      <c r="E9" s="154">
        <f t="shared" si="1"/>
        <v>972038000</v>
      </c>
      <c r="F9" s="100">
        <f t="shared" si="1"/>
        <v>972038000</v>
      </c>
      <c r="G9" s="100">
        <f t="shared" si="1"/>
        <v>121844000</v>
      </c>
      <c r="H9" s="100">
        <f t="shared" si="1"/>
        <v>103821000</v>
      </c>
      <c r="I9" s="100">
        <f t="shared" si="1"/>
        <v>143977000</v>
      </c>
      <c r="J9" s="100">
        <f t="shared" si="1"/>
        <v>369642000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369642000</v>
      </c>
      <c r="X9" s="100">
        <f t="shared" si="1"/>
        <v>243009500</v>
      </c>
      <c r="Y9" s="100">
        <f t="shared" si="1"/>
        <v>126632500</v>
      </c>
      <c r="Z9" s="137">
        <f>+IF(X9&lt;&gt;0,+(Y9/X9)*100,0)</f>
        <v>52.11010269145856</v>
      </c>
      <c r="AA9" s="102">
        <f>SUM(AA10:AA14)</f>
        <v>972038000</v>
      </c>
    </row>
    <row r="10" spans="1:27" ht="13.5">
      <c r="A10" s="138" t="s">
        <v>79</v>
      </c>
      <c r="B10" s="136"/>
      <c r="C10" s="155">
        <v>273721010</v>
      </c>
      <c r="D10" s="155"/>
      <c r="E10" s="156">
        <v>80537000</v>
      </c>
      <c r="F10" s="60">
        <v>80537000</v>
      </c>
      <c r="G10" s="60">
        <v>774000</v>
      </c>
      <c r="H10" s="60">
        <v>5857000</v>
      </c>
      <c r="I10" s="60">
        <v>2269000</v>
      </c>
      <c r="J10" s="60">
        <v>8900000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8900000</v>
      </c>
      <c r="X10" s="60">
        <v>20134250</v>
      </c>
      <c r="Y10" s="60">
        <v>-11234250</v>
      </c>
      <c r="Z10" s="140">
        <v>-55.8</v>
      </c>
      <c r="AA10" s="62">
        <v>80537000</v>
      </c>
    </row>
    <row r="11" spans="1:27" ht="13.5">
      <c r="A11" s="138" t="s">
        <v>80</v>
      </c>
      <c r="B11" s="136"/>
      <c r="C11" s="155"/>
      <c r="D11" s="155"/>
      <c r="E11" s="156">
        <v>24612000</v>
      </c>
      <c r="F11" s="60">
        <v>24612000</v>
      </c>
      <c r="G11" s="60">
        <v>651000</v>
      </c>
      <c r="H11" s="60">
        <v>612000</v>
      </c>
      <c r="I11" s="60">
        <v>859000</v>
      </c>
      <c r="J11" s="60">
        <v>2122000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2122000</v>
      </c>
      <c r="X11" s="60">
        <v>6153000</v>
      </c>
      <c r="Y11" s="60">
        <v>-4031000</v>
      </c>
      <c r="Z11" s="140">
        <v>-65.51</v>
      </c>
      <c r="AA11" s="62">
        <v>24612000</v>
      </c>
    </row>
    <row r="12" spans="1:27" ht="13.5">
      <c r="A12" s="138" t="s">
        <v>81</v>
      </c>
      <c r="B12" s="136"/>
      <c r="C12" s="155">
        <v>13613969</v>
      </c>
      <c r="D12" s="155"/>
      <c r="E12" s="156">
        <v>47321000</v>
      </c>
      <c r="F12" s="60">
        <v>47321000</v>
      </c>
      <c r="G12" s="60">
        <v>150000</v>
      </c>
      <c r="H12" s="60">
        <v>391000</v>
      </c>
      <c r="I12" s="60">
        <v>2003000</v>
      </c>
      <c r="J12" s="60">
        <v>2544000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2544000</v>
      </c>
      <c r="X12" s="60">
        <v>11830250</v>
      </c>
      <c r="Y12" s="60">
        <v>-9286250</v>
      </c>
      <c r="Z12" s="140">
        <v>-78.5</v>
      </c>
      <c r="AA12" s="62">
        <v>47321000</v>
      </c>
    </row>
    <row r="13" spans="1:27" ht="13.5">
      <c r="A13" s="138" t="s">
        <v>82</v>
      </c>
      <c r="B13" s="136"/>
      <c r="C13" s="155">
        <v>62447021</v>
      </c>
      <c r="D13" s="155"/>
      <c r="E13" s="156">
        <v>789306000</v>
      </c>
      <c r="F13" s="60">
        <v>789306000</v>
      </c>
      <c r="G13" s="60">
        <v>120269000</v>
      </c>
      <c r="H13" s="60">
        <v>95861000</v>
      </c>
      <c r="I13" s="60">
        <v>137808000</v>
      </c>
      <c r="J13" s="60">
        <v>353938000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353938000</v>
      </c>
      <c r="X13" s="60">
        <v>197326500</v>
      </c>
      <c r="Y13" s="60">
        <v>156611500</v>
      </c>
      <c r="Z13" s="140">
        <v>79.37</v>
      </c>
      <c r="AA13" s="62">
        <v>789306000</v>
      </c>
    </row>
    <row r="14" spans="1:27" ht="13.5">
      <c r="A14" s="138" t="s">
        <v>83</v>
      </c>
      <c r="B14" s="136"/>
      <c r="C14" s="157">
        <v>48291810</v>
      </c>
      <c r="D14" s="157"/>
      <c r="E14" s="158">
        <v>30262000</v>
      </c>
      <c r="F14" s="159">
        <v>30262000</v>
      </c>
      <c r="G14" s="159"/>
      <c r="H14" s="159">
        <v>1100000</v>
      </c>
      <c r="I14" s="159">
        <v>1038000</v>
      </c>
      <c r="J14" s="159">
        <v>2138000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2138000</v>
      </c>
      <c r="X14" s="159">
        <v>7565500</v>
      </c>
      <c r="Y14" s="159">
        <v>-5427500</v>
      </c>
      <c r="Z14" s="141">
        <v>-71.74</v>
      </c>
      <c r="AA14" s="225">
        <v>30262000</v>
      </c>
    </row>
    <row r="15" spans="1:27" ht="13.5">
      <c r="A15" s="135" t="s">
        <v>84</v>
      </c>
      <c r="B15" s="142"/>
      <c r="C15" s="153">
        <f aca="true" t="shared" si="2" ref="C15:Y15">SUM(C16:C18)</f>
        <v>899607235</v>
      </c>
      <c r="D15" s="153">
        <f>SUM(D16:D18)</f>
        <v>0</v>
      </c>
      <c r="E15" s="154">
        <f t="shared" si="2"/>
        <v>2155200000</v>
      </c>
      <c r="F15" s="100">
        <f t="shared" si="2"/>
        <v>2155200000</v>
      </c>
      <c r="G15" s="100">
        <f t="shared" si="2"/>
        <v>16127000</v>
      </c>
      <c r="H15" s="100">
        <f t="shared" si="2"/>
        <v>42554000</v>
      </c>
      <c r="I15" s="100">
        <f t="shared" si="2"/>
        <v>44714000</v>
      </c>
      <c r="J15" s="100">
        <f t="shared" si="2"/>
        <v>103395000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103395000</v>
      </c>
      <c r="X15" s="100">
        <f t="shared" si="2"/>
        <v>538800000</v>
      </c>
      <c r="Y15" s="100">
        <f t="shared" si="2"/>
        <v>-435405000</v>
      </c>
      <c r="Z15" s="137">
        <f>+IF(X15&lt;&gt;0,+(Y15/X15)*100,0)</f>
        <v>-80.81013363028953</v>
      </c>
      <c r="AA15" s="102">
        <f>SUM(AA16:AA18)</f>
        <v>2155200000</v>
      </c>
    </row>
    <row r="16" spans="1:27" ht="13.5">
      <c r="A16" s="138" t="s">
        <v>85</v>
      </c>
      <c r="B16" s="136"/>
      <c r="C16" s="155">
        <v>691330886</v>
      </c>
      <c r="D16" s="155"/>
      <c r="E16" s="156">
        <v>323127000</v>
      </c>
      <c r="F16" s="60">
        <v>323127000</v>
      </c>
      <c r="G16" s="60">
        <v>4861000</v>
      </c>
      <c r="H16" s="60">
        <v>4670000</v>
      </c>
      <c r="I16" s="60">
        <v>17011000</v>
      </c>
      <c r="J16" s="60">
        <v>26542000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26542000</v>
      </c>
      <c r="X16" s="60">
        <v>80781750</v>
      </c>
      <c r="Y16" s="60">
        <v>-54239750</v>
      </c>
      <c r="Z16" s="140">
        <v>-67.14</v>
      </c>
      <c r="AA16" s="62">
        <v>323127000</v>
      </c>
    </row>
    <row r="17" spans="1:27" ht="13.5">
      <c r="A17" s="138" t="s">
        <v>86</v>
      </c>
      <c r="B17" s="136"/>
      <c r="C17" s="155">
        <v>208276349</v>
      </c>
      <c r="D17" s="155"/>
      <c r="E17" s="156">
        <v>1797873000</v>
      </c>
      <c r="F17" s="60">
        <v>1797873000</v>
      </c>
      <c r="G17" s="60">
        <v>11266000</v>
      </c>
      <c r="H17" s="60">
        <v>37884000</v>
      </c>
      <c r="I17" s="60">
        <v>27703000</v>
      </c>
      <c r="J17" s="60">
        <v>76853000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76853000</v>
      </c>
      <c r="X17" s="60">
        <v>449468250</v>
      </c>
      <c r="Y17" s="60">
        <v>-372615250</v>
      </c>
      <c r="Z17" s="140">
        <v>-82.9</v>
      </c>
      <c r="AA17" s="62">
        <v>1797873000</v>
      </c>
    </row>
    <row r="18" spans="1:27" ht="13.5">
      <c r="A18" s="138" t="s">
        <v>87</v>
      </c>
      <c r="B18" s="136"/>
      <c r="C18" s="155"/>
      <c r="D18" s="155"/>
      <c r="E18" s="156">
        <v>34200000</v>
      </c>
      <c r="F18" s="60">
        <v>34200000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8550000</v>
      </c>
      <c r="Y18" s="60">
        <v>-8550000</v>
      </c>
      <c r="Z18" s="140">
        <v>-100</v>
      </c>
      <c r="AA18" s="62">
        <v>34200000</v>
      </c>
    </row>
    <row r="19" spans="1:27" ht="13.5">
      <c r="A19" s="135" t="s">
        <v>88</v>
      </c>
      <c r="B19" s="142"/>
      <c r="C19" s="153">
        <f aca="true" t="shared" si="3" ref="C19:Y19">SUM(C20:C23)</f>
        <v>1415145480</v>
      </c>
      <c r="D19" s="153">
        <f>SUM(D20:D23)</f>
        <v>0</v>
      </c>
      <c r="E19" s="154">
        <f t="shared" si="3"/>
        <v>2166428000</v>
      </c>
      <c r="F19" s="100">
        <f t="shared" si="3"/>
        <v>2166428000</v>
      </c>
      <c r="G19" s="100">
        <f t="shared" si="3"/>
        <v>63623000</v>
      </c>
      <c r="H19" s="100">
        <f t="shared" si="3"/>
        <v>110685000</v>
      </c>
      <c r="I19" s="100">
        <f t="shared" si="3"/>
        <v>153387000</v>
      </c>
      <c r="J19" s="100">
        <f t="shared" si="3"/>
        <v>327695000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327695000</v>
      </c>
      <c r="X19" s="100">
        <f t="shared" si="3"/>
        <v>541607000</v>
      </c>
      <c r="Y19" s="100">
        <f t="shared" si="3"/>
        <v>-213912000</v>
      </c>
      <c r="Z19" s="137">
        <f>+IF(X19&lt;&gt;0,+(Y19/X19)*100,0)</f>
        <v>-39.49579676776703</v>
      </c>
      <c r="AA19" s="102">
        <f>SUM(AA20:AA23)</f>
        <v>2166428000</v>
      </c>
    </row>
    <row r="20" spans="1:27" ht="13.5">
      <c r="A20" s="138" t="s">
        <v>89</v>
      </c>
      <c r="B20" s="136"/>
      <c r="C20" s="155">
        <v>606097068</v>
      </c>
      <c r="D20" s="155"/>
      <c r="E20" s="156">
        <v>568798000</v>
      </c>
      <c r="F20" s="60">
        <v>568798000</v>
      </c>
      <c r="G20" s="60">
        <v>24973000</v>
      </c>
      <c r="H20" s="60">
        <v>8739000</v>
      </c>
      <c r="I20" s="60">
        <v>58291000</v>
      </c>
      <c r="J20" s="60">
        <v>92003000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92003000</v>
      </c>
      <c r="X20" s="60">
        <v>142199500</v>
      </c>
      <c r="Y20" s="60">
        <v>-50196500</v>
      </c>
      <c r="Z20" s="140">
        <v>-35.3</v>
      </c>
      <c r="AA20" s="62">
        <v>568798000</v>
      </c>
    </row>
    <row r="21" spans="1:27" ht="13.5">
      <c r="A21" s="138" t="s">
        <v>90</v>
      </c>
      <c r="B21" s="136"/>
      <c r="C21" s="155"/>
      <c r="D21" s="155"/>
      <c r="E21" s="156">
        <v>744430000</v>
      </c>
      <c r="F21" s="60">
        <v>744430000</v>
      </c>
      <c r="G21" s="60">
        <v>14850000</v>
      </c>
      <c r="H21" s="60">
        <v>37220000</v>
      </c>
      <c r="I21" s="60">
        <v>29232000</v>
      </c>
      <c r="J21" s="60">
        <v>81302000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81302000</v>
      </c>
      <c r="X21" s="60">
        <v>186107500</v>
      </c>
      <c r="Y21" s="60">
        <v>-104805500</v>
      </c>
      <c r="Z21" s="140">
        <v>-56.31</v>
      </c>
      <c r="AA21" s="62">
        <v>744430000</v>
      </c>
    </row>
    <row r="22" spans="1:27" ht="13.5">
      <c r="A22" s="138" t="s">
        <v>91</v>
      </c>
      <c r="B22" s="136"/>
      <c r="C22" s="157">
        <v>669316532</v>
      </c>
      <c r="D22" s="157"/>
      <c r="E22" s="158">
        <v>770400000</v>
      </c>
      <c r="F22" s="159">
        <v>770400000</v>
      </c>
      <c r="G22" s="159">
        <v>21387000</v>
      </c>
      <c r="H22" s="159">
        <v>54357000</v>
      </c>
      <c r="I22" s="159">
        <v>56807000</v>
      </c>
      <c r="J22" s="159">
        <v>132551000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132551000</v>
      </c>
      <c r="X22" s="159">
        <v>192600000</v>
      </c>
      <c r="Y22" s="159">
        <v>-60049000</v>
      </c>
      <c r="Z22" s="141">
        <v>-31.18</v>
      </c>
      <c r="AA22" s="225">
        <v>770400000</v>
      </c>
    </row>
    <row r="23" spans="1:27" ht="13.5">
      <c r="A23" s="138" t="s">
        <v>92</v>
      </c>
      <c r="B23" s="136"/>
      <c r="C23" s="155">
        <v>139731880</v>
      </c>
      <c r="D23" s="155"/>
      <c r="E23" s="156">
        <v>82800000</v>
      </c>
      <c r="F23" s="60">
        <v>82800000</v>
      </c>
      <c r="G23" s="60">
        <v>2413000</v>
      </c>
      <c r="H23" s="60">
        <v>10369000</v>
      </c>
      <c r="I23" s="60">
        <v>9057000</v>
      </c>
      <c r="J23" s="60">
        <v>21839000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21839000</v>
      </c>
      <c r="X23" s="60">
        <v>20700000</v>
      </c>
      <c r="Y23" s="60">
        <v>1139000</v>
      </c>
      <c r="Z23" s="140">
        <v>5.5</v>
      </c>
      <c r="AA23" s="62">
        <v>82800000</v>
      </c>
    </row>
    <row r="24" spans="1:27" ht="13.5">
      <c r="A24" s="135" t="s">
        <v>93</v>
      </c>
      <c r="B24" s="142"/>
      <c r="C24" s="153">
        <v>8070890</v>
      </c>
      <c r="D24" s="153"/>
      <c r="E24" s="154">
        <v>38851000</v>
      </c>
      <c r="F24" s="100">
        <v>38851000</v>
      </c>
      <c r="G24" s="100">
        <v>36000</v>
      </c>
      <c r="H24" s="100"/>
      <c r="I24" s="100">
        <v>19000</v>
      </c>
      <c r="J24" s="100">
        <v>55000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55000</v>
      </c>
      <c r="X24" s="100">
        <v>9712750</v>
      </c>
      <c r="Y24" s="100">
        <v>-9657750</v>
      </c>
      <c r="Z24" s="137">
        <v>-99.43</v>
      </c>
      <c r="AA24" s="102">
        <v>38851000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3494715668</v>
      </c>
      <c r="D25" s="217">
        <f>+D5+D9+D15+D19+D24</f>
        <v>0</v>
      </c>
      <c r="E25" s="230">
        <f t="shared" si="4"/>
        <v>5466767000</v>
      </c>
      <c r="F25" s="219">
        <f t="shared" si="4"/>
        <v>5466767000</v>
      </c>
      <c r="G25" s="219">
        <f t="shared" si="4"/>
        <v>212942000</v>
      </c>
      <c r="H25" s="219">
        <f t="shared" si="4"/>
        <v>259735000</v>
      </c>
      <c r="I25" s="219">
        <f t="shared" si="4"/>
        <v>341576000</v>
      </c>
      <c r="J25" s="219">
        <f t="shared" si="4"/>
        <v>814253000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814253000</v>
      </c>
      <c r="X25" s="219">
        <f t="shared" si="4"/>
        <v>1366691750</v>
      </c>
      <c r="Y25" s="219">
        <f t="shared" si="4"/>
        <v>-552438750</v>
      </c>
      <c r="Z25" s="231">
        <f>+IF(X25&lt;&gt;0,+(Y25/X25)*100,0)</f>
        <v>-40.42160567662752</v>
      </c>
      <c r="AA25" s="232">
        <f>+AA5+AA9+AA15+AA19+AA24</f>
        <v>5466767000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1854076747</v>
      </c>
      <c r="D28" s="155"/>
      <c r="E28" s="156">
        <v>2404086000</v>
      </c>
      <c r="F28" s="60">
        <v>2404086000</v>
      </c>
      <c r="G28" s="60">
        <v>54366000</v>
      </c>
      <c r="H28" s="60">
        <v>82103000</v>
      </c>
      <c r="I28" s="60">
        <v>122874000</v>
      </c>
      <c r="J28" s="60">
        <v>259343000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259343000</v>
      </c>
      <c r="X28" s="60">
        <v>601021500</v>
      </c>
      <c r="Y28" s="60">
        <v>-341678500</v>
      </c>
      <c r="Z28" s="140">
        <v>-56.85</v>
      </c>
      <c r="AA28" s="155">
        <v>2404086000</v>
      </c>
    </row>
    <row r="29" spans="1:27" ht="13.5">
      <c r="A29" s="234" t="s">
        <v>134</v>
      </c>
      <c r="B29" s="136"/>
      <c r="C29" s="155">
        <v>3352009</v>
      </c>
      <c r="D29" s="155"/>
      <c r="E29" s="156">
        <v>761883000</v>
      </c>
      <c r="F29" s="60">
        <v>761883000</v>
      </c>
      <c r="G29" s="60">
        <v>110744000</v>
      </c>
      <c r="H29" s="60">
        <v>86642000</v>
      </c>
      <c r="I29" s="60">
        <v>130147000</v>
      </c>
      <c r="J29" s="60">
        <v>327533000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327533000</v>
      </c>
      <c r="X29" s="60">
        <v>190470750</v>
      </c>
      <c r="Y29" s="60">
        <v>137062250</v>
      </c>
      <c r="Z29" s="140">
        <v>71.96</v>
      </c>
      <c r="AA29" s="62">
        <v>761883000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17463000</v>
      </c>
      <c r="F31" s="60">
        <v>17463000</v>
      </c>
      <c r="G31" s="60"/>
      <c r="H31" s="60">
        <v>747000</v>
      </c>
      <c r="I31" s="60">
        <v>337000</v>
      </c>
      <c r="J31" s="60">
        <v>1084000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1084000</v>
      </c>
      <c r="X31" s="60">
        <v>4365750</v>
      </c>
      <c r="Y31" s="60">
        <v>-3281750</v>
      </c>
      <c r="Z31" s="140">
        <v>-75.17</v>
      </c>
      <c r="AA31" s="62">
        <v>17463000</v>
      </c>
    </row>
    <row r="32" spans="1:27" ht="13.5">
      <c r="A32" s="236" t="s">
        <v>46</v>
      </c>
      <c r="B32" s="136"/>
      <c r="C32" s="210">
        <f aca="true" t="shared" si="5" ref="C32:Y32">SUM(C28:C31)</f>
        <v>1857428756</v>
      </c>
      <c r="D32" s="210">
        <f>SUM(D28:D31)</f>
        <v>0</v>
      </c>
      <c r="E32" s="211">
        <f t="shared" si="5"/>
        <v>3183432000</v>
      </c>
      <c r="F32" s="77">
        <f t="shared" si="5"/>
        <v>3183432000</v>
      </c>
      <c r="G32" s="77">
        <f t="shared" si="5"/>
        <v>165110000</v>
      </c>
      <c r="H32" s="77">
        <f t="shared" si="5"/>
        <v>169492000</v>
      </c>
      <c r="I32" s="77">
        <f t="shared" si="5"/>
        <v>253358000</v>
      </c>
      <c r="J32" s="77">
        <f t="shared" si="5"/>
        <v>587960000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587960000</v>
      </c>
      <c r="X32" s="77">
        <f t="shared" si="5"/>
        <v>795858000</v>
      </c>
      <c r="Y32" s="77">
        <f t="shared" si="5"/>
        <v>-207898000</v>
      </c>
      <c r="Z32" s="212">
        <f>+IF(X32&lt;&gt;0,+(Y32/X32)*100,0)</f>
        <v>-26.12249923981414</v>
      </c>
      <c r="AA32" s="79">
        <f>SUM(AA28:AA31)</f>
        <v>3183432000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1000000000</v>
      </c>
      <c r="F34" s="60">
        <v>1000000000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250000000</v>
      </c>
      <c r="Y34" s="60">
        <v>-250000000</v>
      </c>
      <c r="Z34" s="140">
        <v>-100</v>
      </c>
      <c r="AA34" s="62">
        <v>1000000000</v>
      </c>
    </row>
    <row r="35" spans="1:27" ht="13.5">
      <c r="A35" s="237" t="s">
        <v>53</v>
      </c>
      <c r="B35" s="136"/>
      <c r="C35" s="155">
        <v>1637286912</v>
      </c>
      <c r="D35" s="155"/>
      <c r="E35" s="156">
        <v>1283335000</v>
      </c>
      <c r="F35" s="60">
        <v>1283335000</v>
      </c>
      <c r="G35" s="60">
        <v>47832000</v>
      </c>
      <c r="H35" s="60">
        <v>90243000</v>
      </c>
      <c r="I35" s="60">
        <v>88218000</v>
      </c>
      <c r="J35" s="60">
        <v>226293000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226293000</v>
      </c>
      <c r="X35" s="60">
        <v>320833750</v>
      </c>
      <c r="Y35" s="60">
        <v>-94540750</v>
      </c>
      <c r="Z35" s="140">
        <v>-29.47</v>
      </c>
      <c r="AA35" s="62">
        <v>1283335000</v>
      </c>
    </row>
    <row r="36" spans="1:27" ht="13.5">
      <c r="A36" s="238" t="s">
        <v>139</v>
      </c>
      <c r="B36" s="149"/>
      <c r="C36" s="222">
        <f aca="true" t="shared" si="6" ref="C36:Y36">SUM(C32:C35)</f>
        <v>3494715668</v>
      </c>
      <c r="D36" s="222">
        <f>SUM(D32:D35)</f>
        <v>0</v>
      </c>
      <c r="E36" s="218">
        <f t="shared" si="6"/>
        <v>5466767000</v>
      </c>
      <c r="F36" s="220">
        <f t="shared" si="6"/>
        <v>5466767000</v>
      </c>
      <c r="G36" s="220">
        <f t="shared" si="6"/>
        <v>212942000</v>
      </c>
      <c r="H36" s="220">
        <f t="shared" si="6"/>
        <v>259735000</v>
      </c>
      <c r="I36" s="220">
        <f t="shared" si="6"/>
        <v>341576000</v>
      </c>
      <c r="J36" s="220">
        <f t="shared" si="6"/>
        <v>814253000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814253000</v>
      </c>
      <c r="X36" s="220">
        <f t="shared" si="6"/>
        <v>1366691750</v>
      </c>
      <c r="Y36" s="220">
        <f t="shared" si="6"/>
        <v>-552438750</v>
      </c>
      <c r="Z36" s="221">
        <f>+IF(X36&lt;&gt;0,+(Y36/X36)*100,0)</f>
        <v>-40.42160567662752</v>
      </c>
      <c r="AA36" s="239">
        <f>SUM(AA32:AA35)</f>
        <v>5466767000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1066519000</v>
      </c>
      <c r="D6" s="155"/>
      <c r="E6" s="59">
        <v>931998000</v>
      </c>
      <c r="F6" s="60">
        <v>931998000</v>
      </c>
      <c r="G6" s="60">
        <v>2648052</v>
      </c>
      <c r="H6" s="60">
        <v>979463</v>
      </c>
      <c r="I6" s="60">
        <v>900011</v>
      </c>
      <c r="J6" s="60">
        <v>900011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900011</v>
      </c>
      <c r="X6" s="60">
        <v>232999500</v>
      </c>
      <c r="Y6" s="60">
        <v>-232099489</v>
      </c>
      <c r="Z6" s="140">
        <v>-99.61</v>
      </c>
      <c r="AA6" s="62">
        <v>931998000</v>
      </c>
    </row>
    <row r="7" spans="1:27" ht="13.5">
      <c r="A7" s="249" t="s">
        <v>144</v>
      </c>
      <c r="B7" s="182"/>
      <c r="C7" s="155">
        <v>4897900000</v>
      </c>
      <c r="D7" s="155"/>
      <c r="E7" s="59">
        <v>5500000000</v>
      </c>
      <c r="F7" s="60">
        <v>5500000000</v>
      </c>
      <c r="G7" s="60">
        <v>5289010</v>
      </c>
      <c r="H7" s="60">
        <v>4671753</v>
      </c>
      <c r="I7" s="60">
        <v>3969429</v>
      </c>
      <c r="J7" s="60">
        <v>3969429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3969429</v>
      </c>
      <c r="X7" s="60">
        <v>1375000000</v>
      </c>
      <c r="Y7" s="60">
        <v>-1371030571</v>
      </c>
      <c r="Z7" s="140">
        <v>-99.71</v>
      </c>
      <c r="AA7" s="62">
        <v>5500000000</v>
      </c>
    </row>
    <row r="8" spans="1:27" ht="13.5">
      <c r="A8" s="249" t="s">
        <v>145</v>
      </c>
      <c r="B8" s="182"/>
      <c r="C8" s="155">
        <v>2711551000</v>
      </c>
      <c r="D8" s="155"/>
      <c r="E8" s="59">
        <v>2892549000</v>
      </c>
      <c r="F8" s="60">
        <v>2892549000</v>
      </c>
      <c r="G8" s="60">
        <v>2945878</v>
      </c>
      <c r="H8" s="60">
        <v>2676751</v>
      </c>
      <c r="I8" s="60">
        <v>2809493</v>
      </c>
      <c r="J8" s="60">
        <v>2809493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2809493</v>
      </c>
      <c r="X8" s="60">
        <v>723137250</v>
      </c>
      <c r="Y8" s="60">
        <v>-720327757</v>
      </c>
      <c r="Z8" s="140">
        <v>-99.61</v>
      </c>
      <c r="AA8" s="62">
        <v>2892549000</v>
      </c>
    </row>
    <row r="9" spans="1:27" ht="13.5">
      <c r="A9" s="249" t="s">
        <v>146</v>
      </c>
      <c r="B9" s="182"/>
      <c r="C9" s="155">
        <v>2944419000</v>
      </c>
      <c r="D9" s="155"/>
      <c r="E9" s="59">
        <v>3009173000</v>
      </c>
      <c r="F9" s="60">
        <v>3009173000</v>
      </c>
      <c r="G9" s="60">
        <v>3433453</v>
      </c>
      <c r="H9" s="60">
        <v>2929868</v>
      </c>
      <c r="I9" s="60">
        <v>2967372</v>
      </c>
      <c r="J9" s="60">
        <v>2967372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2967372</v>
      </c>
      <c r="X9" s="60">
        <v>752293250</v>
      </c>
      <c r="Y9" s="60">
        <v>-749325878</v>
      </c>
      <c r="Z9" s="140">
        <v>-99.61</v>
      </c>
      <c r="AA9" s="62">
        <v>3009173000</v>
      </c>
    </row>
    <row r="10" spans="1:27" ht="13.5">
      <c r="A10" s="249" t="s">
        <v>147</v>
      </c>
      <c r="B10" s="182"/>
      <c r="C10" s="155">
        <v>73183000</v>
      </c>
      <c r="D10" s="155"/>
      <c r="E10" s="59">
        <v>13741000</v>
      </c>
      <c r="F10" s="60">
        <v>13741000</v>
      </c>
      <c r="G10" s="159">
        <v>59722</v>
      </c>
      <c r="H10" s="159">
        <v>73183</v>
      </c>
      <c r="I10" s="159">
        <v>73183</v>
      </c>
      <c r="J10" s="60">
        <v>73183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73183</v>
      </c>
      <c r="X10" s="60">
        <v>3435250</v>
      </c>
      <c r="Y10" s="159">
        <v>-3362067</v>
      </c>
      <c r="Z10" s="141">
        <v>-97.87</v>
      </c>
      <c r="AA10" s="225">
        <v>13741000</v>
      </c>
    </row>
    <row r="11" spans="1:27" ht="13.5">
      <c r="A11" s="249" t="s">
        <v>148</v>
      </c>
      <c r="B11" s="182"/>
      <c r="C11" s="155">
        <v>239737000</v>
      </c>
      <c r="D11" s="155"/>
      <c r="E11" s="59">
        <v>264732000</v>
      </c>
      <c r="F11" s="60">
        <v>264732000</v>
      </c>
      <c r="G11" s="60">
        <v>210594</v>
      </c>
      <c r="H11" s="60">
        <v>233331</v>
      </c>
      <c r="I11" s="60">
        <v>390088</v>
      </c>
      <c r="J11" s="60">
        <v>390088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390088</v>
      </c>
      <c r="X11" s="60">
        <v>66183000</v>
      </c>
      <c r="Y11" s="60">
        <v>-65792912</v>
      </c>
      <c r="Z11" s="140">
        <v>-99.41</v>
      </c>
      <c r="AA11" s="62">
        <v>264732000</v>
      </c>
    </row>
    <row r="12" spans="1:27" ht="13.5">
      <c r="A12" s="250" t="s">
        <v>56</v>
      </c>
      <c r="B12" s="251"/>
      <c r="C12" s="168">
        <f aca="true" t="shared" si="0" ref="C12:Y12">SUM(C6:C11)</f>
        <v>11933309000</v>
      </c>
      <c r="D12" s="168">
        <f>SUM(D6:D11)</f>
        <v>0</v>
      </c>
      <c r="E12" s="72">
        <f t="shared" si="0"/>
        <v>12612193000</v>
      </c>
      <c r="F12" s="73">
        <f t="shared" si="0"/>
        <v>12612193000</v>
      </c>
      <c r="G12" s="73">
        <f t="shared" si="0"/>
        <v>14586709</v>
      </c>
      <c r="H12" s="73">
        <f t="shared" si="0"/>
        <v>11564349</v>
      </c>
      <c r="I12" s="73">
        <f t="shared" si="0"/>
        <v>11109576</v>
      </c>
      <c r="J12" s="73">
        <f t="shared" si="0"/>
        <v>11109576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11109576</v>
      </c>
      <c r="X12" s="73">
        <f t="shared" si="0"/>
        <v>3153048250</v>
      </c>
      <c r="Y12" s="73">
        <f t="shared" si="0"/>
        <v>-3141938674</v>
      </c>
      <c r="Z12" s="170">
        <f>+IF(X12&lt;&gt;0,+(Y12/X12)*100,0)</f>
        <v>-99.64765601033857</v>
      </c>
      <c r="AA12" s="74">
        <f>SUM(AA6:AA11)</f>
        <v>12612193000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147742000</v>
      </c>
      <c r="D15" s="155"/>
      <c r="E15" s="59">
        <v>300820000</v>
      </c>
      <c r="F15" s="60">
        <v>300820000</v>
      </c>
      <c r="G15" s="60">
        <v>365764</v>
      </c>
      <c r="H15" s="60">
        <v>255925</v>
      </c>
      <c r="I15" s="60">
        <v>268151</v>
      </c>
      <c r="J15" s="60">
        <v>268151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268151</v>
      </c>
      <c r="X15" s="60">
        <v>75205000</v>
      </c>
      <c r="Y15" s="60">
        <v>-74936849</v>
      </c>
      <c r="Z15" s="140">
        <v>-99.64</v>
      </c>
      <c r="AA15" s="62">
        <v>300820000</v>
      </c>
    </row>
    <row r="16" spans="1:27" ht="13.5">
      <c r="A16" s="249" t="s">
        <v>151</v>
      </c>
      <c r="B16" s="182"/>
      <c r="C16" s="155">
        <v>500000000</v>
      </c>
      <c r="D16" s="155"/>
      <c r="E16" s="59"/>
      <c r="F16" s="60"/>
      <c r="G16" s="159">
        <v>500000</v>
      </c>
      <c r="H16" s="159">
        <v>500000</v>
      </c>
      <c r="I16" s="159">
        <v>1000000</v>
      </c>
      <c r="J16" s="60">
        <v>1000000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1000000</v>
      </c>
      <c r="X16" s="60"/>
      <c r="Y16" s="159">
        <v>1000000</v>
      </c>
      <c r="Z16" s="141"/>
      <c r="AA16" s="225"/>
    </row>
    <row r="17" spans="1:27" ht="13.5">
      <c r="A17" s="249" t="s">
        <v>152</v>
      </c>
      <c r="B17" s="182"/>
      <c r="C17" s="155">
        <v>372806000</v>
      </c>
      <c r="D17" s="155"/>
      <c r="E17" s="59">
        <v>249800000</v>
      </c>
      <c r="F17" s="60">
        <v>249800000</v>
      </c>
      <c r="G17" s="60">
        <v>259215</v>
      </c>
      <c r="H17" s="60">
        <v>258039</v>
      </c>
      <c r="I17" s="60">
        <v>258039</v>
      </c>
      <c r="J17" s="60">
        <v>258039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258039</v>
      </c>
      <c r="X17" s="60">
        <v>62450000</v>
      </c>
      <c r="Y17" s="60">
        <v>-62191961</v>
      </c>
      <c r="Z17" s="140">
        <v>-99.59</v>
      </c>
      <c r="AA17" s="62">
        <v>249800000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>
        <v>725601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35647950000</v>
      </c>
      <c r="D19" s="155"/>
      <c r="E19" s="59">
        <v>40611607000</v>
      </c>
      <c r="F19" s="60">
        <v>40611607000</v>
      </c>
      <c r="G19" s="60">
        <v>33532717</v>
      </c>
      <c r="H19" s="60">
        <v>35265741</v>
      </c>
      <c r="I19" s="60">
        <v>34856795</v>
      </c>
      <c r="J19" s="60">
        <v>34856795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34856795</v>
      </c>
      <c r="X19" s="60">
        <v>10152901750</v>
      </c>
      <c r="Y19" s="60">
        <v>-10118044955</v>
      </c>
      <c r="Z19" s="140">
        <v>-99.66</v>
      </c>
      <c r="AA19" s="62">
        <v>40611607000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690338000</v>
      </c>
      <c r="D22" s="155"/>
      <c r="E22" s="59">
        <v>764939000</v>
      </c>
      <c r="F22" s="60">
        <v>764939000</v>
      </c>
      <c r="G22" s="60">
        <v>256438</v>
      </c>
      <c r="H22" s="60">
        <v>688861</v>
      </c>
      <c r="I22" s="60">
        <v>688861</v>
      </c>
      <c r="J22" s="60">
        <v>688861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688861</v>
      </c>
      <c r="X22" s="60">
        <v>191234750</v>
      </c>
      <c r="Y22" s="60">
        <v>-190545889</v>
      </c>
      <c r="Z22" s="140">
        <v>-99.64</v>
      </c>
      <c r="AA22" s="62">
        <v>764939000</v>
      </c>
    </row>
    <row r="23" spans="1:27" ht="13.5">
      <c r="A23" s="249" t="s">
        <v>158</v>
      </c>
      <c r="B23" s="182"/>
      <c r="C23" s="155">
        <v>4899000</v>
      </c>
      <c r="D23" s="155"/>
      <c r="E23" s="59">
        <v>97242000</v>
      </c>
      <c r="F23" s="60">
        <v>97242000</v>
      </c>
      <c r="G23" s="159"/>
      <c r="H23" s="159">
        <v>607920</v>
      </c>
      <c r="I23" s="159">
        <v>607920</v>
      </c>
      <c r="J23" s="60">
        <v>607920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607920</v>
      </c>
      <c r="X23" s="60">
        <v>24310500</v>
      </c>
      <c r="Y23" s="159">
        <v>-23702580</v>
      </c>
      <c r="Z23" s="141">
        <v>-97.5</v>
      </c>
      <c r="AA23" s="225">
        <v>97242000</v>
      </c>
    </row>
    <row r="24" spans="1:27" ht="13.5">
      <c r="A24" s="250" t="s">
        <v>57</v>
      </c>
      <c r="B24" s="253"/>
      <c r="C24" s="168">
        <f aca="true" t="shared" si="1" ref="C24:Y24">SUM(C15:C23)</f>
        <v>37363735000</v>
      </c>
      <c r="D24" s="168">
        <f>SUM(D15:D23)</f>
        <v>0</v>
      </c>
      <c r="E24" s="76">
        <f t="shared" si="1"/>
        <v>42024408000</v>
      </c>
      <c r="F24" s="77">
        <f t="shared" si="1"/>
        <v>42024408000</v>
      </c>
      <c r="G24" s="77">
        <f t="shared" si="1"/>
        <v>35639735</v>
      </c>
      <c r="H24" s="77">
        <f t="shared" si="1"/>
        <v>37576486</v>
      </c>
      <c r="I24" s="77">
        <f t="shared" si="1"/>
        <v>37679766</v>
      </c>
      <c r="J24" s="77">
        <f t="shared" si="1"/>
        <v>37679766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37679766</v>
      </c>
      <c r="X24" s="77">
        <f t="shared" si="1"/>
        <v>10506102000</v>
      </c>
      <c r="Y24" s="77">
        <f t="shared" si="1"/>
        <v>-10468422234</v>
      </c>
      <c r="Z24" s="212">
        <f>+IF(X24&lt;&gt;0,+(Y24/X24)*100,0)</f>
        <v>-99.64135351055987</v>
      </c>
      <c r="AA24" s="79">
        <f>SUM(AA15:AA23)</f>
        <v>42024408000</v>
      </c>
    </row>
    <row r="25" spans="1:27" ht="13.5">
      <c r="A25" s="250" t="s">
        <v>159</v>
      </c>
      <c r="B25" s="251"/>
      <c r="C25" s="168">
        <f aca="true" t="shared" si="2" ref="C25:Y25">+C12+C24</f>
        <v>49297044000</v>
      </c>
      <c r="D25" s="168">
        <f>+D12+D24</f>
        <v>0</v>
      </c>
      <c r="E25" s="72">
        <f t="shared" si="2"/>
        <v>54636601000</v>
      </c>
      <c r="F25" s="73">
        <f t="shared" si="2"/>
        <v>54636601000</v>
      </c>
      <c r="G25" s="73">
        <f t="shared" si="2"/>
        <v>50226444</v>
      </c>
      <c r="H25" s="73">
        <f t="shared" si="2"/>
        <v>49140835</v>
      </c>
      <c r="I25" s="73">
        <f t="shared" si="2"/>
        <v>48789342</v>
      </c>
      <c r="J25" s="73">
        <f t="shared" si="2"/>
        <v>48789342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48789342</v>
      </c>
      <c r="X25" s="73">
        <f t="shared" si="2"/>
        <v>13659150250</v>
      </c>
      <c r="Y25" s="73">
        <f t="shared" si="2"/>
        <v>-13610360908</v>
      </c>
      <c r="Z25" s="170">
        <f>+IF(X25&lt;&gt;0,+(Y25/X25)*100,0)</f>
        <v>-99.64280836576931</v>
      </c>
      <c r="AA25" s="74">
        <f>+AA12+AA24</f>
        <v>54636601000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904710000</v>
      </c>
      <c r="D29" s="155"/>
      <c r="E29" s="59">
        <v>570743000</v>
      </c>
      <c r="F29" s="60">
        <v>570743000</v>
      </c>
      <c r="G29" s="60">
        <v>2583298</v>
      </c>
      <c r="H29" s="60">
        <v>904710</v>
      </c>
      <c r="I29" s="60">
        <v>826390</v>
      </c>
      <c r="J29" s="60">
        <v>826390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826390</v>
      </c>
      <c r="X29" s="60">
        <v>142685750</v>
      </c>
      <c r="Y29" s="60">
        <v>-141859360</v>
      </c>
      <c r="Z29" s="140">
        <v>-99.42</v>
      </c>
      <c r="AA29" s="62">
        <v>570743000</v>
      </c>
    </row>
    <row r="30" spans="1:27" ht="13.5">
      <c r="A30" s="249" t="s">
        <v>52</v>
      </c>
      <c r="B30" s="182"/>
      <c r="C30" s="155">
        <v>957999000</v>
      </c>
      <c r="D30" s="155"/>
      <c r="E30" s="59">
        <v>1021000000</v>
      </c>
      <c r="F30" s="60">
        <v>1021000000</v>
      </c>
      <c r="G30" s="60">
        <v>907160</v>
      </c>
      <c r="H30" s="60">
        <v>1155547</v>
      </c>
      <c r="I30" s="60">
        <v>1135750</v>
      </c>
      <c r="J30" s="60">
        <v>1135750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1135750</v>
      </c>
      <c r="X30" s="60">
        <v>255250000</v>
      </c>
      <c r="Y30" s="60">
        <v>-254114250</v>
      </c>
      <c r="Z30" s="140">
        <v>-99.56</v>
      </c>
      <c r="AA30" s="62">
        <v>1021000000</v>
      </c>
    </row>
    <row r="31" spans="1:27" ht="13.5">
      <c r="A31" s="249" t="s">
        <v>163</v>
      </c>
      <c r="B31" s="182"/>
      <c r="C31" s="155">
        <v>1211766000</v>
      </c>
      <c r="D31" s="155"/>
      <c r="E31" s="59">
        <v>1175281000</v>
      </c>
      <c r="F31" s="60">
        <v>1175281000</v>
      </c>
      <c r="G31" s="60">
        <v>1065700</v>
      </c>
      <c r="H31" s="60">
        <v>1191422</v>
      </c>
      <c r="I31" s="60">
        <v>1166491</v>
      </c>
      <c r="J31" s="60">
        <v>1166491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1166491</v>
      </c>
      <c r="X31" s="60">
        <v>293820250</v>
      </c>
      <c r="Y31" s="60">
        <v>-292653759</v>
      </c>
      <c r="Z31" s="140">
        <v>-99.6</v>
      </c>
      <c r="AA31" s="62">
        <v>1175281000</v>
      </c>
    </row>
    <row r="32" spans="1:27" ht="13.5">
      <c r="A32" s="249" t="s">
        <v>164</v>
      </c>
      <c r="B32" s="182"/>
      <c r="C32" s="155">
        <v>6026993000</v>
      </c>
      <c r="D32" s="155"/>
      <c r="E32" s="59">
        <v>5669032000</v>
      </c>
      <c r="F32" s="60">
        <v>5669032000</v>
      </c>
      <c r="G32" s="60">
        <v>4659866</v>
      </c>
      <c r="H32" s="60">
        <v>5762168</v>
      </c>
      <c r="I32" s="60">
        <v>5050816</v>
      </c>
      <c r="J32" s="60">
        <v>5050816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5050816</v>
      </c>
      <c r="X32" s="60">
        <v>1417258000</v>
      </c>
      <c r="Y32" s="60">
        <v>-1412207184</v>
      </c>
      <c r="Z32" s="140">
        <v>-99.64</v>
      </c>
      <c r="AA32" s="62">
        <v>5669032000</v>
      </c>
    </row>
    <row r="33" spans="1:27" ht="13.5">
      <c r="A33" s="249" t="s">
        <v>165</v>
      </c>
      <c r="B33" s="182"/>
      <c r="C33" s="155">
        <v>47901000</v>
      </c>
      <c r="D33" s="155"/>
      <c r="E33" s="59">
        <v>282454000</v>
      </c>
      <c r="F33" s="60">
        <v>282454000</v>
      </c>
      <c r="G33" s="60">
        <v>32655</v>
      </c>
      <c r="H33" s="60">
        <v>43410</v>
      </c>
      <c r="I33" s="60">
        <v>40727</v>
      </c>
      <c r="J33" s="60">
        <v>40727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40727</v>
      </c>
      <c r="X33" s="60">
        <v>70613500</v>
      </c>
      <c r="Y33" s="60">
        <v>-70572773</v>
      </c>
      <c r="Z33" s="140">
        <v>-99.94</v>
      </c>
      <c r="AA33" s="62">
        <v>282454000</v>
      </c>
    </row>
    <row r="34" spans="1:27" ht="13.5">
      <c r="A34" s="250" t="s">
        <v>58</v>
      </c>
      <c r="B34" s="251"/>
      <c r="C34" s="168">
        <f aca="true" t="shared" si="3" ref="C34:Y34">SUM(C29:C33)</f>
        <v>9149369000</v>
      </c>
      <c r="D34" s="168">
        <f>SUM(D29:D33)</f>
        <v>0</v>
      </c>
      <c r="E34" s="72">
        <f t="shared" si="3"/>
        <v>8718510000</v>
      </c>
      <c r="F34" s="73">
        <f t="shared" si="3"/>
        <v>8718510000</v>
      </c>
      <c r="G34" s="73">
        <f t="shared" si="3"/>
        <v>9248679</v>
      </c>
      <c r="H34" s="73">
        <f t="shared" si="3"/>
        <v>9057257</v>
      </c>
      <c r="I34" s="73">
        <f t="shared" si="3"/>
        <v>8220174</v>
      </c>
      <c r="J34" s="73">
        <f t="shared" si="3"/>
        <v>8220174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8220174</v>
      </c>
      <c r="X34" s="73">
        <f t="shared" si="3"/>
        <v>2179627500</v>
      </c>
      <c r="Y34" s="73">
        <f t="shared" si="3"/>
        <v>-2171407326</v>
      </c>
      <c r="Z34" s="170">
        <f>+IF(X34&lt;&gt;0,+(Y34/X34)*100,0)</f>
        <v>-99.62286335623862</v>
      </c>
      <c r="AA34" s="74">
        <f>SUM(AA29:AA33)</f>
        <v>8718510000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9044012000</v>
      </c>
      <c r="D37" s="155"/>
      <c r="E37" s="59">
        <v>9464425000</v>
      </c>
      <c r="F37" s="60">
        <v>9464425000</v>
      </c>
      <c r="G37" s="60">
        <v>12808905</v>
      </c>
      <c r="H37" s="60">
        <v>11245639</v>
      </c>
      <c r="I37" s="60">
        <v>11979212</v>
      </c>
      <c r="J37" s="60">
        <v>11979212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11979212</v>
      </c>
      <c r="X37" s="60">
        <v>2366106250</v>
      </c>
      <c r="Y37" s="60">
        <v>-2354127038</v>
      </c>
      <c r="Z37" s="140">
        <v>-99.49</v>
      </c>
      <c r="AA37" s="62">
        <v>9464425000</v>
      </c>
    </row>
    <row r="38" spans="1:27" ht="13.5">
      <c r="A38" s="249" t="s">
        <v>165</v>
      </c>
      <c r="B38" s="182"/>
      <c r="C38" s="155">
        <v>2994696000</v>
      </c>
      <c r="D38" s="155"/>
      <c r="E38" s="59">
        <v>2889707000</v>
      </c>
      <c r="F38" s="60">
        <v>2889707000</v>
      </c>
      <c r="G38" s="60">
        <v>274455</v>
      </c>
      <c r="H38" s="60">
        <v>366371</v>
      </c>
      <c r="I38" s="60">
        <v>274783</v>
      </c>
      <c r="J38" s="60">
        <v>274783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274783</v>
      </c>
      <c r="X38" s="60">
        <v>722426750</v>
      </c>
      <c r="Y38" s="60">
        <v>-722151967</v>
      </c>
      <c r="Z38" s="140">
        <v>-99.96</v>
      </c>
      <c r="AA38" s="62">
        <v>2889707000</v>
      </c>
    </row>
    <row r="39" spans="1:27" ht="13.5">
      <c r="A39" s="250" t="s">
        <v>59</v>
      </c>
      <c r="B39" s="253"/>
      <c r="C39" s="168">
        <f aca="true" t="shared" si="4" ref="C39:Y39">SUM(C37:C38)</f>
        <v>12038708000</v>
      </c>
      <c r="D39" s="168">
        <f>SUM(D37:D38)</f>
        <v>0</v>
      </c>
      <c r="E39" s="76">
        <f t="shared" si="4"/>
        <v>12354132000</v>
      </c>
      <c r="F39" s="77">
        <f t="shared" si="4"/>
        <v>12354132000</v>
      </c>
      <c r="G39" s="77">
        <f t="shared" si="4"/>
        <v>13083360</v>
      </c>
      <c r="H39" s="77">
        <f t="shared" si="4"/>
        <v>11612010</v>
      </c>
      <c r="I39" s="77">
        <f t="shared" si="4"/>
        <v>12253995</v>
      </c>
      <c r="J39" s="77">
        <f t="shared" si="4"/>
        <v>12253995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12253995</v>
      </c>
      <c r="X39" s="77">
        <f t="shared" si="4"/>
        <v>3088533000</v>
      </c>
      <c r="Y39" s="77">
        <f t="shared" si="4"/>
        <v>-3076279005</v>
      </c>
      <c r="Z39" s="212">
        <f>+IF(X39&lt;&gt;0,+(Y39/X39)*100,0)</f>
        <v>-99.60324221887868</v>
      </c>
      <c r="AA39" s="79">
        <f>SUM(AA37:AA38)</f>
        <v>12354132000</v>
      </c>
    </row>
    <row r="40" spans="1:27" ht="13.5">
      <c r="A40" s="250" t="s">
        <v>167</v>
      </c>
      <c r="B40" s="251"/>
      <c r="C40" s="168">
        <f aca="true" t="shared" si="5" ref="C40:Y40">+C34+C39</f>
        <v>21188077000</v>
      </c>
      <c r="D40" s="168">
        <f>+D34+D39</f>
        <v>0</v>
      </c>
      <c r="E40" s="72">
        <f t="shared" si="5"/>
        <v>21072642000</v>
      </c>
      <c r="F40" s="73">
        <f t="shared" si="5"/>
        <v>21072642000</v>
      </c>
      <c r="G40" s="73">
        <f t="shared" si="5"/>
        <v>22332039</v>
      </c>
      <c r="H40" s="73">
        <f t="shared" si="5"/>
        <v>20669267</v>
      </c>
      <c r="I40" s="73">
        <f t="shared" si="5"/>
        <v>20474169</v>
      </c>
      <c r="J40" s="73">
        <f t="shared" si="5"/>
        <v>20474169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20474169</v>
      </c>
      <c r="X40" s="73">
        <f t="shared" si="5"/>
        <v>5268160500</v>
      </c>
      <c r="Y40" s="73">
        <f t="shared" si="5"/>
        <v>-5247686331</v>
      </c>
      <c r="Z40" s="170">
        <f>+IF(X40&lt;&gt;0,+(Y40/X40)*100,0)</f>
        <v>-99.61136018919697</v>
      </c>
      <c r="AA40" s="74">
        <f>+AA34+AA39</f>
        <v>21072642000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28108967000</v>
      </c>
      <c r="D42" s="257">
        <f>+D25-D40</f>
        <v>0</v>
      </c>
      <c r="E42" s="258">
        <f t="shared" si="6"/>
        <v>33563959000</v>
      </c>
      <c r="F42" s="259">
        <f t="shared" si="6"/>
        <v>33563959000</v>
      </c>
      <c r="G42" s="259">
        <f t="shared" si="6"/>
        <v>27894405</v>
      </c>
      <c r="H42" s="259">
        <f t="shared" si="6"/>
        <v>28471568</v>
      </c>
      <c r="I42" s="259">
        <f t="shared" si="6"/>
        <v>28315173</v>
      </c>
      <c r="J42" s="259">
        <f t="shared" si="6"/>
        <v>28315173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28315173</v>
      </c>
      <c r="X42" s="259">
        <f t="shared" si="6"/>
        <v>8390989750</v>
      </c>
      <c r="Y42" s="259">
        <f t="shared" si="6"/>
        <v>-8362674577</v>
      </c>
      <c r="Z42" s="260">
        <f>+IF(X42&lt;&gt;0,+(Y42/X42)*100,0)</f>
        <v>-99.66255264463885</v>
      </c>
      <c r="AA42" s="261">
        <f>+AA25-AA40</f>
        <v>33563959000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27848513000</v>
      </c>
      <c r="D45" s="155"/>
      <c r="E45" s="59">
        <v>19938908604</v>
      </c>
      <c r="F45" s="60">
        <v>19938908604</v>
      </c>
      <c r="G45" s="60">
        <v>15297090</v>
      </c>
      <c r="H45" s="60">
        <v>17372670</v>
      </c>
      <c r="I45" s="60">
        <v>15397414</v>
      </c>
      <c r="J45" s="60">
        <v>15397414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15397414</v>
      </c>
      <c r="X45" s="60">
        <v>4984727151</v>
      </c>
      <c r="Y45" s="60">
        <v>-4969329737</v>
      </c>
      <c r="Z45" s="139">
        <v>-99.69</v>
      </c>
      <c r="AA45" s="62">
        <v>19938908604</v>
      </c>
    </row>
    <row r="46" spans="1:27" ht="13.5">
      <c r="A46" s="249" t="s">
        <v>171</v>
      </c>
      <c r="B46" s="182"/>
      <c r="C46" s="155">
        <v>260454000</v>
      </c>
      <c r="D46" s="155"/>
      <c r="E46" s="59">
        <v>13625050396</v>
      </c>
      <c r="F46" s="60">
        <v>13625050396</v>
      </c>
      <c r="G46" s="60">
        <v>12597315</v>
      </c>
      <c r="H46" s="60">
        <v>11098898</v>
      </c>
      <c r="I46" s="60">
        <v>12917759</v>
      </c>
      <c r="J46" s="60">
        <v>12917759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12917759</v>
      </c>
      <c r="X46" s="60">
        <v>3406262599</v>
      </c>
      <c r="Y46" s="60">
        <v>-3393344840</v>
      </c>
      <c r="Z46" s="139">
        <v>-99.62</v>
      </c>
      <c r="AA46" s="62">
        <v>13625050396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28108967000</v>
      </c>
      <c r="D48" s="217">
        <f>SUM(D45:D47)</f>
        <v>0</v>
      </c>
      <c r="E48" s="264">
        <f t="shared" si="7"/>
        <v>33563959000</v>
      </c>
      <c r="F48" s="219">
        <f t="shared" si="7"/>
        <v>33563959000</v>
      </c>
      <c r="G48" s="219">
        <f t="shared" si="7"/>
        <v>27894405</v>
      </c>
      <c r="H48" s="219">
        <f t="shared" si="7"/>
        <v>28471568</v>
      </c>
      <c r="I48" s="219">
        <f t="shared" si="7"/>
        <v>28315173</v>
      </c>
      <c r="J48" s="219">
        <f t="shared" si="7"/>
        <v>28315173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28315173</v>
      </c>
      <c r="X48" s="219">
        <f t="shared" si="7"/>
        <v>8390989750</v>
      </c>
      <c r="Y48" s="219">
        <f t="shared" si="7"/>
        <v>-8362674577</v>
      </c>
      <c r="Z48" s="265">
        <f>+IF(X48&lt;&gt;0,+(Y48/X48)*100,0)</f>
        <v>-99.66255264463885</v>
      </c>
      <c r="AA48" s="232">
        <f>SUM(AA45:AA47)</f>
        <v>33563959000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20490262000</v>
      </c>
      <c r="D6" s="155"/>
      <c r="E6" s="59">
        <v>21702890886</v>
      </c>
      <c r="F6" s="60">
        <v>21702890886</v>
      </c>
      <c r="G6" s="60">
        <v>966506131</v>
      </c>
      <c r="H6" s="60">
        <v>1251516656</v>
      </c>
      <c r="I6" s="60">
        <v>3337375038</v>
      </c>
      <c r="J6" s="60">
        <v>5555397825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5555397825</v>
      </c>
      <c r="X6" s="60">
        <v>5556793061</v>
      </c>
      <c r="Y6" s="60">
        <v>-1395236</v>
      </c>
      <c r="Z6" s="140">
        <v>-0.03</v>
      </c>
      <c r="AA6" s="62">
        <v>21702890886</v>
      </c>
    </row>
    <row r="7" spans="1:27" ht="13.5">
      <c r="A7" s="249" t="s">
        <v>178</v>
      </c>
      <c r="B7" s="182"/>
      <c r="C7" s="155">
        <v>2119973000</v>
      </c>
      <c r="D7" s="155"/>
      <c r="E7" s="59">
        <v>2359637011</v>
      </c>
      <c r="F7" s="60">
        <v>2359637011</v>
      </c>
      <c r="G7" s="60">
        <v>779086000</v>
      </c>
      <c r="H7" s="60">
        <v>607611000</v>
      </c>
      <c r="I7" s="60">
        <v>-549384000</v>
      </c>
      <c r="J7" s="60">
        <v>837313000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837313000</v>
      </c>
      <c r="X7" s="60">
        <v>881091481</v>
      </c>
      <c r="Y7" s="60">
        <v>-43778481</v>
      </c>
      <c r="Z7" s="140">
        <v>-4.97</v>
      </c>
      <c r="AA7" s="62">
        <v>2359637011</v>
      </c>
    </row>
    <row r="8" spans="1:27" ht="13.5">
      <c r="A8" s="249" t="s">
        <v>179</v>
      </c>
      <c r="B8" s="182"/>
      <c r="C8" s="155">
        <v>1537777000</v>
      </c>
      <c r="D8" s="155"/>
      <c r="E8" s="59">
        <v>3183431940</v>
      </c>
      <c r="F8" s="60">
        <v>3183431940</v>
      </c>
      <c r="G8" s="60">
        <v>357784735</v>
      </c>
      <c r="H8" s="60"/>
      <c r="I8" s="60">
        <v>28747000</v>
      </c>
      <c r="J8" s="60">
        <v>386531735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386531735</v>
      </c>
      <c r="X8" s="60">
        <v>80470413</v>
      </c>
      <c r="Y8" s="60">
        <v>306061322</v>
      </c>
      <c r="Z8" s="140">
        <v>380.34</v>
      </c>
      <c r="AA8" s="62">
        <v>3183431940</v>
      </c>
    </row>
    <row r="9" spans="1:27" ht="13.5">
      <c r="A9" s="249" t="s">
        <v>180</v>
      </c>
      <c r="B9" s="182"/>
      <c r="C9" s="155">
        <v>454316000</v>
      </c>
      <c r="D9" s="155"/>
      <c r="E9" s="59">
        <v>478095629</v>
      </c>
      <c r="F9" s="60">
        <v>478095629</v>
      </c>
      <c r="G9" s="60">
        <v>90242577</v>
      </c>
      <c r="H9" s="60">
        <v>52180108</v>
      </c>
      <c r="I9" s="60">
        <v>-33730466</v>
      </c>
      <c r="J9" s="60">
        <v>108692219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108692219</v>
      </c>
      <c r="X9" s="60">
        <v>104859963</v>
      </c>
      <c r="Y9" s="60">
        <v>3832256</v>
      </c>
      <c r="Z9" s="140">
        <v>3.65</v>
      </c>
      <c r="AA9" s="62">
        <v>478095629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-19497184000</v>
      </c>
      <c r="D12" s="155"/>
      <c r="E12" s="59">
        <v>-20805319704</v>
      </c>
      <c r="F12" s="60">
        <v>-20805319704</v>
      </c>
      <c r="G12" s="60">
        <v>-2446092472</v>
      </c>
      <c r="H12" s="60">
        <v>-2141224536</v>
      </c>
      <c r="I12" s="60">
        <v>-1252828673</v>
      </c>
      <c r="J12" s="60">
        <v>-5840145681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-5840145681</v>
      </c>
      <c r="X12" s="60">
        <v>-4871184329</v>
      </c>
      <c r="Y12" s="60">
        <v>-968961352</v>
      </c>
      <c r="Z12" s="140">
        <v>19.89</v>
      </c>
      <c r="AA12" s="62">
        <v>-20805319704</v>
      </c>
    </row>
    <row r="13" spans="1:27" ht="13.5">
      <c r="A13" s="249" t="s">
        <v>40</v>
      </c>
      <c r="B13" s="182"/>
      <c r="C13" s="155">
        <v>-938438000</v>
      </c>
      <c r="D13" s="155"/>
      <c r="E13" s="59">
        <v>-1168516299</v>
      </c>
      <c r="F13" s="60">
        <v>-1168516299</v>
      </c>
      <c r="G13" s="60">
        <v>-167231123</v>
      </c>
      <c r="H13" s="60">
        <v>-16487812</v>
      </c>
      <c r="I13" s="60">
        <v>-115718137</v>
      </c>
      <c r="J13" s="60">
        <v>-299437072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-299437072</v>
      </c>
      <c r="X13" s="60">
        <v>-402779668</v>
      </c>
      <c r="Y13" s="60">
        <v>103342596</v>
      </c>
      <c r="Z13" s="140">
        <v>-25.66</v>
      </c>
      <c r="AA13" s="62">
        <v>-1168516299</v>
      </c>
    </row>
    <row r="14" spans="1:27" ht="13.5">
      <c r="A14" s="249" t="s">
        <v>42</v>
      </c>
      <c r="B14" s="182"/>
      <c r="C14" s="155">
        <v>-171261000</v>
      </c>
      <c r="D14" s="155"/>
      <c r="E14" s="59">
        <v>-203713014</v>
      </c>
      <c r="F14" s="60">
        <v>-203713014</v>
      </c>
      <c r="G14" s="60"/>
      <c r="H14" s="60"/>
      <c r="I14" s="60">
        <v>-46813000</v>
      </c>
      <c r="J14" s="60">
        <v>-46813000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-46813000</v>
      </c>
      <c r="X14" s="60">
        <v>-27755137</v>
      </c>
      <c r="Y14" s="60">
        <v>-19057863</v>
      </c>
      <c r="Z14" s="140">
        <v>68.66</v>
      </c>
      <c r="AA14" s="62">
        <v>-203713014</v>
      </c>
    </row>
    <row r="15" spans="1:27" ht="13.5">
      <c r="A15" s="250" t="s">
        <v>184</v>
      </c>
      <c r="B15" s="251"/>
      <c r="C15" s="168">
        <f aca="true" t="shared" si="0" ref="C15:Y15">SUM(C6:C14)</f>
        <v>3995445000</v>
      </c>
      <c r="D15" s="168">
        <f>SUM(D6:D14)</f>
        <v>0</v>
      </c>
      <c r="E15" s="72">
        <f t="shared" si="0"/>
        <v>5546506449</v>
      </c>
      <c r="F15" s="73">
        <f t="shared" si="0"/>
        <v>5546506449</v>
      </c>
      <c r="G15" s="73">
        <f t="shared" si="0"/>
        <v>-419704152</v>
      </c>
      <c r="H15" s="73">
        <f t="shared" si="0"/>
        <v>-246404584</v>
      </c>
      <c r="I15" s="73">
        <f t="shared" si="0"/>
        <v>1367647762</v>
      </c>
      <c r="J15" s="73">
        <f t="shared" si="0"/>
        <v>701539026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701539026</v>
      </c>
      <c r="X15" s="73">
        <f t="shared" si="0"/>
        <v>1321495784</v>
      </c>
      <c r="Y15" s="73">
        <f t="shared" si="0"/>
        <v>-619956758</v>
      </c>
      <c r="Z15" s="170">
        <f>+IF(X15&lt;&gt;0,+(Y15/X15)*100,0)</f>
        <v>-46.91326037556243</v>
      </c>
      <c r="AA15" s="74">
        <f>SUM(AA6:AA14)</f>
        <v>5546506449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33169000</v>
      </c>
      <c r="D19" s="155"/>
      <c r="E19" s="59">
        <v>34231000</v>
      </c>
      <c r="F19" s="60">
        <v>34231000</v>
      </c>
      <c r="G19" s="159"/>
      <c r="H19" s="159"/>
      <c r="I19" s="159">
        <v>297000</v>
      </c>
      <c r="J19" s="60">
        <v>297000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297000</v>
      </c>
      <c r="X19" s="60"/>
      <c r="Y19" s="159">
        <v>297000</v>
      </c>
      <c r="Z19" s="141"/>
      <c r="AA19" s="225">
        <v>34231000</v>
      </c>
    </row>
    <row r="20" spans="1:27" ht="13.5">
      <c r="A20" s="249" t="s">
        <v>187</v>
      </c>
      <c r="B20" s="182"/>
      <c r="C20" s="155">
        <v>-28995000</v>
      </c>
      <c r="D20" s="155"/>
      <c r="E20" s="268">
        <v>-5840000</v>
      </c>
      <c r="F20" s="159">
        <v>-5840000</v>
      </c>
      <c r="G20" s="60"/>
      <c r="H20" s="60"/>
      <c r="I20" s="60">
        <v>14557000</v>
      </c>
      <c r="J20" s="60">
        <v>14557000</v>
      </c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>
        <v>14557000</v>
      </c>
      <c r="X20" s="60"/>
      <c r="Y20" s="60">
        <v>14557000</v>
      </c>
      <c r="Z20" s="140"/>
      <c r="AA20" s="62">
        <v>-5840000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>
        <v>-17125000</v>
      </c>
      <c r="J21" s="60">
        <v>-17125000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-17125000</v>
      </c>
      <c r="X21" s="60"/>
      <c r="Y21" s="159">
        <v>-17125000</v>
      </c>
      <c r="Z21" s="141"/>
      <c r="AA21" s="225"/>
    </row>
    <row r="22" spans="1:27" ht="13.5">
      <c r="A22" s="249" t="s">
        <v>189</v>
      </c>
      <c r="B22" s="182"/>
      <c r="C22" s="155">
        <v>500000000</v>
      </c>
      <c r="D22" s="155"/>
      <c r="E22" s="59">
        <v>-30597000</v>
      </c>
      <c r="F22" s="60">
        <v>-30597000</v>
      </c>
      <c r="G22" s="60">
        <v>779302793</v>
      </c>
      <c r="H22" s="60">
        <v>555220861</v>
      </c>
      <c r="I22" s="60">
        <v>-1719756855</v>
      </c>
      <c r="J22" s="60">
        <v>-385233201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-385233201</v>
      </c>
      <c r="X22" s="60"/>
      <c r="Y22" s="60">
        <v>-385233201</v>
      </c>
      <c r="Z22" s="140"/>
      <c r="AA22" s="62">
        <v>-30597000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-3420325000</v>
      </c>
      <c r="D24" s="155"/>
      <c r="E24" s="59">
        <v>-4923552000</v>
      </c>
      <c r="F24" s="60">
        <v>-4923552000</v>
      </c>
      <c r="G24" s="60">
        <v>-491143941</v>
      </c>
      <c r="H24" s="60">
        <v>-165915364</v>
      </c>
      <c r="I24" s="60">
        <v>-157193472</v>
      </c>
      <c r="J24" s="60">
        <v>-814252777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-814252777</v>
      </c>
      <c r="X24" s="60"/>
      <c r="Y24" s="60">
        <v>-814252777</v>
      </c>
      <c r="Z24" s="140"/>
      <c r="AA24" s="62">
        <v>-4923552000</v>
      </c>
    </row>
    <row r="25" spans="1:27" ht="13.5">
      <c r="A25" s="250" t="s">
        <v>191</v>
      </c>
      <c r="B25" s="251"/>
      <c r="C25" s="168">
        <f aca="true" t="shared" si="1" ref="C25:Y25">SUM(C19:C24)</f>
        <v>-2916151000</v>
      </c>
      <c r="D25" s="168">
        <f>SUM(D19:D24)</f>
        <v>0</v>
      </c>
      <c r="E25" s="72">
        <f t="shared" si="1"/>
        <v>-4925758000</v>
      </c>
      <c r="F25" s="73">
        <f t="shared" si="1"/>
        <v>-4925758000</v>
      </c>
      <c r="G25" s="73">
        <f t="shared" si="1"/>
        <v>288158852</v>
      </c>
      <c r="H25" s="73">
        <f t="shared" si="1"/>
        <v>389305497</v>
      </c>
      <c r="I25" s="73">
        <f t="shared" si="1"/>
        <v>-1879221327</v>
      </c>
      <c r="J25" s="73">
        <f t="shared" si="1"/>
        <v>-1201756978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-1201756978</v>
      </c>
      <c r="X25" s="73">
        <f t="shared" si="1"/>
        <v>0</v>
      </c>
      <c r="Y25" s="73">
        <f t="shared" si="1"/>
        <v>-1201756978</v>
      </c>
      <c r="Z25" s="170">
        <f>+IF(X25&lt;&gt;0,+(Y25/X25)*100,0)</f>
        <v>0</v>
      </c>
      <c r="AA25" s="74">
        <f>SUM(AA19:AA24)</f>
        <v>-4925758000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8205000</v>
      </c>
      <c r="D30" s="155"/>
      <c r="E30" s="59">
        <v>1000000000</v>
      </c>
      <c r="F30" s="60">
        <v>1000000000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>
        <v>1000000000</v>
      </c>
    </row>
    <row r="31" spans="1:27" ht="13.5">
      <c r="A31" s="249" t="s">
        <v>195</v>
      </c>
      <c r="B31" s="182"/>
      <c r="C31" s="155">
        <v>130762000</v>
      </c>
      <c r="D31" s="155"/>
      <c r="E31" s="59">
        <v>55907000</v>
      </c>
      <c r="F31" s="60">
        <v>55907000</v>
      </c>
      <c r="G31" s="60"/>
      <c r="H31" s="159"/>
      <c r="I31" s="159">
        <v>-24409000</v>
      </c>
      <c r="J31" s="159">
        <v>-24409000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-24409000</v>
      </c>
      <c r="X31" s="159"/>
      <c r="Y31" s="60">
        <v>-24409000</v>
      </c>
      <c r="Z31" s="140"/>
      <c r="AA31" s="62">
        <v>55907000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-792218000</v>
      </c>
      <c r="D33" s="155"/>
      <c r="E33" s="59">
        <v>-1157779000</v>
      </c>
      <c r="F33" s="60">
        <v>-1157779000</v>
      </c>
      <c r="G33" s="60">
        <v>-100693459</v>
      </c>
      <c r="H33" s="60">
        <v>-34169606</v>
      </c>
      <c r="I33" s="60">
        <v>-162011987</v>
      </c>
      <c r="J33" s="60">
        <v>-296875052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-296875052</v>
      </c>
      <c r="X33" s="60"/>
      <c r="Y33" s="60">
        <v>-296875052</v>
      </c>
      <c r="Z33" s="140"/>
      <c r="AA33" s="62">
        <v>-1157779000</v>
      </c>
    </row>
    <row r="34" spans="1:27" ht="13.5">
      <c r="A34" s="250" t="s">
        <v>197</v>
      </c>
      <c r="B34" s="251"/>
      <c r="C34" s="168">
        <f aca="true" t="shared" si="2" ref="C34:Y34">SUM(C29:C33)</f>
        <v>-653251000</v>
      </c>
      <c r="D34" s="168">
        <f>SUM(D29:D33)</f>
        <v>0</v>
      </c>
      <c r="E34" s="72">
        <f t="shared" si="2"/>
        <v>-101872000</v>
      </c>
      <c r="F34" s="73">
        <f t="shared" si="2"/>
        <v>-101872000</v>
      </c>
      <c r="G34" s="73">
        <f t="shared" si="2"/>
        <v>-100693459</v>
      </c>
      <c r="H34" s="73">
        <f t="shared" si="2"/>
        <v>-34169606</v>
      </c>
      <c r="I34" s="73">
        <f t="shared" si="2"/>
        <v>-186420987</v>
      </c>
      <c r="J34" s="73">
        <f t="shared" si="2"/>
        <v>-321284052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-321284052</v>
      </c>
      <c r="X34" s="73">
        <f t="shared" si="2"/>
        <v>0</v>
      </c>
      <c r="Y34" s="73">
        <f t="shared" si="2"/>
        <v>-321284052</v>
      </c>
      <c r="Z34" s="170">
        <f>+IF(X34&lt;&gt;0,+(Y34/X34)*100,0)</f>
        <v>0</v>
      </c>
      <c r="AA34" s="74">
        <f>SUM(AA29:AA33)</f>
        <v>-101872000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426043000</v>
      </c>
      <c r="D36" s="153">
        <f>+D15+D25+D34</f>
        <v>0</v>
      </c>
      <c r="E36" s="99">
        <f t="shared" si="3"/>
        <v>518876449</v>
      </c>
      <c r="F36" s="100">
        <f t="shared" si="3"/>
        <v>518876449</v>
      </c>
      <c r="G36" s="100">
        <f t="shared" si="3"/>
        <v>-232238759</v>
      </c>
      <c r="H36" s="100">
        <f t="shared" si="3"/>
        <v>108731307</v>
      </c>
      <c r="I36" s="100">
        <f t="shared" si="3"/>
        <v>-697994552</v>
      </c>
      <c r="J36" s="100">
        <f t="shared" si="3"/>
        <v>-821502004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-821502004</v>
      </c>
      <c r="X36" s="100">
        <f t="shared" si="3"/>
        <v>1321495784</v>
      </c>
      <c r="Y36" s="100">
        <f t="shared" si="3"/>
        <v>-2142997788</v>
      </c>
      <c r="Z36" s="137">
        <f>+IF(X36&lt;&gt;0,+(Y36/X36)*100,0)</f>
        <v>-162.16455731046057</v>
      </c>
      <c r="AA36" s="102">
        <f>+AA15+AA25+AA34</f>
        <v>518876449</v>
      </c>
    </row>
    <row r="37" spans="1:27" ht="13.5">
      <c r="A37" s="249" t="s">
        <v>199</v>
      </c>
      <c r="B37" s="182"/>
      <c r="C37" s="153">
        <v>5025483000</v>
      </c>
      <c r="D37" s="153"/>
      <c r="E37" s="99">
        <v>4786847421</v>
      </c>
      <c r="F37" s="100">
        <v>4786847421</v>
      </c>
      <c r="G37" s="100">
        <v>5295260414</v>
      </c>
      <c r="H37" s="100">
        <v>5063021655</v>
      </c>
      <c r="I37" s="100">
        <v>5171752962</v>
      </c>
      <c r="J37" s="100">
        <v>5295260414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5295260414</v>
      </c>
      <c r="X37" s="100">
        <v>4786847421</v>
      </c>
      <c r="Y37" s="100">
        <v>508412993</v>
      </c>
      <c r="Z37" s="137">
        <v>10.62</v>
      </c>
      <c r="AA37" s="102">
        <v>4786847421</v>
      </c>
    </row>
    <row r="38" spans="1:27" ht="13.5">
      <c r="A38" s="269" t="s">
        <v>200</v>
      </c>
      <c r="B38" s="256"/>
      <c r="C38" s="257">
        <v>5451526000</v>
      </c>
      <c r="D38" s="257"/>
      <c r="E38" s="258">
        <v>5305723869</v>
      </c>
      <c r="F38" s="259">
        <v>5305723869</v>
      </c>
      <c r="G38" s="259">
        <v>5063021655</v>
      </c>
      <c r="H38" s="259">
        <v>5171752962</v>
      </c>
      <c r="I38" s="259">
        <v>4473758410</v>
      </c>
      <c r="J38" s="259">
        <v>4473758410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4473758410</v>
      </c>
      <c r="X38" s="259">
        <v>6108343204</v>
      </c>
      <c r="Y38" s="259">
        <v>-1634584794</v>
      </c>
      <c r="Z38" s="260">
        <v>-26.76</v>
      </c>
      <c r="AA38" s="261">
        <v>5305723869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1983638874</v>
      </c>
      <c r="D5" s="200">
        <f t="shared" si="0"/>
        <v>0</v>
      </c>
      <c r="E5" s="106">
        <f t="shared" si="0"/>
        <v>3637194000</v>
      </c>
      <c r="F5" s="106">
        <f t="shared" si="0"/>
        <v>3637194000</v>
      </c>
      <c r="G5" s="106">
        <f t="shared" si="0"/>
        <v>178040000</v>
      </c>
      <c r="H5" s="106">
        <f t="shared" si="0"/>
        <v>218944000</v>
      </c>
      <c r="I5" s="106">
        <f t="shared" si="0"/>
        <v>268147000</v>
      </c>
      <c r="J5" s="106">
        <f t="shared" si="0"/>
        <v>665131000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665131000</v>
      </c>
      <c r="X5" s="106">
        <f t="shared" si="0"/>
        <v>909298500</v>
      </c>
      <c r="Y5" s="106">
        <f t="shared" si="0"/>
        <v>-244167500</v>
      </c>
      <c r="Z5" s="201">
        <f>+IF(X5&lt;&gt;0,+(Y5/X5)*100,0)</f>
        <v>-26.85229327882978</v>
      </c>
      <c r="AA5" s="199">
        <f>SUM(AA11:AA18)</f>
        <v>3637194000</v>
      </c>
    </row>
    <row r="6" spans="1:27" ht="13.5">
      <c r="A6" s="291" t="s">
        <v>204</v>
      </c>
      <c r="B6" s="142"/>
      <c r="C6" s="62">
        <v>572173721</v>
      </c>
      <c r="D6" s="156"/>
      <c r="E6" s="60">
        <v>262320000</v>
      </c>
      <c r="F6" s="60">
        <v>262320000</v>
      </c>
      <c r="G6" s="60">
        <v>5893000</v>
      </c>
      <c r="H6" s="60">
        <v>19660000</v>
      </c>
      <c r="I6" s="60">
        <v>-3824000</v>
      </c>
      <c r="J6" s="60">
        <v>21729000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21729000</v>
      </c>
      <c r="X6" s="60">
        <v>65580000</v>
      </c>
      <c r="Y6" s="60">
        <v>-43851000</v>
      </c>
      <c r="Z6" s="140">
        <v>-66.87</v>
      </c>
      <c r="AA6" s="155">
        <v>262320000</v>
      </c>
    </row>
    <row r="7" spans="1:27" ht="13.5">
      <c r="A7" s="291" t="s">
        <v>205</v>
      </c>
      <c r="B7" s="142"/>
      <c r="C7" s="62">
        <v>263561384</v>
      </c>
      <c r="D7" s="156"/>
      <c r="E7" s="60">
        <v>183516000</v>
      </c>
      <c r="F7" s="60">
        <v>183516000</v>
      </c>
      <c r="G7" s="60">
        <v>21632000</v>
      </c>
      <c r="H7" s="60">
        <v>1214000</v>
      </c>
      <c r="I7" s="60">
        <v>45309000</v>
      </c>
      <c r="J7" s="60">
        <v>68155000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68155000</v>
      </c>
      <c r="X7" s="60">
        <v>45879000</v>
      </c>
      <c r="Y7" s="60">
        <v>22276000</v>
      </c>
      <c r="Z7" s="140">
        <v>48.55</v>
      </c>
      <c r="AA7" s="155">
        <v>183516000</v>
      </c>
    </row>
    <row r="8" spans="1:27" ht="13.5">
      <c r="A8" s="291" t="s">
        <v>206</v>
      </c>
      <c r="B8" s="142"/>
      <c r="C8" s="62">
        <v>7791017</v>
      </c>
      <c r="D8" s="156"/>
      <c r="E8" s="60">
        <v>602150000</v>
      </c>
      <c r="F8" s="60">
        <v>602150000</v>
      </c>
      <c r="G8" s="60">
        <v>9391000</v>
      </c>
      <c r="H8" s="60">
        <v>26194000</v>
      </c>
      <c r="I8" s="60">
        <v>21794000</v>
      </c>
      <c r="J8" s="60">
        <v>57379000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57379000</v>
      </c>
      <c r="X8" s="60">
        <v>150537500</v>
      </c>
      <c r="Y8" s="60">
        <v>-93158500</v>
      </c>
      <c r="Z8" s="140">
        <v>-61.88</v>
      </c>
      <c r="AA8" s="155">
        <v>602150000</v>
      </c>
    </row>
    <row r="9" spans="1:27" ht="13.5">
      <c r="A9" s="291" t="s">
        <v>207</v>
      </c>
      <c r="B9" s="142"/>
      <c r="C9" s="62">
        <v>22605857</v>
      </c>
      <c r="D9" s="156"/>
      <c r="E9" s="60">
        <v>542050000</v>
      </c>
      <c r="F9" s="60">
        <v>542050000</v>
      </c>
      <c r="G9" s="60">
        <v>8820000</v>
      </c>
      <c r="H9" s="60">
        <v>52190000</v>
      </c>
      <c r="I9" s="60">
        <v>46862000</v>
      </c>
      <c r="J9" s="60">
        <v>107872000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107872000</v>
      </c>
      <c r="X9" s="60">
        <v>135512500</v>
      </c>
      <c r="Y9" s="60">
        <v>-27640500</v>
      </c>
      <c r="Z9" s="140">
        <v>-20.4</v>
      </c>
      <c r="AA9" s="155">
        <v>542050000</v>
      </c>
    </row>
    <row r="10" spans="1:27" ht="13.5">
      <c r="A10" s="291" t="s">
        <v>208</v>
      </c>
      <c r="B10" s="142"/>
      <c r="C10" s="62">
        <v>124136460</v>
      </c>
      <c r="D10" s="156"/>
      <c r="E10" s="60">
        <v>1125519000</v>
      </c>
      <c r="F10" s="60">
        <v>1125519000</v>
      </c>
      <c r="G10" s="60">
        <v>11510000</v>
      </c>
      <c r="H10" s="60">
        <v>23655000</v>
      </c>
      <c r="I10" s="60">
        <v>17449000</v>
      </c>
      <c r="J10" s="60">
        <v>52614000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52614000</v>
      </c>
      <c r="X10" s="60">
        <v>281379750</v>
      </c>
      <c r="Y10" s="60">
        <v>-228765750</v>
      </c>
      <c r="Z10" s="140">
        <v>-81.3</v>
      </c>
      <c r="AA10" s="155">
        <v>1125519000</v>
      </c>
    </row>
    <row r="11" spans="1:27" ht="13.5">
      <c r="A11" s="292" t="s">
        <v>209</v>
      </c>
      <c r="B11" s="142"/>
      <c r="C11" s="293">
        <f aca="true" t="shared" si="1" ref="C11:Y11">SUM(C6:C10)</f>
        <v>990268439</v>
      </c>
      <c r="D11" s="294">
        <f t="shared" si="1"/>
        <v>0</v>
      </c>
      <c r="E11" s="295">
        <f t="shared" si="1"/>
        <v>2715555000</v>
      </c>
      <c r="F11" s="295">
        <f t="shared" si="1"/>
        <v>2715555000</v>
      </c>
      <c r="G11" s="295">
        <f t="shared" si="1"/>
        <v>57246000</v>
      </c>
      <c r="H11" s="295">
        <f t="shared" si="1"/>
        <v>122913000</v>
      </c>
      <c r="I11" s="295">
        <f t="shared" si="1"/>
        <v>127590000</v>
      </c>
      <c r="J11" s="295">
        <f t="shared" si="1"/>
        <v>307749000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307749000</v>
      </c>
      <c r="X11" s="295">
        <f t="shared" si="1"/>
        <v>678888750</v>
      </c>
      <c r="Y11" s="295">
        <f t="shared" si="1"/>
        <v>-371139750</v>
      </c>
      <c r="Z11" s="296">
        <f>+IF(X11&lt;&gt;0,+(Y11/X11)*100,0)</f>
        <v>-54.66871413026067</v>
      </c>
      <c r="AA11" s="297">
        <f>SUM(AA6:AA10)</f>
        <v>2715555000</v>
      </c>
    </row>
    <row r="12" spans="1:27" ht="13.5">
      <c r="A12" s="298" t="s">
        <v>210</v>
      </c>
      <c r="B12" s="136"/>
      <c r="C12" s="62">
        <v>137566663</v>
      </c>
      <c r="D12" s="156"/>
      <c r="E12" s="60">
        <v>127989000</v>
      </c>
      <c r="F12" s="60">
        <v>127989000</v>
      </c>
      <c r="G12" s="60">
        <v>148000</v>
      </c>
      <c r="H12" s="60">
        <v>757000</v>
      </c>
      <c r="I12" s="60">
        <v>1527000</v>
      </c>
      <c r="J12" s="60">
        <v>2432000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2432000</v>
      </c>
      <c r="X12" s="60">
        <v>31997250</v>
      </c>
      <c r="Y12" s="60">
        <v>-29565250</v>
      </c>
      <c r="Z12" s="140">
        <v>-92.4</v>
      </c>
      <c r="AA12" s="155">
        <v>127989000</v>
      </c>
    </row>
    <row r="13" spans="1:27" ht="13.5">
      <c r="A13" s="298" t="s">
        <v>211</v>
      </c>
      <c r="B13" s="136"/>
      <c r="C13" s="273">
        <v>157000</v>
      </c>
      <c r="D13" s="274"/>
      <c r="E13" s="275">
        <v>3500000</v>
      </c>
      <c r="F13" s="275">
        <v>3500000</v>
      </c>
      <c r="G13" s="275"/>
      <c r="H13" s="275"/>
      <c r="I13" s="275">
        <v>87000</v>
      </c>
      <c r="J13" s="275">
        <v>87000</v>
      </c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>
        <v>87000</v>
      </c>
      <c r="X13" s="275">
        <v>875000</v>
      </c>
      <c r="Y13" s="275">
        <v>-788000</v>
      </c>
      <c r="Z13" s="140">
        <v>-90.06</v>
      </c>
      <c r="AA13" s="277">
        <v>3500000</v>
      </c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815714346</v>
      </c>
      <c r="D15" s="156"/>
      <c r="E15" s="60">
        <v>790150000</v>
      </c>
      <c r="F15" s="60">
        <v>790150000</v>
      </c>
      <c r="G15" s="60">
        <v>120646000</v>
      </c>
      <c r="H15" s="60">
        <v>94681000</v>
      </c>
      <c r="I15" s="60">
        <v>138322000</v>
      </c>
      <c r="J15" s="60">
        <v>353649000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353649000</v>
      </c>
      <c r="X15" s="60">
        <v>197537500</v>
      </c>
      <c r="Y15" s="60">
        <v>156111500</v>
      </c>
      <c r="Z15" s="140">
        <v>79.03</v>
      </c>
      <c r="AA15" s="155">
        <v>790150000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39932426</v>
      </c>
      <c r="D18" s="276"/>
      <c r="E18" s="82"/>
      <c r="F18" s="82"/>
      <c r="G18" s="82"/>
      <c r="H18" s="82">
        <v>593000</v>
      </c>
      <c r="I18" s="82">
        <v>621000</v>
      </c>
      <c r="J18" s="82">
        <v>1214000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1214000</v>
      </c>
      <c r="X18" s="82"/>
      <c r="Y18" s="82">
        <v>1214000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1511076794</v>
      </c>
      <c r="D20" s="154">
        <f t="shared" si="2"/>
        <v>0</v>
      </c>
      <c r="E20" s="100">
        <f t="shared" si="2"/>
        <v>1829573000</v>
      </c>
      <c r="F20" s="100">
        <f t="shared" si="2"/>
        <v>1829573000</v>
      </c>
      <c r="G20" s="100">
        <f t="shared" si="2"/>
        <v>34902000</v>
      </c>
      <c r="H20" s="100">
        <f t="shared" si="2"/>
        <v>40791000</v>
      </c>
      <c r="I20" s="100">
        <f t="shared" si="2"/>
        <v>73429000</v>
      </c>
      <c r="J20" s="100">
        <f t="shared" si="2"/>
        <v>149122000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149122000</v>
      </c>
      <c r="X20" s="100">
        <f t="shared" si="2"/>
        <v>457393250</v>
      </c>
      <c r="Y20" s="100">
        <f t="shared" si="2"/>
        <v>-308271250</v>
      </c>
      <c r="Z20" s="137">
        <f>+IF(X20&lt;&gt;0,+(Y20/X20)*100,0)</f>
        <v>-67.39742005375024</v>
      </c>
      <c r="AA20" s="153">
        <f>SUM(AA26:AA33)</f>
        <v>1829573000</v>
      </c>
    </row>
    <row r="21" spans="1:27" ht="13.5">
      <c r="A21" s="291" t="s">
        <v>204</v>
      </c>
      <c r="B21" s="142"/>
      <c r="C21" s="62">
        <v>152406600</v>
      </c>
      <c r="D21" s="156"/>
      <c r="E21" s="60">
        <v>526234000</v>
      </c>
      <c r="F21" s="60">
        <v>526234000</v>
      </c>
      <c r="G21" s="60">
        <v>13934000</v>
      </c>
      <c r="H21" s="60">
        <v>10661000</v>
      </c>
      <c r="I21" s="60">
        <v>29590000</v>
      </c>
      <c r="J21" s="60">
        <v>54185000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54185000</v>
      </c>
      <c r="X21" s="60">
        <v>131558500</v>
      </c>
      <c r="Y21" s="60">
        <v>-77373500</v>
      </c>
      <c r="Z21" s="140">
        <v>-58.81</v>
      </c>
      <c r="AA21" s="155">
        <v>526234000</v>
      </c>
    </row>
    <row r="22" spans="1:27" ht="13.5">
      <c r="A22" s="291" t="s">
        <v>205</v>
      </c>
      <c r="B22" s="142"/>
      <c r="C22" s="62">
        <v>188883899</v>
      </c>
      <c r="D22" s="156"/>
      <c r="E22" s="60">
        <v>271900000</v>
      </c>
      <c r="F22" s="60">
        <v>271900000</v>
      </c>
      <c r="G22" s="60">
        <v>2439000</v>
      </c>
      <c r="H22" s="60">
        <v>4520000</v>
      </c>
      <c r="I22" s="60">
        <v>3818000</v>
      </c>
      <c r="J22" s="60">
        <v>10777000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10777000</v>
      </c>
      <c r="X22" s="60">
        <v>67975000</v>
      </c>
      <c r="Y22" s="60">
        <v>-57198000</v>
      </c>
      <c r="Z22" s="140">
        <v>-84.15</v>
      </c>
      <c r="AA22" s="155">
        <v>271900000</v>
      </c>
    </row>
    <row r="23" spans="1:27" ht="13.5">
      <c r="A23" s="291" t="s">
        <v>206</v>
      </c>
      <c r="B23" s="142"/>
      <c r="C23" s="62">
        <v>288988884</v>
      </c>
      <c r="D23" s="156"/>
      <c r="E23" s="60">
        <v>97280000</v>
      </c>
      <c r="F23" s="60">
        <v>97280000</v>
      </c>
      <c r="G23" s="60">
        <v>2653000</v>
      </c>
      <c r="H23" s="60">
        <v>5823000</v>
      </c>
      <c r="I23" s="60">
        <v>2570000</v>
      </c>
      <c r="J23" s="60">
        <v>11046000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11046000</v>
      </c>
      <c r="X23" s="60">
        <v>24320000</v>
      </c>
      <c r="Y23" s="60">
        <v>-13274000</v>
      </c>
      <c r="Z23" s="140">
        <v>-54.58</v>
      </c>
      <c r="AA23" s="155">
        <v>97280000</v>
      </c>
    </row>
    <row r="24" spans="1:27" ht="13.5">
      <c r="A24" s="291" t="s">
        <v>207</v>
      </c>
      <c r="B24" s="142"/>
      <c r="C24" s="62"/>
      <c r="D24" s="156"/>
      <c r="E24" s="60">
        <v>228350000</v>
      </c>
      <c r="F24" s="60">
        <v>228350000</v>
      </c>
      <c r="G24" s="60">
        <v>77000</v>
      </c>
      <c r="H24" s="60">
        <v>5599000</v>
      </c>
      <c r="I24" s="60">
        <v>5444000</v>
      </c>
      <c r="J24" s="60">
        <v>11120000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11120000</v>
      </c>
      <c r="X24" s="60">
        <v>57087500</v>
      </c>
      <c r="Y24" s="60">
        <v>-45967500</v>
      </c>
      <c r="Z24" s="140">
        <v>-80.52</v>
      </c>
      <c r="AA24" s="155">
        <v>228350000</v>
      </c>
    </row>
    <row r="25" spans="1:27" ht="13.5">
      <c r="A25" s="291" t="s">
        <v>208</v>
      </c>
      <c r="B25" s="142"/>
      <c r="C25" s="62">
        <v>211946421</v>
      </c>
      <c r="D25" s="156"/>
      <c r="E25" s="60">
        <v>186350000</v>
      </c>
      <c r="F25" s="60">
        <v>186350000</v>
      </c>
      <c r="G25" s="60">
        <v>3573000</v>
      </c>
      <c r="H25" s="60">
        <v>2999000</v>
      </c>
      <c r="I25" s="60">
        <v>11215000</v>
      </c>
      <c r="J25" s="60">
        <v>17787000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>
        <v>17787000</v>
      </c>
      <c r="X25" s="60">
        <v>46587500</v>
      </c>
      <c r="Y25" s="60">
        <v>-28800500</v>
      </c>
      <c r="Z25" s="140">
        <v>-61.82</v>
      </c>
      <c r="AA25" s="155">
        <v>186350000</v>
      </c>
    </row>
    <row r="26" spans="1:27" ht="13.5">
      <c r="A26" s="292" t="s">
        <v>209</v>
      </c>
      <c r="B26" s="302"/>
      <c r="C26" s="293">
        <f aca="true" t="shared" si="3" ref="C26:Y26">SUM(C21:C25)</f>
        <v>842225804</v>
      </c>
      <c r="D26" s="294">
        <f t="shared" si="3"/>
        <v>0</v>
      </c>
      <c r="E26" s="295">
        <f t="shared" si="3"/>
        <v>1310114000</v>
      </c>
      <c r="F26" s="295">
        <f t="shared" si="3"/>
        <v>1310114000</v>
      </c>
      <c r="G26" s="295">
        <f t="shared" si="3"/>
        <v>22676000</v>
      </c>
      <c r="H26" s="295">
        <f t="shared" si="3"/>
        <v>29602000</v>
      </c>
      <c r="I26" s="295">
        <f t="shared" si="3"/>
        <v>52637000</v>
      </c>
      <c r="J26" s="295">
        <f t="shared" si="3"/>
        <v>104915000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104915000</v>
      </c>
      <c r="X26" s="295">
        <f t="shared" si="3"/>
        <v>327528500</v>
      </c>
      <c r="Y26" s="295">
        <f t="shared" si="3"/>
        <v>-222613500</v>
      </c>
      <c r="Z26" s="296">
        <f>+IF(X26&lt;&gt;0,+(Y26/X26)*100,0)</f>
        <v>-67.96767304219328</v>
      </c>
      <c r="AA26" s="297">
        <f>SUM(AA21:AA25)</f>
        <v>1310114000</v>
      </c>
    </row>
    <row r="27" spans="1:27" ht="13.5">
      <c r="A27" s="298" t="s">
        <v>210</v>
      </c>
      <c r="B27" s="147"/>
      <c r="C27" s="62">
        <v>216063905</v>
      </c>
      <c r="D27" s="156"/>
      <c r="E27" s="60">
        <v>91671000</v>
      </c>
      <c r="F27" s="60">
        <v>91671000</v>
      </c>
      <c r="G27" s="60">
        <v>1333000</v>
      </c>
      <c r="H27" s="60">
        <v>5586000</v>
      </c>
      <c r="I27" s="60">
        <v>2511000</v>
      </c>
      <c r="J27" s="60">
        <v>9430000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9430000</v>
      </c>
      <c r="X27" s="60">
        <v>22917750</v>
      </c>
      <c r="Y27" s="60">
        <v>-13487750</v>
      </c>
      <c r="Z27" s="140">
        <v>-58.85</v>
      </c>
      <c r="AA27" s="155">
        <v>91671000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>
        <v>17000</v>
      </c>
      <c r="H28" s="275">
        <v>128000</v>
      </c>
      <c r="I28" s="275">
        <v>46000</v>
      </c>
      <c r="J28" s="275">
        <v>191000</v>
      </c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>
        <v>191000</v>
      </c>
      <c r="X28" s="275"/>
      <c r="Y28" s="275">
        <v>191000</v>
      </c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420788477</v>
      </c>
      <c r="D30" s="156"/>
      <c r="E30" s="60">
        <v>422856000</v>
      </c>
      <c r="F30" s="60">
        <v>422856000</v>
      </c>
      <c r="G30" s="60">
        <v>10551000</v>
      </c>
      <c r="H30" s="60">
        <v>5469000</v>
      </c>
      <c r="I30" s="60">
        <v>18241000</v>
      </c>
      <c r="J30" s="60">
        <v>34261000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34261000</v>
      </c>
      <c r="X30" s="60">
        <v>105714000</v>
      </c>
      <c r="Y30" s="60">
        <v>-71453000</v>
      </c>
      <c r="Z30" s="140">
        <v>-67.59</v>
      </c>
      <c r="AA30" s="155">
        <v>422856000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>
        <v>31998608</v>
      </c>
      <c r="D33" s="276"/>
      <c r="E33" s="82">
        <v>4932000</v>
      </c>
      <c r="F33" s="82">
        <v>4932000</v>
      </c>
      <c r="G33" s="82">
        <v>325000</v>
      </c>
      <c r="H33" s="82">
        <v>6000</v>
      </c>
      <c r="I33" s="82">
        <v>-6000</v>
      </c>
      <c r="J33" s="82">
        <v>325000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>
        <v>325000</v>
      </c>
      <c r="X33" s="82">
        <v>1233000</v>
      </c>
      <c r="Y33" s="82">
        <v>-908000</v>
      </c>
      <c r="Z33" s="270">
        <v>-73.64</v>
      </c>
      <c r="AA33" s="278">
        <v>4932000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724580321</v>
      </c>
      <c r="D36" s="156">
        <f t="shared" si="4"/>
        <v>0</v>
      </c>
      <c r="E36" s="60">
        <f t="shared" si="4"/>
        <v>788554000</v>
      </c>
      <c r="F36" s="60">
        <f t="shared" si="4"/>
        <v>788554000</v>
      </c>
      <c r="G36" s="60">
        <f t="shared" si="4"/>
        <v>19827000</v>
      </c>
      <c r="H36" s="60">
        <f t="shared" si="4"/>
        <v>30321000</v>
      </c>
      <c r="I36" s="60">
        <f t="shared" si="4"/>
        <v>25766000</v>
      </c>
      <c r="J36" s="60">
        <f t="shared" si="4"/>
        <v>75914000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75914000</v>
      </c>
      <c r="X36" s="60">
        <f t="shared" si="4"/>
        <v>197138500</v>
      </c>
      <c r="Y36" s="60">
        <f t="shared" si="4"/>
        <v>-121224500</v>
      </c>
      <c r="Z36" s="140">
        <f aca="true" t="shared" si="5" ref="Z36:Z49">+IF(X36&lt;&gt;0,+(Y36/X36)*100,0)</f>
        <v>-61.49204746916508</v>
      </c>
      <c r="AA36" s="155">
        <f>AA6+AA21</f>
        <v>788554000</v>
      </c>
    </row>
    <row r="37" spans="1:27" ht="13.5">
      <c r="A37" s="291" t="s">
        <v>205</v>
      </c>
      <c r="B37" s="142"/>
      <c r="C37" s="62">
        <f t="shared" si="4"/>
        <v>452445283</v>
      </c>
      <c r="D37" s="156">
        <f t="shared" si="4"/>
        <v>0</v>
      </c>
      <c r="E37" s="60">
        <f t="shared" si="4"/>
        <v>455416000</v>
      </c>
      <c r="F37" s="60">
        <f t="shared" si="4"/>
        <v>455416000</v>
      </c>
      <c r="G37" s="60">
        <f t="shared" si="4"/>
        <v>24071000</v>
      </c>
      <c r="H37" s="60">
        <f t="shared" si="4"/>
        <v>5734000</v>
      </c>
      <c r="I37" s="60">
        <f t="shared" si="4"/>
        <v>49127000</v>
      </c>
      <c r="J37" s="60">
        <f t="shared" si="4"/>
        <v>78932000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78932000</v>
      </c>
      <c r="X37" s="60">
        <f t="shared" si="4"/>
        <v>113854000</v>
      </c>
      <c r="Y37" s="60">
        <f t="shared" si="4"/>
        <v>-34922000</v>
      </c>
      <c r="Z37" s="140">
        <f t="shared" si="5"/>
        <v>-30.672615806207947</v>
      </c>
      <c r="AA37" s="155">
        <f>AA7+AA22</f>
        <v>455416000</v>
      </c>
    </row>
    <row r="38" spans="1:27" ht="13.5">
      <c r="A38" s="291" t="s">
        <v>206</v>
      </c>
      <c r="B38" s="142"/>
      <c r="C38" s="62">
        <f t="shared" si="4"/>
        <v>296779901</v>
      </c>
      <c r="D38" s="156">
        <f t="shared" si="4"/>
        <v>0</v>
      </c>
      <c r="E38" s="60">
        <f t="shared" si="4"/>
        <v>699430000</v>
      </c>
      <c r="F38" s="60">
        <f t="shared" si="4"/>
        <v>699430000</v>
      </c>
      <c r="G38" s="60">
        <f t="shared" si="4"/>
        <v>12044000</v>
      </c>
      <c r="H38" s="60">
        <f t="shared" si="4"/>
        <v>32017000</v>
      </c>
      <c r="I38" s="60">
        <f t="shared" si="4"/>
        <v>24364000</v>
      </c>
      <c r="J38" s="60">
        <f t="shared" si="4"/>
        <v>68425000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68425000</v>
      </c>
      <c r="X38" s="60">
        <f t="shared" si="4"/>
        <v>174857500</v>
      </c>
      <c r="Y38" s="60">
        <f t="shared" si="4"/>
        <v>-106432500</v>
      </c>
      <c r="Z38" s="140">
        <f t="shared" si="5"/>
        <v>-60.86813548174942</v>
      </c>
      <c r="AA38" s="155">
        <f>AA8+AA23</f>
        <v>699430000</v>
      </c>
    </row>
    <row r="39" spans="1:27" ht="13.5">
      <c r="A39" s="291" t="s">
        <v>207</v>
      </c>
      <c r="B39" s="142"/>
      <c r="C39" s="62">
        <f t="shared" si="4"/>
        <v>22605857</v>
      </c>
      <c r="D39" s="156">
        <f t="shared" si="4"/>
        <v>0</v>
      </c>
      <c r="E39" s="60">
        <f t="shared" si="4"/>
        <v>770400000</v>
      </c>
      <c r="F39" s="60">
        <f t="shared" si="4"/>
        <v>770400000</v>
      </c>
      <c r="G39" s="60">
        <f t="shared" si="4"/>
        <v>8897000</v>
      </c>
      <c r="H39" s="60">
        <f t="shared" si="4"/>
        <v>57789000</v>
      </c>
      <c r="I39" s="60">
        <f t="shared" si="4"/>
        <v>52306000</v>
      </c>
      <c r="J39" s="60">
        <f t="shared" si="4"/>
        <v>118992000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118992000</v>
      </c>
      <c r="X39" s="60">
        <f t="shared" si="4"/>
        <v>192600000</v>
      </c>
      <c r="Y39" s="60">
        <f t="shared" si="4"/>
        <v>-73608000</v>
      </c>
      <c r="Z39" s="140">
        <f t="shared" si="5"/>
        <v>-38.218068535825545</v>
      </c>
      <c r="AA39" s="155">
        <f>AA9+AA24</f>
        <v>770400000</v>
      </c>
    </row>
    <row r="40" spans="1:27" ht="13.5">
      <c r="A40" s="291" t="s">
        <v>208</v>
      </c>
      <c r="B40" s="142"/>
      <c r="C40" s="62">
        <f t="shared" si="4"/>
        <v>336082881</v>
      </c>
      <c r="D40" s="156">
        <f t="shared" si="4"/>
        <v>0</v>
      </c>
      <c r="E40" s="60">
        <f t="shared" si="4"/>
        <v>1311869000</v>
      </c>
      <c r="F40" s="60">
        <f t="shared" si="4"/>
        <v>1311869000</v>
      </c>
      <c r="G40" s="60">
        <f t="shared" si="4"/>
        <v>15083000</v>
      </c>
      <c r="H40" s="60">
        <f t="shared" si="4"/>
        <v>26654000</v>
      </c>
      <c r="I40" s="60">
        <f t="shared" si="4"/>
        <v>28664000</v>
      </c>
      <c r="J40" s="60">
        <f t="shared" si="4"/>
        <v>70401000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70401000</v>
      </c>
      <c r="X40" s="60">
        <f t="shared" si="4"/>
        <v>327967250</v>
      </c>
      <c r="Y40" s="60">
        <f t="shared" si="4"/>
        <v>-257566250</v>
      </c>
      <c r="Z40" s="140">
        <f t="shared" si="5"/>
        <v>-78.53413717375744</v>
      </c>
      <c r="AA40" s="155">
        <f>AA10+AA25</f>
        <v>1311869000</v>
      </c>
    </row>
    <row r="41" spans="1:27" ht="13.5">
      <c r="A41" s="292" t="s">
        <v>209</v>
      </c>
      <c r="B41" s="142"/>
      <c r="C41" s="293">
        <f aca="true" t="shared" si="6" ref="C41:Y41">SUM(C36:C40)</f>
        <v>1832494243</v>
      </c>
      <c r="D41" s="294">
        <f t="shared" si="6"/>
        <v>0</v>
      </c>
      <c r="E41" s="295">
        <f t="shared" si="6"/>
        <v>4025669000</v>
      </c>
      <c r="F41" s="295">
        <f t="shared" si="6"/>
        <v>4025669000</v>
      </c>
      <c r="G41" s="295">
        <f t="shared" si="6"/>
        <v>79922000</v>
      </c>
      <c r="H41" s="295">
        <f t="shared" si="6"/>
        <v>152515000</v>
      </c>
      <c r="I41" s="295">
        <f t="shared" si="6"/>
        <v>180227000</v>
      </c>
      <c r="J41" s="295">
        <f t="shared" si="6"/>
        <v>412664000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412664000</v>
      </c>
      <c r="X41" s="295">
        <f t="shared" si="6"/>
        <v>1006417250</v>
      </c>
      <c r="Y41" s="295">
        <f t="shared" si="6"/>
        <v>-593753250</v>
      </c>
      <c r="Z41" s="296">
        <f t="shared" si="5"/>
        <v>-58.99672824566551</v>
      </c>
      <c r="AA41" s="297">
        <f>SUM(AA36:AA40)</f>
        <v>4025669000</v>
      </c>
    </row>
    <row r="42" spans="1:27" ht="13.5">
      <c r="A42" s="298" t="s">
        <v>210</v>
      </c>
      <c r="B42" s="136"/>
      <c r="C42" s="95">
        <f aca="true" t="shared" si="7" ref="C42:Y48">C12+C27</f>
        <v>353630568</v>
      </c>
      <c r="D42" s="129">
        <f t="shared" si="7"/>
        <v>0</v>
      </c>
      <c r="E42" s="54">
        <f t="shared" si="7"/>
        <v>219660000</v>
      </c>
      <c r="F42" s="54">
        <f t="shared" si="7"/>
        <v>219660000</v>
      </c>
      <c r="G42" s="54">
        <f t="shared" si="7"/>
        <v>1481000</v>
      </c>
      <c r="H42" s="54">
        <f t="shared" si="7"/>
        <v>6343000</v>
      </c>
      <c r="I42" s="54">
        <f t="shared" si="7"/>
        <v>4038000</v>
      </c>
      <c r="J42" s="54">
        <f t="shared" si="7"/>
        <v>11862000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11862000</v>
      </c>
      <c r="X42" s="54">
        <f t="shared" si="7"/>
        <v>54915000</v>
      </c>
      <c r="Y42" s="54">
        <f t="shared" si="7"/>
        <v>-43053000</v>
      </c>
      <c r="Z42" s="184">
        <f t="shared" si="5"/>
        <v>-78.39934444140944</v>
      </c>
      <c r="AA42" s="130">
        <f aca="true" t="shared" si="8" ref="AA42:AA48">AA12+AA27</f>
        <v>219660000</v>
      </c>
    </row>
    <row r="43" spans="1:27" ht="13.5">
      <c r="A43" s="298" t="s">
        <v>211</v>
      </c>
      <c r="B43" s="136"/>
      <c r="C43" s="303">
        <f t="shared" si="7"/>
        <v>157000</v>
      </c>
      <c r="D43" s="304">
        <f t="shared" si="7"/>
        <v>0</v>
      </c>
      <c r="E43" s="305">
        <f t="shared" si="7"/>
        <v>3500000</v>
      </c>
      <c r="F43" s="305">
        <f t="shared" si="7"/>
        <v>3500000</v>
      </c>
      <c r="G43" s="305">
        <f t="shared" si="7"/>
        <v>17000</v>
      </c>
      <c r="H43" s="305">
        <f t="shared" si="7"/>
        <v>128000</v>
      </c>
      <c r="I43" s="305">
        <f t="shared" si="7"/>
        <v>133000</v>
      </c>
      <c r="J43" s="305">
        <f t="shared" si="7"/>
        <v>278000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278000</v>
      </c>
      <c r="X43" s="305">
        <f t="shared" si="7"/>
        <v>875000</v>
      </c>
      <c r="Y43" s="305">
        <f t="shared" si="7"/>
        <v>-597000</v>
      </c>
      <c r="Z43" s="306">
        <f t="shared" si="5"/>
        <v>-68.22857142857143</v>
      </c>
      <c r="AA43" s="307">
        <f t="shared" si="8"/>
        <v>3500000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1236502823</v>
      </c>
      <c r="D45" s="129">
        <f t="shared" si="7"/>
        <v>0</v>
      </c>
      <c r="E45" s="54">
        <f t="shared" si="7"/>
        <v>1213006000</v>
      </c>
      <c r="F45" s="54">
        <f t="shared" si="7"/>
        <v>1213006000</v>
      </c>
      <c r="G45" s="54">
        <f t="shared" si="7"/>
        <v>131197000</v>
      </c>
      <c r="H45" s="54">
        <f t="shared" si="7"/>
        <v>100150000</v>
      </c>
      <c r="I45" s="54">
        <f t="shared" si="7"/>
        <v>156563000</v>
      </c>
      <c r="J45" s="54">
        <f t="shared" si="7"/>
        <v>387910000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387910000</v>
      </c>
      <c r="X45" s="54">
        <f t="shared" si="7"/>
        <v>303251500</v>
      </c>
      <c r="Y45" s="54">
        <f t="shared" si="7"/>
        <v>84658500</v>
      </c>
      <c r="Z45" s="184">
        <f t="shared" si="5"/>
        <v>27.916927039107804</v>
      </c>
      <c r="AA45" s="130">
        <f t="shared" si="8"/>
        <v>1213006000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71931034</v>
      </c>
      <c r="D48" s="129">
        <f t="shared" si="7"/>
        <v>0</v>
      </c>
      <c r="E48" s="54">
        <f t="shared" si="7"/>
        <v>4932000</v>
      </c>
      <c r="F48" s="54">
        <f t="shared" si="7"/>
        <v>4932000</v>
      </c>
      <c r="G48" s="54">
        <f t="shared" si="7"/>
        <v>325000</v>
      </c>
      <c r="H48" s="54">
        <f t="shared" si="7"/>
        <v>599000</v>
      </c>
      <c r="I48" s="54">
        <f t="shared" si="7"/>
        <v>615000</v>
      </c>
      <c r="J48" s="54">
        <f t="shared" si="7"/>
        <v>1539000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1539000</v>
      </c>
      <c r="X48" s="54">
        <f t="shared" si="7"/>
        <v>1233000</v>
      </c>
      <c r="Y48" s="54">
        <f t="shared" si="7"/>
        <v>306000</v>
      </c>
      <c r="Z48" s="184">
        <f t="shared" si="5"/>
        <v>24.817518248175183</v>
      </c>
      <c r="AA48" s="130">
        <f t="shared" si="8"/>
        <v>4932000</v>
      </c>
    </row>
    <row r="49" spans="1:27" ht="13.5">
      <c r="A49" s="308" t="s">
        <v>219</v>
      </c>
      <c r="B49" s="149"/>
      <c r="C49" s="239">
        <f aca="true" t="shared" si="9" ref="C49:Y49">SUM(C41:C48)</f>
        <v>3494715668</v>
      </c>
      <c r="D49" s="218">
        <f t="shared" si="9"/>
        <v>0</v>
      </c>
      <c r="E49" s="220">
        <f t="shared" si="9"/>
        <v>5466767000</v>
      </c>
      <c r="F49" s="220">
        <f t="shared" si="9"/>
        <v>5466767000</v>
      </c>
      <c r="G49" s="220">
        <f t="shared" si="9"/>
        <v>212942000</v>
      </c>
      <c r="H49" s="220">
        <f t="shared" si="9"/>
        <v>259735000</v>
      </c>
      <c r="I49" s="220">
        <f t="shared" si="9"/>
        <v>341576000</v>
      </c>
      <c r="J49" s="220">
        <f t="shared" si="9"/>
        <v>814253000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814253000</v>
      </c>
      <c r="X49" s="220">
        <f t="shared" si="9"/>
        <v>1366691750</v>
      </c>
      <c r="Y49" s="220">
        <f t="shared" si="9"/>
        <v>-552438750</v>
      </c>
      <c r="Z49" s="221">
        <f t="shared" si="5"/>
        <v>-40.42160567662752</v>
      </c>
      <c r="AA49" s="222">
        <f>SUM(AA41:AA48)</f>
        <v>5466767000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2311701462</v>
      </c>
      <c r="D51" s="129">
        <f t="shared" si="10"/>
        <v>0</v>
      </c>
      <c r="E51" s="54">
        <f t="shared" si="10"/>
        <v>2840845035</v>
      </c>
      <c r="F51" s="54">
        <f t="shared" si="10"/>
        <v>2840845035</v>
      </c>
      <c r="G51" s="54">
        <f t="shared" si="10"/>
        <v>0</v>
      </c>
      <c r="H51" s="54">
        <f t="shared" si="10"/>
        <v>0</v>
      </c>
      <c r="I51" s="54">
        <f t="shared" si="10"/>
        <v>503262864</v>
      </c>
      <c r="J51" s="54">
        <f t="shared" si="10"/>
        <v>503262864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503262864</v>
      </c>
      <c r="X51" s="54">
        <f t="shared" si="10"/>
        <v>710211259</v>
      </c>
      <c r="Y51" s="54">
        <f t="shared" si="10"/>
        <v>-206948395</v>
      </c>
      <c r="Z51" s="184">
        <f>+IF(X51&lt;&gt;0,+(Y51/X51)*100,0)</f>
        <v>-29.138991022388172</v>
      </c>
      <c r="AA51" s="130">
        <f>SUM(AA57:AA61)</f>
        <v>2840845035</v>
      </c>
    </row>
    <row r="52" spans="1:27" ht="13.5">
      <c r="A52" s="310" t="s">
        <v>204</v>
      </c>
      <c r="B52" s="142"/>
      <c r="C52" s="62">
        <v>386660830</v>
      </c>
      <c r="D52" s="156"/>
      <c r="E52" s="60">
        <v>449565000</v>
      </c>
      <c r="F52" s="60">
        <v>449565000</v>
      </c>
      <c r="G52" s="60"/>
      <c r="H52" s="60"/>
      <c r="I52" s="60">
        <v>125329473</v>
      </c>
      <c r="J52" s="60">
        <v>125329473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125329473</v>
      </c>
      <c r="X52" s="60">
        <v>112391250</v>
      </c>
      <c r="Y52" s="60">
        <v>12938223</v>
      </c>
      <c r="Z52" s="140">
        <v>11.51</v>
      </c>
      <c r="AA52" s="155">
        <v>449565000</v>
      </c>
    </row>
    <row r="53" spans="1:27" ht="13.5">
      <c r="A53" s="310" t="s">
        <v>205</v>
      </c>
      <c r="B53" s="142"/>
      <c r="C53" s="62">
        <v>707019046</v>
      </c>
      <c r="D53" s="156"/>
      <c r="E53" s="60">
        <v>697555380</v>
      </c>
      <c r="F53" s="60">
        <v>697555380</v>
      </c>
      <c r="G53" s="60"/>
      <c r="H53" s="60"/>
      <c r="I53" s="60">
        <v>79059454</v>
      </c>
      <c r="J53" s="60">
        <v>79059454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79059454</v>
      </c>
      <c r="X53" s="60">
        <v>174388845</v>
      </c>
      <c r="Y53" s="60">
        <v>-95329391</v>
      </c>
      <c r="Z53" s="140">
        <v>-54.66</v>
      </c>
      <c r="AA53" s="155">
        <v>697555380</v>
      </c>
    </row>
    <row r="54" spans="1:27" ht="13.5">
      <c r="A54" s="310" t="s">
        <v>206</v>
      </c>
      <c r="B54" s="142"/>
      <c r="C54" s="62">
        <v>519984219</v>
      </c>
      <c r="D54" s="156"/>
      <c r="E54" s="60">
        <v>459006580</v>
      </c>
      <c r="F54" s="60">
        <v>459006580</v>
      </c>
      <c r="G54" s="60"/>
      <c r="H54" s="60"/>
      <c r="I54" s="60">
        <v>148980458</v>
      </c>
      <c r="J54" s="60">
        <v>148980458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148980458</v>
      </c>
      <c r="X54" s="60">
        <v>114751645</v>
      </c>
      <c r="Y54" s="60">
        <v>34228813</v>
      </c>
      <c r="Z54" s="140">
        <v>29.83</v>
      </c>
      <c r="AA54" s="155">
        <v>459006580</v>
      </c>
    </row>
    <row r="55" spans="1:27" ht="13.5">
      <c r="A55" s="310" t="s">
        <v>207</v>
      </c>
      <c r="B55" s="142"/>
      <c r="C55" s="62">
        <v>238474838</v>
      </c>
      <c r="D55" s="156"/>
      <c r="E55" s="60">
        <v>267655540</v>
      </c>
      <c r="F55" s="60">
        <v>267655540</v>
      </c>
      <c r="G55" s="60"/>
      <c r="H55" s="60"/>
      <c r="I55" s="60">
        <v>47458681</v>
      </c>
      <c r="J55" s="60">
        <v>47458681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47458681</v>
      </c>
      <c r="X55" s="60">
        <v>66913885</v>
      </c>
      <c r="Y55" s="60">
        <v>-19455204</v>
      </c>
      <c r="Z55" s="140">
        <v>-29.07</v>
      </c>
      <c r="AA55" s="155">
        <v>267655540</v>
      </c>
    </row>
    <row r="56" spans="1:27" ht="13.5">
      <c r="A56" s="310" t="s">
        <v>208</v>
      </c>
      <c r="B56" s="142"/>
      <c r="C56" s="62">
        <v>63855272</v>
      </c>
      <c r="D56" s="156"/>
      <c r="E56" s="60">
        <v>7533000</v>
      </c>
      <c r="F56" s="60">
        <v>7533000</v>
      </c>
      <c r="G56" s="60"/>
      <c r="H56" s="60"/>
      <c r="I56" s="60">
        <v>14500628</v>
      </c>
      <c r="J56" s="60">
        <v>14500628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14500628</v>
      </c>
      <c r="X56" s="60">
        <v>1883250</v>
      </c>
      <c r="Y56" s="60">
        <v>12617378</v>
      </c>
      <c r="Z56" s="140">
        <v>669.98</v>
      </c>
      <c r="AA56" s="155">
        <v>7533000</v>
      </c>
    </row>
    <row r="57" spans="1:27" ht="13.5">
      <c r="A57" s="138" t="s">
        <v>209</v>
      </c>
      <c r="B57" s="142"/>
      <c r="C57" s="293">
        <f aca="true" t="shared" si="11" ref="C57:Y57">SUM(C52:C56)</f>
        <v>1915994205</v>
      </c>
      <c r="D57" s="294">
        <f t="shared" si="11"/>
        <v>0</v>
      </c>
      <c r="E57" s="295">
        <f t="shared" si="11"/>
        <v>1881315500</v>
      </c>
      <c r="F57" s="295">
        <f t="shared" si="11"/>
        <v>1881315500</v>
      </c>
      <c r="G57" s="295">
        <f t="shared" si="11"/>
        <v>0</v>
      </c>
      <c r="H57" s="295">
        <f t="shared" si="11"/>
        <v>0</v>
      </c>
      <c r="I57" s="295">
        <f t="shared" si="11"/>
        <v>415328694</v>
      </c>
      <c r="J57" s="295">
        <f t="shared" si="11"/>
        <v>415328694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415328694</v>
      </c>
      <c r="X57" s="295">
        <f t="shared" si="11"/>
        <v>470328875</v>
      </c>
      <c r="Y57" s="295">
        <f t="shared" si="11"/>
        <v>-55000181</v>
      </c>
      <c r="Z57" s="296">
        <f>+IF(X57&lt;&gt;0,+(Y57/X57)*100,0)</f>
        <v>-11.69398349187045</v>
      </c>
      <c r="AA57" s="297">
        <f>SUM(AA52:AA56)</f>
        <v>1881315500</v>
      </c>
    </row>
    <row r="58" spans="1:27" ht="13.5">
      <c r="A58" s="311" t="s">
        <v>210</v>
      </c>
      <c r="B58" s="136"/>
      <c r="C58" s="62">
        <v>52036980</v>
      </c>
      <c r="D58" s="156"/>
      <c r="E58" s="60">
        <v>137477880</v>
      </c>
      <c r="F58" s="60">
        <v>137477880</v>
      </c>
      <c r="G58" s="60"/>
      <c r="H58" s="60"/>
      <c r="I58" s="60">
        <v>12581906</v>
      </c>
      <c r="J58" s="60">
        <v>12581906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12581906</v>
      </c>
      <c r="X58" s="60">
        <v>34369470</v>
      </c>
      <c r="Y58" s="60">
        <v>-21787564</v>
      </c>
      <c r="Z58" s="140">
        <v>-63.39</v>
      </c>
      <c r="AA58" s="155">
        <v>137477880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343670277</v>
      </c>
      <c r="D61" s="156"/>
      <c r="E61" s="60">
        <v>822051655</v>
      </c>
      <c r="F61" s="60">
        <v>822051655</v>
      </c>
      <c r="G61" s="60"/>
      <c r="H61" s="60"/>
      <c r="I61" s="60">
        <v>75352264</v>
      </c>
      <c r="J61" s="60">
        <v>75352264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75352264</v>
      </c>
      <c r="X61" s="60">
        <v>205512914</v>
      </c>
      <c r="Y61" s="60">
        <v>-130160650</v>
      </c>
      <c r="Z61" s="140">
        <v>-63.33</v>
      </c>
      <c r="AA61" s="155">
        <v>822051655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165188100</v>
      </c>
      <c r="F65" s="60"/>
      <c r="G65" s="60">
        <v>8844445</v>
      </c>
      <c r="H65" s="60">
        <v>10540858</v>
      </c>
      <c r="I65" s="60">
        <v>31565827</v>
      </c>
      <c r="J65" s="60">
        <v>50951130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50951130</v>
      </c>
      <c r="X65" s="60"/>
      <c r="Y65" s="60">
        <v>50951130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6479910</v>
      </c>
      <c r="F66" s="275"/>
      <c r="G66" s="275">
        <v>4798279</v>
      </c>
      <c r="H66" s="275">
        <v>6046616</v>
      </c>
      <c r="I66" s="275">
        <v>4409407</v>
      </c>
      <c r="J66" s="275">
        <v>15254302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15254302</v>
      </c>
      <c r="X66" s="275"/>
      <c r="Y66" s="275">
        <v>15254302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2191599780</v>
      </c>
      <c r="F67" s="60"/>
      <c r="G67" s="60">
        <v>105122008</v>
      </c>
      <c r="H67" s="60">
        <v>132594523</v>
      </c>
      <c r="I67" s="60">
        <v>132845594</v>
      </c>
      <c r="J67" s="60">
        <v>370562125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370562125</v>
      </c>
      <c r="X67" s="60"/>
      <c r="Y67" s="60">
        <v>370562125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477577235</v>
      </c>
      <c r="F68" s="60"/>
      <c r="G68" s="60">
        <v>13642724</v>
      </c>
      <c r="H68" s="60">
        <v>16587474</v>
      </c>
      <c r="I68" s="60">
        <v>35975234</v>
      </c>
      <c r="J68" s="60">
        <v>66205432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66205432</v>
      </c>
      <c r="X68" s="60"/>
      <c r="Y68" s="60">
        <v>66205432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2840845025</v>
      </c>
      <c r="F69" s="220">
        <f t="shared" si="12"/>
        <v>0</v>
      </c>
      <c r="G69" s="220">
        <f t="shared" si="12"/>
        <v>132407456</v>
      </c>
      <c r="H69" s="220">
        <f t="shared" si="12"/>
        <v>165769471</v>
      </c>
      <c r="I69" s="220">
        <f t="shared" si="12"/>
        <v>204796062</v>
      </c>
      <c r="J69" s="220">
        <f t="shared" si="12"/>
        <v>502972989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502972989</v>
      </c>
      <c r="X69" s="220">
        <f t="shared" si="12"/>
        <v>0</v>
      </c>
      <c r="Y69" s="220">
        <f t="shared" si="12"/>
        <v>502972989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990268439</v>
      </c>
      <c r="D5" s="357">
        <f t="shared" si="0"/>
        <v>0</v>
      </c>
      <c r="E5" s="356">
        <f t="shared" si="0"/>
        <v>2715555000</v>
      </c>
      <c r="F5" s="358">
        <f t="shared" si="0"/>
        <v>2715555000</v>
      </c>
      <c r="G5" s="358">
        <f t="shared" si="0"/>
        <v>57246000</v>
      </c>
      <c r="H5" s="356">
        <f t="shared" si="0"/>
        <v>122913000</v>
      </c>
      <c r="I5" s="356">
        <f t="shared" si="0"/>
        <v>127590000</v>
      </c>
      <c r="J5" s="358">
        <f t="shared" si="0"/>
        <v>307749000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307749000</v>
      </c>
      <c r="X5" s="356">
        <f t="shared" si="0"/>
        <v>678888750</v>
      </c>
      <c r="Y5" s="358">
        <f t="shared" si="0"/>
        <v>-371139750</v>
      </c>
      <c r="Z5" s="359">
        <f>+IF(X5&lt;&gt;0,+(Y5/X5)*100,0)</f>
        <v>-54.66871413026067</v>
      </c>
      <c r="AA5" s="360">
        <f>+AA6+AA8+AA11+AA13+AA15</f>
        <v>2715555000</v>
      </c>
    </row>
    <row r="6" spans="1:27" ht="13.5">
      <c r="A6" s="361" t="s">
        <v>204</v>
      </c>
      <c r="B6" s="142"/>
      <c r="C6" s="60">
        <f>+C7</f>
        <v>572173721</v>
      </c>
      <c r="D6" s="340">
        <f aca="true" t="shared" si="1" ref="D6:AA6">+D7</f>
        <v>0</v>
      </c>
      <c r="E6" s="60">
        <f t="shared" si="1"/>
        <v>262320000</v>
      </c>
      <c r="F6" s="59">
        <f t="shared" si="1"/>
        <v>262320000</v>
      </c>
      <c r="G6" s="59">
        <f t="shared" si="1"/>
        <v>5893000</v>
      </c>
      <c r="H6" s="60">
        <f t="shared" si="1"/>
        <v>19660000</v>
      </c>
      <c r="I6" s="60">
        <f t="shared" si="1"/>
        <v>-3824000</v>
      </c>
      <c r="J6" s="59">
        <f t="shared" si="1"/>
        <v>21729000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21729000</v>
      </c>
      <c r="X6" s="60">
        <f t="shared" si="1"/>
        <v>65580000</v>
      </c>
      <c r="Y6" s="59">
        <f t="shared" si="1"/>
        <v>-43851000</v>
      </c>
      <c r="Z6" s="61">
        <f>+IF(X6&lt;&gt;0,+(Y6/X6)*100,0)</f>
        <v>-66.86642268984446</v>
      </c>
      <c r="AA6" s="62">
        <f t="shared" si="1"/>
        <v>262320000</v>
      </c>
    </row>
    <row r="7" spans="1:27" ht="13.5">
      <c r="A7" s="291" t="s">
        <v>228</v>
      </c>
      <c r="B7" s="142"/>
      <c r="C7" s="60">
        <v>572173721</v>
      </c>
      <c r="D7" s="340"/>
      <c r="E7" s="60">
        <v>262320000</v>
      </c>
      <c r="F7" s="59">
        <v>262320000</v>
      </c>
      <c r="G7" s="59">
        <v>5893000</v>
      </c>
      <c r="H7" s="60">
        <v>19660000</v>
      </c>
      <c r="I7" s="60">
        <v>-3824000</v>
      </c>
      <c r="J7" s="59">
        <v>21729000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21729000</v>
      </c>
      <c r="X7" s="60">
        <v>65580000</v>
      </c>
      <c r="Y7" s="59">
        <v>-43851000</v>
      </c>
      <c r="Z7" s="61">
        <v>-66.87</v>
      </c>
      <c r="AA7" s="62">
        <v>262320000</v>
      </c>
    </row>
    <row r="8" spans="1:27" ht="13.5">
      <c r="A8" s="361" t="s">
        <v>205</v>
      </c>
      <c r="B8" s="142"/>
      <c r="C8" s="60">
        <f aca="true" t="shared" si="2" ref="C8:Y8">SUM(C9:C10)</f>
        <v>263561384</v>
      </c>
      <c r="D8" s="340">
        <f t="shared" si="2"/>
        <v>0</v>
      </c>
      <c r="E8" s="60">
        <f t="shared" si="2"/>
        <v>183516000</v>
      </c>
      <c r="F8" s="59">
        <f t="shared" si="2"/>
        <v>183516000</v>
      </c>
      <c r="G8" s="59">
        <f t="shared" si="2"/>
        <v>21632000</v>
      </c>
      <c r="H8" s="60">
        <f t="shared" si="2"/>
        <v>1214000</v>
      </c>
      <c r="I8" s="60">
        <f t="shared" si="2"/>
        <v>45309000</v>
      </c>
      <c r="J8" s="59">
        <f t="shared" si="2"/>
        <v>68155000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68155000</v>
      </c>
      <c r="X8" s="60">
        <f t="shared" si="2"/>
        <v>45879000</v>
      </c>
      <c r="Y8" s="59">
        <f t="shared" si="2"/>
        <v>22276000</v>
      </c>
      <c r="Z8" s="61">
        <f>+IF(X8&lt;&gt;0,+(Y8/X8)*100,0)</f>
        <v>48.55380457289827</v>
      </c>
      <c r="AA8" s="62">
        <f>SUM(AA9:AA10)</f>
        <v>183516000</v>
      </c>
    </row>
    <row r="9" spans="1:27" ht="13.5">
      <c r="A9" s="291" t="s">
        <v>229</v>
      </c>
      <c r="B9" s="142"/>
      <c r="C9" s="60">
        <v>263561384</v>
      </c>
      <c r="D9" s="340"/>
      <c r="E9" s="60">
        <v>177891000</v>
      </c>
      <c r="F9" s="59">
        <v>177891000</v>
      </c>
      <c r="G9" s="59">
        <v>20801000</v>
      </c>
      <c r="H9" s="60">
        <v>889000</v>
      </c>
      <c r="I9" s="60">
        <v>43826000</v>
      </c>
      <c r="J9" s="59">
        <v>65516000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65516000</v>
      </c>
      <c r="X9" s="60">
        <v>44472750</v>
      </c>
      <c r="Y9" s="59">
        <v>21043250</v>
      </c>
      <c r="Z9" s="61">
        <v>47.32</v>
      </c>
      <c r="AA9" s="62">
        <v>177891000</v>
      </c>
    </row>
    <row r="10" spans="1:27" ht="13.5">
      <c r="A10" s="291" t="s">
        <v>230</v>
      </c>
      <c r="B10" s="142"/>
      <c r="C10" s="60"/>
      <c r="D10" s="340"/>
      <c r="E10" s="60">
        <v>5625000</v>
      </c>
      <c r="F10" s="59">
        <v>5625000</v>
      </c>
      <c r="G10" s="59">
        <v>831000</v>
      </c>
      <c r="H10" s="60">
        <v>325000</v>
      </c>
      <c r="I10" s="60">
        <v>1483000</v>
      </c>
      <c r="J10" s="59">
        <v>2639000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2639000</v>
      </c>
      <c r="X10" s="60">
        <v>1406250</v>
      </c>
      <c r="Y10" s="59">
        <v>1232750</v>
      </c>
      <c r="Z10" s="61">
        <v>87.66</v>
      </c>
      <c r="AA10" s="62">
        <v>5625000</v>
      </c>
    </row>
    <row r="11" spans="1:27" ht="13.5">
      <c r="A11" s="361" t="s">
        <v>206</v>
      </c>
      <c r="B11" s="142"/>
      <c r="C11" s="362">
        <f>+C12</f>
        <v>7791017</v>
      </c>
      <c r="D11" s="363">
        <f aca="true" t="shared" si="3" ref="D11:AA11">+D12</f>
        <v>0</v>
      </c>
      <c r="E11" s="362">
        <f t="shared" si="3"/>
        <v>602150000</v>
      </c>
      <c r="F11" s="364">
        <f t="shared" si="3"/>
        <v>602150000</v>
      </c>
      <c r="G11" s="364">
        <f t="shared" si="3"/>
        <v>9391000</v>
      </c>
      <c r="H11" s="362">
        <f t="shared" si="3"/>
        <v>26194000</v>
      </c>
      <c r="I11" s="362">
        <f t="shared" si="3"/>
        <v>21794000</v>
      </c>
      <c r="J11" s="364">
        <f t="shared" si="3"/>
        <v>57379000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57379000</v>
      </c>
      <c r="X11" s="362">
        <f t="shared" si="3"/>
        <v>150537500</v>
      </c>
      <c r="Y11" s="364">
        <f t="shared" si="3"/>
        <v>-93158500</v>
      </c>
      <c r="Z11" s="365">
        <f>+IF(X11&lt;&gt;0,+(Y11/X11)*100,0)</f>
        <v>-61.88391596778211</v>
      </c>
      <c r="AA11" s="366">
        <f t="shared" si="3"/>
        <v>602150000</v>
      </c>
    </row>
    <row r="12" spans="1:27" ht="13.5">
      <c r="A12" s="291" t="s">
        <v>231</v>
      </c>
      <c r="B12" s="136"/>
      <c r="C12" s="60">
        <v>7791017</v>
      </c>
      <c r="D12" s="340"/>
      <c r="E12" s="60">
        <v>602150000</v>
      </c>
      <c r="F12" s="59">
        <v>602150000</v>
      </c>
      <c r="G12" s="59">
        <v>9391000</v>
      </c>
      <c r="H12" s="60">
        <v>26194000</v>
      </c>
      <c r="I12" s="60">
        <v>21794000</v>
      </c>
      <c r="J12" s="59">
        <v>57379000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57379000</v>
      </c>
      <c r="X12" s="60">
        <v>150537500</v>
      </c>
      <c r="Y12" s="59">
        <v>-93158500</v>
      </c>
      <c r="Z12" s="61">
        <v>-61.88</v>
      </c>
      <c r="AA12" s="62">
        <v>602150000</v>
      </c>
    </row>
    <row r="13" spans="1:27" ht="13.5">
      <c r="A13" s="361" t="s">
        <v>207</v>
      </c>
      <c r="B13" s="136"/>
      <c r="C13" s="275">
        <f>+C14</f>
        <v>22605857</v>
      </c>
      <c r="D13" s="341">
        <f aca="true" t="shared" si="4" ref="D13:AA13">+D14</f>
        <v>0</v>
      </c>
      <c r="E13" s="275">
        <f t="shared" si="4"/>
        <v>542050000</v>
      </c>
      <c r="F13" s="342">
        <f t="shared" si="4"/>
        <v>542050000</v>
      </c>
      <c r="G13" s="342">
        <f t="shared" si="4"/>
        <v>8820000</v>
      </c>
      <c r="H13" s="275">
        <f t="shared" si="4"/>
        <v>52190000</v>
      </c>
      <c r="I13" s="275">
        <f t="shared" si="4"/>
        <v>46862000</v>
      </c>
      <c r="J13" s="342">
        <f t="shared" si="4"/>
        <v>107872000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107872000</v>
      </c>
      <c r="X13" s="275">
        <f t="shared" si="4"/>
        <v>135512500</v>
      </c>
      <c r="Y13" s="342">
        <f t="shared" si="4"/>
        <v>-27640500</v>
      </c>
      <c r="Z13" s="335">
        <f>+IF(X13&lt;&gt;0,+(Y13/X13)*100,0)</f>
        <v>-20.397011345816807</v>
      </c>
      <c r="AA13" s="273">
        <f t="shared" si="4"/>
        <v>542050000</v>
      </c>
    </row>
    <row r="14" spans="1:27" ht="13.5">
      <c r="A14" s="291" t="s">
        <v>232</v>
      </c>
      <c r="B14" s="136"/>
      <c r="C14" s="60">
        <v>22605857</v>
      </c>
      <c r="D14" s="340"/>
      <c r="E14" s="60">
        <v>542050000</v>
      </c>
      <c r="F14" s="59">
        <v>542050000</v>
      </c>
      <c r="G14" s="59">
        <v>8820000</v>
      </c>
      <c r="H14" s="60">
        <v>52190000</v>
      </c>
      <c r="I14" s="60">
        <v>46862000</v>
      </c>
      <c r="J14" s="59">
        <v>107872000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107872000</v>
      </c>
      <c r="X14" s="60">
        <v>135512500</v>
      </c>
      <c r="Y14" s="59">
        <v>-27640500</v>
      </c>
      <c r="Z14" s="61">
        <v>-20.4</v>
      </c>
      <c r="AA14" s="62">
        <v>542050000</v>
      </c>
    </row>
    <row r="15" spans="1:27" ht="13.5">
      <c r="A15" s="361" t="s">
        <v>208</v>
      </c>
      <c r="B15" s="136"/>
      <c r="C15" s="60">
        <f aca="true" t="shared" si="5" ref="C15:Y15">SUM(C16:C20)</f>
        <v>124136460</v>
      </c>
      <c r="D15" s="340">
        <f t="shared" si="5"/>
        <v>0</v>
      </c>
      <c r="E15" s="60">
        <f t="shared" si="5"/>
        <v>1125519000</v>
      </c>
      <c r="F15" s="59">
        <f t="shared" si="5"/>
        <v>1125519000</v>
      </c>
      <c r="G15" s="59">
        <f t="shared" si="5"/>
        <v>11510000</v>
      </c>
      <c r="H15" s="60">
        <f t="shared" si="5"/>
        <v>23655000</v>
      </c>
      <c r="I15" s="60">
        <f t="shared" si="5"/>
        <v>17449000</v>
      </c>
      <c r="J15" s="59">
        <f t="shared" si="5"/>
        <v>52614000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52614000</v>
      </c>
      <c r="X15" s="60">
        <f t="shared" si="5"/>
        <v>281379750</v>
      </c>
      <c r="Y15" s="59">
        <f t="shared" si="5"/>
        <v>-228765750</v>
      </c>
      <c r="Z15" s="61">
        <f>+IF(X15&lt;&gt;0,+(Y15/X15)*100,0)</f>
        <v>-81.30142627534498</v>
      </c>
      <c r="AA15" s="62">
        <f>SUM(AA16:AA20)</f>
        <v>1125519000</v>
      </c>
    </row>
    <row r="16" spans="1:27" ht="13.5">
      <c r="A16" s="291" t="s">
        <v>233</v>
      </c>
      <c r="B16" s="300"/>
      <c r="C16" s="60">
        <v>2990905</v>
      </c>
      <c r="D16" s="340"/>
      <c r="E16" s="60">
        <v>23400000</v>
      </c>
      <c r="F16" s="59">
        <v>23400000</v>
      </c>
      <c r="G16" s="59">
        <v>299000</v>
      </c>
      <c r="H16" s="60">
        <v>6542000</v>
      </c>
      <c r="I16" s="60">
        <v>7988000</v>
      </c>
      <c r="J16" s="59">
        <v>14829000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14829000</v>
      </c>
      <c r="X16" s="60">
        <v>5850000</v>
      </c>
      <c r="Y16" s="59">
        <v>8979000</v>
      </c>
      <c r="Z16" s="61">
        <v>153.49</v>
      </c>
      <c r="AA16" s="62">
        <v>23400000</v>
      </c>
    </row>
    <row r="17" spans="1:27" ht="13.5">
      <c r="A17" s="291" t="s">
        <v>234</v>
      </c>
      <c r="B17" s="136"/>
      <c r="C17" s="60">
        <v>52936505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68209050</v>
      </c>
      <c r="D20" s="340"/>
      <c r="E20" s="60">
        <v>1102119000</v>
      </c>
      <c r="F20" s="59">
        <v>1102119000</v>
      </c>
      <c r="G20" s="59">
        <v>11211000</v>
      </c>
      <c r="H20" s="60">
        <v>17113000</v>
      </c>
      <c r="I20" s="60">
        <v>9461000</v>
      </c>
      <c r="J20" s="59">
        <v>37785000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37785000</v>
      </c>
      <c r="X20" s="60">
        <v>275529750</v>
      </c>
      <c r="Y20" s="59">
        <v>-237744750</v>
      </c>
      <c r="Z20" s="61">
        <v>-86.29</v>
      </c>
      <c r="AA20" s="62">
        <v>1102119000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137566663</v>
      </c>
      <c r="D22" s="344">
        <f t="shared" si="6"/>
        <v>0</v>
      </c>
      <c r="E22" s="343">
        <f t="shared" si="6"/>
        <v>127989000</v>
      </c>
      <c r="F22" s="345">
        <f t="shared" si="6"/>
        <v>127989000</v>
      </c>
      <c r="G22" s="345">
        <f t="shared" si="6"/>
        <v>148000</v>
      </c>
      <c r="H22" s="343">
        <f t="shared" si="6"/>
        <v>757000</v>
      </c>
      <c r="I22" s="343">
        <f t="shared" si="6"/>
        <v>1527000</v>
      </c>
      <c r="J22" s="345">
        <f t="shared" si="6"/>
        <v>2432000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2432000</v>
      </c>
      <c r="X22" s="343">
        <f t="shared" si="6"/>
        <v>31997250</v>
      </c>
      <c r="Y22" s="345">
        <f t="shared" si="6"/>
        <v>-29565250</v>
      </c>
      <c r="Z22" s="336">
        <f>+IF(X22&lt;&gt;0,+(Y22/X22)*100,0)</f>
        <v>-92.39934681886724</v>
      </c>
      <c r="AA22" s="350">
        <f>SUM(AA23:AA32)</f>
        <v>127989000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69708196</v>
      </c>
      <c r="D26" s="363"/>
      <c r="E26" s="362">
        <v>47600000</v>
      </c>
      <c r="F26" s="364">
        <v>47600000</v>
      </c>
      <c r="G26" s="364">
        <v>148000</v>
      </c>
      <c r="H26" s="362">
        <v>-138000</v>
      </c>
      <c r="I26" s="362">
        <v>449000</v>
      </c>
      <c r="J26" s="364">
        <v>459000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459000</v>
      </c>
      <c r="X26" s="362">
        <v>11900000</v>
      </c>
      <c r="Y26" s="364">
        <v>-11441000</v>
      </c>
      <c r="Z26" s="365">
        <v>-96.14</v>
      </c>
      <c r="AA26" s="366">
        <v>47600000</v>
      </c>
    </row>
    <row r="27" spans="1:27" ht="13.5">
      <c r="A27" s="361" t="s">
        <v>240</v>
      </c>
      <c r="B27" s="147"/>
      <c r="C27" s="60">
        <v>49801317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10849989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>
        <v>194327</v>
      </c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4612155</v>
      </c>
      <c r="D30" s="340"/>
      <c r="E30" s="60">
        <v>30262000</v>
      </c>
      <c r="F30" s="59">
        <v>30262000</v>
      </c>
      <c r="G30" s="59"/>
      <c r="H30" s="60"/>
      <c r="I30" s="60">
        <v>1054000</v>
      </c>
      <c r="J30" s="59">
        <v>1054000</v>
      </c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>
        <v>1054000</v>
      </c>
      <c r="X30" s="60">
        <v>7565500</v>
      </c>
      <c r="Y30" s="59">
        <v>-6511500</v>
      </c>
      <c r="Z30" s="61">
        <v>-86.07</v>
      </c>
      <c r="AA30" s="62">
        <v>30262000</v>
      </c>
    </row>
    <row r="31" spans="1:27" ht="13.5">
      <c r="A31" s="361" t="s">
        <v>244</v>
      </c>
      <c r="B31" s="300"/>
      <c r="C31" s="60">
        <v>2022500</v>
      </c>
      <c r="D31" s="340"/>
      <c r="E31" s="60">
        <v>13200000</v>
      </c>
      <c r="F31" s="59">
        <v>13200000</v>
      </c>
      <c r="G31" s="59"/>
      <c r="H31" s="60">
        <v>835000</v>
      </c>
      <c r="I31" s="60">
        <v>24000</v>
      </c>
      <c r="J31" s="59">
        <v>859000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859000</v>
      </c>
      <c r="X31" s="60">
        <v>3300000</v>
      </c>
      <c r="Y31" s="59">
        <v>-2441000</v>
      </c>
      <c r="Z31" s="61">
        <v>-73.97</v>
      </c>
      <c r="AA31" s="62">
        <v>13200000</v>
      </c>
    </row>
    <row r="32" spans="1:27" ht="13.5">
      <c r="A32" s="361" t="s">
        <v>93</v>
      </c>
      <c r="B32" s="136"/>
      <c r="C32" s="60">
        <v>378179</v>
      </c>
      <c r="D32" s="340"/>
      <c r="E32" s="60">
        <v>36927000</v>
      </c>
      <c r="F32" s="59">
        <v>36927000</v>
      </c>
      <c r="G32" s="59"/>
      <c r="H32" s="60">
        <v>60000</v>
      </c>
      <c r="I32" s="60"/>
      <c r="J32" s="59">
        <v>60000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60000</v>
      </c>
      <c r="X32" s="60">
        <v>9231750</v>
      </c>
      <c r="Y32" s="59">
        <v>-9171750</v>
      </c>
      <c r="Z32" s="61">
        <v>-99.35</v>
      </c>
      <c r="AA32" s="62">
        <v>36927000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157000</v>
      </c>
      <c r="D34" s="344">
        <f aca="true" t="shared" si="7" ref="D34:AA34">+D35</f>
        <v>0</v>
      </c>
      <c r="E34" s="343">
        <f t="shared" si="7"/>
        <v>3500000</v>
      </c>
      <c r="F34" s="345">
        <f t="shared" si="7"/>
        <v>3500000</v>
      </c>
      <c r="G34" s="345">
        <f t="shared" si="7"/>
        <v>0</v>
      </c>
      <c r="H34" s="343">
        <f t="shared" si="7"/>
        <v>0</v>
      </c>
      <c r="I34" s="343">
        <f t="shared" si="7"/>
        <v>87000</v>
      </c>
      <c r="J34" s="345">
        <f t="shared" si="7"/>
        <v>87000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87000</v>
      </c>
      <c r="X34" s="343">
        <f t="shared" si="7"/>
        <v>875000</v>
      </c>
      <c r="Y34" s="345">
        <f t="shared" si="7"/>
        <v>-788000</v>
      </c>
      <c r="Z34" s="336">
        <f>+IF(X34&lt;&gt;0,+(Y34/X34)*100,0)</f>
        <v>-90.05714285714286</v>
      </c>
      <c r="AA34" s="350">
        <f t="shared" si="7"/>
        <v>3500000</v>
      </c>
    </row>
    <row r="35" spans="1:27" ht="13.5">
      <c r="A35" s="361" t="s">
        <v>245</v>
      </c>
      <c r="B35" s="136"/>
      <c r="C35" s="54">
        <v>157000</v>
      </c>
      <c r="D35" s="368"/>
      <c r="E35" s="54">
        <v>3500000</v>
      </c>
      <c r="F35" s="53">
        <v>3500000</v>
      </c>
      <c r="G35" s="53"/>
      <c r="H35" s="54"/>
      <c r="I35" s="54">
        <v>87000</v>
      </c>
      <c r="J35" s="53">
        <v>87000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87000</v>
      </c>
      <c r="X35" s="54">
        <v>875000</v>
      </c>
      <c r="Y35" s="53">
        <v>-788000</v>
      </c>
      <c r="Z35" s="94">
        <v>-90.06</v>
      </c>
      <c r="AA35" s="95">
        <v>3500000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815714346</v>
      </c>
      <c r="D40" s="344">
        <f t="shared" si="9"/>
        <v>0</v>
      </c>
      <c r="E40" s="343">
        <f t="shared" si="9"/>
        <v>790150000</v>
      </c>
      <c r="F40" s="345">
        <f t="shared" si="9"/>
        <v>790150000</v>
      </c>
      <c r="G40" s="345">
        <f t="shared" si="9"/>
        <v>120646000</v>
      </c>
      <c r="H40" s="343">
        <f t="shared" si="9"/>
        <v>94681000</v>
      </c>
      <c r="I40" s="343">
        <f t="shared" si="9"/>
        <v>138322000</v>
      </c>
      <c r="J40" s="345">
        <f t="shared" si="9"/>
        <v>353649000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353649000</v>
      </c>
      <c r="X40" s="343">
        <f t="shared" si="9"/>
        <v>197537500</v>
      </c>
      <c r="Y40" s="345">
        <f t="shared" si="9"/>
        <v>156111500</v>
      </c>
      <c r="Z40" s="336">
        <f>+IF(X40&lt;&gt;0,+(Y40/X40)*100,0)</f>
        <v>79.0287920015187</v>
      </c>
      <c r="AA40" s="350">
        <f>SUM(AA41:AA49)</f>
        <v>790150000</v>
      </c>
    </row>
    <row r="41" spans="1:27" ht="13.5">
      <c r="A41" s="361" t="s">
        <v>247</v>
      </c>
      <c r="B41" s="142"/>
      <c r="C41" s="362">
        <v>277891799</v>
      </c>
      <c r="D41" s="363"/>
      <c r="E41" s="362">
        <v>43200000</v>
      </c>
      <c r="F41" s="364">
        <v>43200000</v>
      </c>
      <c r="G41" s="364"/>
      <c r="H41" s="362">
        <v>2892000</v>
      </c>
      <c r="I41" s="362">
        <v>514000</v>
      </c>
      <c r="J41" s="364">
        <v>3406000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3406000</v>
      </c>
      <c r="X41" s="362">
        <v>10800000</v>
      </c>
      <c r="Y41" s="364">
        <v>-7394000</v>
      </c>
      <c r="Z41" s="365">
        <v>-68.46</v>
      </c>
      <c r="AA41" s="366">
        <v>43200000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19800000</v>
      </c>
      <c r="F42" s="53">
        <f t="shared" si="10"/>
        <v>19800000</v>
      </c>
      <c r="G42" s="53">
        <f t="shared" si="10"/>
        <v>1193000</v>
      </c>
      <c r="H42" s="54">
        <f t="shared" si="10"/>
        <v>-63000</v>
      </c>
      <c r="I42" s="54">
        <f t="shared" si="10"/>
        <v>0</v>
      </c>
      <c r="J42" s="53">
        <f t="shared" si="10"/>
        <v>1130000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1130000</v>
      </c>
      <c r="X42" s="54">
        <f t="shared" si="10"/>
        <v>4950000</v>
      </c>
      <c r="Y42" s="53">
        <f t="shared" si="10"/>
        <v>-3820000</v>
      </c>
      <c r="Z42" s="94">
        <f>+IF(X42&lt;&gt;0,+(Y42/X42)*100,0)</f>
        <v>-77.17171717171716</v>
      </c>
      <c r="AA42" s="95">
        <f>+AA62</f>
        <v>19800000</v>
      </c>
    </row>
    <row r="43" spans="1:27" ht="13.5">
      <c r="A43" s="361" t="s">
        <v>249</v>
      </c>
      <c r="B43" s="136"/>
      <c r="C43" s="275">
        <v>121572808</v>
      </c>
      <c r="D43" s="369"/>
      <c r="E43" s="305">
        <v>36900000</v>
      </c>
      <c r="F43" s="370">
        <v>36900000</v>
      </c>
      <c r="G43" s="370">
        <v>3993000</v>
      </c>
      <c r="H43" s="305">
        <v>2620000</v>
      </c>
      <c r="I43" s="305">
        <v>2922000</v>
      </c>
      <c r="J43" s="370">
        <v>9535000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9535000</v>
      </c>
      <c r="X43" s="305">
        <v>9225000</v>
      </c>
      <c r="Y43" s="370">
        <v>310000</v>
      </c>
      <c r="Z43" s="371">
        <v>3.36</v>
      </c>
      <c r="AA43" s="303">
        <v>36900000</v>
      </c>
    </row>
    <row r="44" spans="1:27" ht="13.5">
      <c r="A44" s="361" t="s">
        <v>250</v>
      </c>
      <c r="B44" s="136"/>
      <c r="C44" s="60">
        <v>115021241</v>
      </c>
      <c r="D44" s="368"/>
      <c r="E44" s="54"/>
      <c r="F44" s="53"/>
      <c r="G44" s="53">
        <v>9000</v>
      </c>
      <c r="H44" s="54">
        <v>14000</v>
      </c>
      <c r="I44" s="54">
        <v>51000</v>
      </c>
      <c r="J44" s="53">
        <v>74000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74000</v>
      </c>
      <c r="X44" s="54"/>
      <c r="Y44" s="53">
        <v>74000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5916956</v>
      </c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268417678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35334000</v>
      </c>
      <c r="F48" s="53">
        <v>35334000</v>
      </c>
      <c r="G48" s="53">
        <v>787000</v>
      </c>
      <c r="H48" s="54">
        <v>4925000</v>
      </c>
      <c r="I48" s="54">
        <v>4827000</v>
      </c>
      <c r="J48" s="53">
        <v>10539000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10539000</v>
      </c>
      <c r="X48" s="54">
        <v>8833500</v>
      </c>
      <c r="Y48" s="53">
        <v>1705500</v>
      </c>
      <c r="Z48" s="94">
        <v>19.31</v>
      </c>
      <c r="AA48" s="95">
        <v>35334000</v>
      </c>
    </row>
    <row r="49" spans="1:27" ht="13.5">
      <c r="A49" s="361" t="s">
        <v>93</v>
      </c>
      <c r="B49" s="136"/>
      <c r="C49" s="54">
        <v>26893864</v>
      </c>
      <c r="D49" s="368"/>
      <c r="E49" s="54">
        <v>654916000</v>
      </c>
      <c r="F49" s="53">
        <v>654916000</v>
      </c>
      <c r="G49" s="53">
        <v>114664000</v>
      </c>
      <c r="H49" s="54">
        <v>84293000</v>
      </c>
      <c r="I49" s="54">
        <v>130008000</v>
      </c>
      <c r="J49" s="53">
        <v>328965000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328965000</v>
      </c>
      <c r="X49" s="54">
        <v>163729000</v>
      </c>
      <c r="Y49" s="53">
        <v>165236000</v>
      </c>
      <c r="Z49" s="94">
        <v>100.92</v>
      </c>
      <c r="AA49" s="95">
        <v>654916000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39932426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593000</v>
      </c>
      <c r="I57" s="343">
        <f t="shared" si="13"/>
        <v>621000</v>
      </c>
      <c r="J57" s="345">
        <f t="shared" si="13"/>
        <v>1214000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1214000</v>
      </c>
      <c r="X57" s="343">
        <f t="shared" si="13"/>
        <v>0</v>
      </c>
      <c r="Y57" s="345">
        <f t="shared" si="13"/>
        <v>1214000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39932426</v>
      </c>
      <c r="D58" s="340"/>
      <c r="E58" s="60"/>
      <c r="F58" s="59"/>
      <c r="G58" s="59"/>
      <c r="H58" s="60">
        <v>593000</v>
      </c>
      <c r="I58" s="60">
        <v>621000</v>
      </c>
      <c r="J58" s="59">
        <v>1214000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1214000</v>
      </c>
      <c r="X58" s="60"/>
      <c r="Y58" s="59">
        <v>1214000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1983638874</v>
      </c>
      <c r="D60" s="346">
        <f t="shared" si="14"/>
        <v>0</v>
      </c>
      <c r="E60" s="219">
        <f t="shared" si="14"/>
        <v>3637194000</v>
      </c>
      <c r="F60" s="264">
        <f t="shared" si="14"/>
        <v>3637194000</v>
      </c>
      <c r="G60" s="264">
        <f t="shared" si="14"/>
        <v>178040000</v>
      </c>
      <c r="H60" s="219">
        <f t="shared" si="14"/>
        <v>218944000</v>
      </c>
      <c r="I60" s="219">
        <f t="shared" si="14"/>
        <v>268147000</v>
      </c>
      <c r="J60" s="264">
        <f t="shared" si="14"/>
        <v>665131000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665131000</v>
      </c>
      <c r="X60" s="219">
        <f t="shared" si="14"/>
        <v>909298500</v>
      </c>
      <c r="Y60" s="264">
        <f t="shared" si="14"/>
        <v>-244167500</v>
      </c>
      <c r="Z60" s="337">
        <f>+IF(X60&lt;&gt;0,+(Y60/X60)*100,0)</f>
        <v>-26.85229327882978</v>
      </c>
      <c r="AA60" s="232">
        <f>+AA57+AA54+AA51+AA40+AA37+AA34+AA22+AA5</f>
        <v>3637194000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19800000</v>
      </c>
      <c r="F62" s="349">
        <f t="shared" si="15"/>
        <v>19800000</v>
      </c>
      <c r="G62" s="349">
        <f t="shared" si="15"/>
        <v>1193000</v>
      </c>
      <c r="H62" s="347">
        <f t="shared" si="15"/>
        <v>-63000</v>
      </c>
      <c r="I62" s="347">
        <f t="shared" si="15"/>
        <v>0</v>
      </c>
      <c r="J62" s="349">
        <f t="shared" si="15"/>
        <v>1130000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1130000</v>
      </c>
      <c r="X62" s="347">
        <f t="shared" si="15"/>
        <v>4950000</v>
      </c>
      <c r="Y62" s="349">
        <f t="shared" si="15"/>
        <v>-3820000</v>
      </c>
      <c r="Z62" s="338">
        <f>+IF(X62&lt;&gt;0,+(Y62/X62)*100,0)</f>
        <v>-77.17171717171716</v>
      </c>
      <c r="AA62" s="351">
        <f>SUM(AA63:AA66)</f>
        <v>19800000</v>
      </c>
    </row>
    <row r="63" spans="1:27" ht="13.5">
      <c r="A63" s="361" t="s">
        <v>258</v>
      </c>
      <c r="B63" s="136"/>
      <c r="C63" s="60"/>
      <c r="D63" s="340"/>
      <c r="E63" s="60">
        <v>17100000</v>
      </c>
      <c r="F63" s="59">
        <v>17100000</v>
      </c>
      <c r="G63" s="59">
        <v>1193000</v>
      </c>
      <c r="H63" s="60">
        <v>-88000</v>
      </c>
      <c r="I63" s="60"/>
      <c r="J63" s="59">
        <v>1105000</v>
      </c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>
        <v>1105000</v>
      </c>
      <c r="X63" s="60">
        <v>4275000</v>
      </c>
      <c r="Y63" s="59">
        <v>-3170000</v>
      </c>
      <c r="Z63" s="61">
        <v>-74.15</v>
      </c>
      <c r="AA63" s="62">
        <v>17100000</v>
      </c>
    </row>
    <row r="64" spans="1:27" ht="13.5">
      <c r="A64" s="361" t="s">
        <v>259</v>
      </c>
      <c r="B64" s="136"/>
      <c r="C64" s="60"/>
      <c r="D64" s="340"/>
      <c r="E64" s="60">
        <v>2700000</v>
      </c>
      <c r="F64" s="59">
        <v>2700000</v>
      </c>
      <c r="G64" s="59"/>
      <c r="H64" s="60">
        <v>25000</v>
      </c>
      <c r="I64" s="60"/>
      <c r="J64" s="59">
        <v>25000</v>
      </c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>
        <v>25000</v>
      </c>
      <c r="X64" s="60">
        <v>675000</v>
      </c>
      <c r="Y64" s="59">
        <v>-650000</v>
      </c>
      <c r="Z64" s="61">
        <v>-96.3</v>
      </c>
      <c r="AA64" s="62">
        <v>2700000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842225804</v>
      </c>
      <c r="D5" s="357">
        <f t="shared" si="0"/>
        <v>0</v>
      </c>
      <c r="E5" s="356">
        <f t="shared" si="0"/>
        <v>1310114000</v>
      </c>
      <c r="F5" s="358">
        <f t="shared" si="0"/>
        <v>1310114000</v>
      </c>
      <c r="G5" s="358">
        <f t="shared" si="0"/>
        <v>22676000</v>
      </c>
      <c r="H5" s="356">
        <f t="shared" si="0"/>
        <v>29602000</v>
      </c>
      <c r="I5" s="356">
        <f t="shared" si="0"/>
        <v>52637000</v>
      </c>
      <c r="J5" s="358">
        <f t="shared" si="0"/>
        <v>104915000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104915000</v>
      </c>
      <c r="X5" s="356">
        <f t="shared" si="0"/>
        <v>327528500</v>
      </c>
      <c r="Y5" s="358">
        <f t="shared" si="0"/>
        <v>-222613500</v>
      </c>
      <c r="Z5" s="359">
        <f>+IF(X5&lt;&gt;0,+(Y5/X5)*100,0)</f>
        <v>-67.96767304219328</v>
      </c>
      <c r="AA5" s="360">
        <f>+AA6+AA8+AA11+AA13+AA15</f>
        <v>1310114000</v>
      </c>
    </row>
    <row r="6" spans="1:27" ht="13.5">
      <c r="A6" s="361" t="s">
        <v>204</v>
      </c>
      <c r="B6" s="142"/>
      <c r="C6" s="60">
        <f>+C7</f>
        <v>152406600</v>
      </c>
      <c r="D6" s="340">
        <f aca="true" t="shared" si="1" ref="D6:AA6">+D7</f>
        <v>0</v>
      </c>
      <c r="E6" s="60">
        <f t="shared" si="1"/>
        <v>526234000</v>
      </c>
      <c r="F6" s="59">
        <f t="shared" si="1"/>
        <v>526234000</v>
      </c>
      <c r="G6" s="59">
        <f t="shared" si="1"/>
        <v>13934000</v>
      </c>
      <c r="H6" s="60">
        <f t="shared" si="1"/>
        <v>10661000</v>
      </c>
      <c r="I6" s="60">
        <f t="shared" si="1"/>
        <v>29590000</v>
      </c>
      <c r="J6" s="59">
        <f t="shared" si="1"/>
        <v>54185000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54185000</v>
      </c>
      <c r="X6" s="60">
        <f t="shared" si="1"/>
        <v>131558500</v>
      </c>
      <c r="Y6" s="59">
        <f t="shared" si="1"/>
        <v>-77373500</v>
      </c>
      <c r="Z6" s="61">
        <f>+IF(X6&lt;&gt;0,+(Y6/X6)*100,0)</f>
        <v>-58.812999540128544</v>
      </c>
      <c r="AA6" s="62">
        <f t="shared" si="1"/>
        <v>526234000</v>
      </c>
    </row>
    <row r="7" spans="1:27" ht="13.5">
      <c r="A7" s="291" t="s">
        <v>228</v>
      </c>
      <c r="B7" s="142"/>
      <c r="C7" s="60">
        <v>152406600</v>
      </c>
      <c r="D7" s="340"/>
      <c r="E7" s="60">
        <v>526234000</v>
      </c>
      <c r="F7" s="59">
        <v>526234000</v>
      </c>
      <c r="G7" s="59">
        <v>13934000</v>
      </c>
      <c r="H7" s="60">
        <v>10661000</v>
      </c>
      <c r="I7" s="60">
        <v>29590000</v>
      </c>
      <c r="J7" s="59">
        <v>54185000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54185000</v>
      </c>
      <c r="X7" s="60">
        <v>131558500</v>
      </c>
      <c r="Y7" s="59">
        <v>-77373500</v>
      </c>
      <c r="Z7" s="61">
        <v>-58.81</v>
      </c>
      <c r="AA7" s="62">
        <v>526234000</v>
      </c>
    </row>
    <row r="8" spans="1:27" ht="13.5">
      <c r="A8" s="361" t="s">
        <v>205</v>
      </c>
      <c r="B8" s="142"/>
      <c r="C8" s="60">
        <f aca="true" t="shared" si="2" ref="C8:Y8">SUM(C9:C10)</f>
        <v>188883899</v>
      </c>
      <c r="D8" s="340">
        <f t="shared" si="2"/>
        <v>0</v>
      </c>
      <c r="E8" s="60">
        <f t="shared" si="2"/>
        <v>271900000</v>
      </c>
      <c r="F8" s="59">
        <f t="shared" si="2"/>
        <v>271900000</v>
      </c>
      <c r="G8" s="59">
        <f t="shared" si="2"/>
        <v>2439000</v>
      </c>
      <c r="H8" s="60">
        <f t="shared" si="2"/>
        <v>4520000</v>
      </c>
      <c r="I8" s="60">
        <f t="shared" si="2"/>
        <v>3818000</v>
      </c>
      <c r="J8" s="59">
        <f t="shared" si="2"/>
        <v>10777000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10777000</v>
      </c>
      <c r="X8" s="60">
        <f t="shared" si="2"/>
        <v>67975000</v>
      </c>
      <c r="Y8" s="59">
        <f t="shared" si="2"/>
        <v>-57198000</v>
      </c>
      <c r="Z8" s="61">
        <f>+IF(X8&lt;&gt;0,+(Y8/X8)*100,0)</f>
        <v>-84.1456417800662</v>
      </c>
      <c r="AA8" s="62">
        <f>SUM(AA9:AA10)</f>
        <v>271900000</v>
      </c>
    </row>
    <row r="9" spans="1:27" ht="13.5">
      <c r="A9" s="291" t="s">
        <v>229</v>
      </c>
      <c r="B9" s="142"/>
      <c r="C9" s="60">
        <v>188883899</v>
      </c>
      <c r="D9" s="340"/>
      <c r="E9" s="60">
        <v>271900000</v>
      </c>
      <c r="F9" s="59">
        <v>271900000</v>
      </c>
      <c r="G9" s="59">
        <v>2439000</v>
      </c>
      <c r="H9" s="60">
        <v>4520000</v>
      </c>
      <c r="I9" s="60">
        <v>3818000</v>
      </c>
      <c r="J9" s="59">
        <v>10777000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10777000</v>
      </c>
      <c r="X9" s="60">
        <v>67975000</v>
      </c>
      <c r="Y9" s="59">
        <v>-57198000</v>
      </c>
      <c r="Z9" s="61">
        <v>-84.15</v>
      </c>
      <c r="AA9" s="62">
        <v>271900000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288988884</v>
      </c>
      <c r="D11" s="363">
        <f aca="true" t="shared" si="3" ref="D11:AA11">+D12</f>
        <v>0</v>
      </c>
      <c r="E11" s="362">
        <f t="shared" si="3"/>
        <v>97280000</v>
      </c>
      <c r="F11" s="364">
        <f t="shared" si="3"/>
        <v>97280000</v>
      </c>
      <c r="G11" s="364">
        <f t="shared" si="3"/>
        <v>2653000</v>
      </c>
      <c r="H11" s="362">
        <f t="shared" si="3"/>
        <v>5823000</v>
      </c>
      <c r="I11" s="362">
        <f t="shared" si="3"/>
        <v>2570000</v>
      </c>
      <c r="J11" s="364">
        <f t="shared" si="3"/>
        <v>11046000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11046000</v>
      </c>
      <c r="X11" s="362">
        <f t="shared" si="3"/>
        <v>24320000</v>
      </c>
      <c r="Y11" s="364">
        <f t="shared" si="3"/>
        <v>-13274000</v>
      </c>
      <c r="Z11" s="365">
        <f>+IF(X11&lt;&gt;0,+(Y11/X11)*100,0)</f>
        <v>-54.58059210526316</v>
      </c>
      <c r="AA11" s="366">
        <f t="shared" si="3"/>
        <v>97280000</v>
      </c>
    </row>
    <row r="12" spans="1:27" ht="13.5">
      <c r="A12" s="291" t="s">
        <v>231</v>
      </c>
      <c r="B12" s="136"/>
      <c r="C12" s="60">
        <v>288988884</v>
      </c>
      <c r="D12" s="340"/>
      <c r="E12" s="60">
        <v>97280000</v>
      </c>
      <c r="F12" s="59">
        <v>97280000</v>
      </c>
      <c r="G12" s="59">
        <v>2653000</v>
      </c>
      <c r="H12" s="60">
        <v>5823000</v>
      </c>
      <c r="I12" s="60">
        <v>2570000</v>
      </c>
      <c r="J12" s="59">
        <v>11046000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11046000</v>
      </c>
      <c r="X12" s="60">
        <v>24320000</v>
      </c>
      <c r="Y12" s="59">
        <v>-13274000</v>
      </c>
      <c r="Z12" s="61">
        <v>-54.58</v>
      </c>
      <c r="AA12" s="62">
        <v>97280000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228350000</v>
      </c>
      <c r="F13" s="342">
        <f t="shared" si="4"/>
        <v>228350000</v>
      </c>
      <c r="G13" s="342">
        <f t="shared" si="4"/>
        <v>77000</v>
      </c>
      <c r="H13" s="275">
        <f t="shared" si="4"/>
        <v>5599000</v>
      </c>
      <c r="I13" s="275">
        <f t="shared" si="4"/>
        <v>5444000</v>
      </c>
      <c r="J13" s="342">
        <f t="shared" si="4"/>
        <v>11120000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11120000</v>
      </c>
      <c r="X13" s="275">
        <f t="shared" si="4"/>
        <v>57087500</v>
      </c>
      <c r="Y13" s="342">
        <f t="shared" si="4"/>
        <v>-45967500</v>
      </c>
      <c r="Z13" s="335">
        <f>+IF(X13&lt;&gt;0,+(Y13/X13)*100,0)</f>
        <v>-80.5211298445369</v>
      </c>
      <c r="AA13" s="273">
        <f t="shared" si="4"/>
        <v>228350000</v>
      </c>
    </row>
    <row r="14" spans="1:27" ht="13.5">
      <c r="A14" s="291" t="s">
        <v>232</v>
      </c>
      <c r="B14" s="136"/>
      <c r="C14" s="60"/>
      <c r="D14" s="340"/>
      <c r="E14" s="60">
        <v>228350000</v>
      </c>
      <c r="F14" s="59">
        <v>228350000</v>
      </c>
      <c r="G14" s="59">
        <v>77000</v>
      </c>
      <c r="H14" s="60">
        <v>5599000</v>
      </c>
      <c r="I14" s="60">
        <v>5444000</v>
      </c>
      <c r="J14" s="59">
        <v>11120000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11120000</v>
      </c>
      <c r="X14" s="60">
        <v>57087500</v>
      </c>
      <c r="Y14" s="59">
        <v>-45967500</v>
      </c>
      <c r="Z14" s="61">
        <v>-80.52</v>
      </c>
      <c r="AA14" s="62">
        <v>228350000</v>
      </c>
    </row>
    <row r="15" spans="1:27" ht="13.5">
      <c r="A15" s="361" t="s">
        <v>208</v>
      </c>
      <c r="B15" s="136"/>
      <c r="C15" s="60">
        <f aca="true" t="shared" si="5" ref="C15:Y15">SUM(C16:C20)</f>
        <v>211946421</v>
      </c>
      <c r="D15" s="340">
        <f t="shared" si="5"/>
        <v>0</v>
      </c>
      <c r="E15" s="60">
        <f t="shared" si="5"/>
        <v>186350000</v>
      </c>
      <c r="F15" s="59">
        <f t="shared" si="5"/>
        <v>186350000</v>
      </c>
      <c r="G15" s="59">
        <f t="shared" si="5"/>
        <v>3573000</v>
      </c>
      <c r="H15" s="60">
        <f t="shared" si="5"/>
        <v>2999000</v>
      </c>
      <c r="I15" s="60">
        <f t="shared" si="5"/>
        <v>11215000</v>
      </c>
      <c r="J15" s="59">
        <f t="shared" si="5"/>
        <v>17787000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17787000</v>
      </c>
      <c r="X15" s="60">
        <f t="shared" si="5"/>
        <v>46587500</v>
      </c>
      <c r="Y15" s="59">
        <f t="shared" si="5"/>
        <v>-28800500</v>
      </c>
      <c r="Z15" s="61">
        <f>+IF(X15&lt;&gt;0,+(Y15/X15)*100,0)</f>
        <v>-61.820230748591364</v>
      </c>
      <c r="AA15" s="62">
        <f>SUM(AA16:AA20)</f>
        <v>186350000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>
        <v>5400000</v>
      </c>
      <c r="F19" s="59">
        <v>5400000</v>
      </c>
      <c r="G19" s="59"/>
      <c r="H19" s="60">
        <v>835000</v>
      </c>
      <c r="I19" s="60">
        <v>584000</v>
      </c>
      <c r="J19" s="59">
        <v>1419000</v>
      </c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>
        <v>1419000</v>
      </c>
      <c r="X19" s="60">
        <v>1350000</v>
      </c>
      <c r="Y19" s="59">
        <v>69000</v>
      </c>
      <c r="Z19" s="61">
        <v>5.11</v>
      </c>
      <c r="AA19" s="62">
        <v>5400000</v>
      </c>
    </row>
    <row r="20" spans="1:27" ht="13.5">
      <c r="A20" s="291" t="s">
        <v>93</v>
      </c>
      <c r="B20" s="136"/>
      <c r="C20" s="60">
        <v>211946421</v>
      </c>
      <c r="D20" s="340"/>
      <c r="E20" s="60">
        <v>180950000</v>
      </c>
      <c r="F20" s="59">
        <v>180950000</v>
      </c>
      <c r="G20" s="59">
        <v>3573000</v>
      </c>
      <c r="H20" s="60">
        <v>2164000</v>
      </c>
      <c r="I20" s="60">
        <v>10631000</v>
      </c>
      <c r="J20" s="59">
        <v>16368000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16368000</v>
      </c>
      <c r="X20" s="60">
        <v>45237500</v>
      </c>
      <c r="Y20" s="59">
        <v>-28869500</v>
      </c>
      <c r="Z20" s="61">
        <v>-63.82</v>
      </c>
      <c r="AA20" s="62">
        <v>180950000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216063905</v>
      </c>
      <c r="D22" s="344">
        <f t="shared" si="6"/>
        <v>0</v>
      </c>
      <c r="E22" s="343">
        <f t="shared" si="6"/>
        <v>91671000</v>
      </c>
      <c r="F22" s="345">
        <f t="shared" si="6"/>
        <v>91671000</v>
      </c>
      <c r="G22" s="345">
        <f t="shared" si="6"/>
        <v>1333000</v>
      </c>
      <c r="H22" s="343">
        <f t="shared" si="6"/>
        <v>5586000</v>
      </c>
      <c r="I22" s="343">
        <f t="shared" si="6"/>
        <v>2511000</v>
      </c>
      <c r="J22" s="345">
        <f t="shared" si="6"/>
        <v>9430000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9430000</v>
      </c>
      <c r="X22" s="343">
        <f t="shared" si="6"/>
        <v>22917750</v>
      </c>
      <c r="Y22" s="345">
        <f t="shared" si="6"/>
        <v>-13487750</v>
      </c>
      <c r="Z22" s="336">
        <f>+IF(X22&lt;&gt;0,+(Y22/X22)*100,0)</f>
        <v>-58.852854228709184</v>
      </c>
      <c r="AA22" s="350">
        <f>SUM(AA23:AA32)</f>
        <v>91671000</v>
      </c>
    </row>
    <row r="23" spans="1:27" ht="13.5">
      <c r="A23" s="361" t="s">
        <v>236</v>
      </c>
      <c r="B23" s="142"/>
      <c r="C23" s="60"/>
      <c r="D23" s="340"/>
      <c r="E23" s="60">
        <v>8920000</v>
      </c>
      <c r="F23" s="59">
        <v>8920000</v>
      </c>
      <c r="G23" s="59">
        <v>415000</v>
      </c>
      <c r="H23" s="60">
        <v>467000</v>
      </c>
      <c r="I23" s="60">
        <v>596000</v>
      </c>
      <c r="J23" s="59">
        <v>1478000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1478000</v>
      </c>
      <c r="X23" s="60">
        <v>2230000</v>
      </c>
      <c r="Y23" s="59">
        <v>-752000</v>
      </c>
      <c r="Z23" s="61">
        <v>-33.72</v>
      </c>
      <c r="AA23" s="62">
        <v>8920000</v>
      </c>
    </row>
    <row r="24" spans="1:27" ht="13.5">
      <c r="A24" s="361" t="s">
        <v>237</v>
      </c>
      <c r="B24" s="142"/>
      <c r="C24" s="60"/>
      <c r="D24" s="340"/>
      <c r="E24" s="60">
        <v>25420000</v>
      </c>
      <c r="F24" s="59">
        <v>25420000</v>
      </c>
      <c r="G24" s="59">
        <v>260000</v>
      </c>
      <c r="H24" s="60">
        <v>-39000</v>
      </c>
      <c r="I24" s="60"/>
      <c r="J24" s="59">
        <v>221000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221000</v>
      </c>
      <c r="X24" s="60">
        <v>6355000</v>
      </c>
      <c r="Y24" s="59">
        <v>-6134000</v>
      </c>
      <c r="Z24" s="61">
        <v>-96.52</v>
      </c>
      <c r="AA24" s="62">
        <v>25420000</v>
      </c>
    </row>
    <row r="25" spans="1:27" ht="13.5">
      <c r="A25" s="361" t="s">
        <v>238</v>
      </c>
      <c r="B25" s="142"/>
      <c r="C25" s="60"/>
      <c r="D25" s="340"/>
      <c r="E25" s="60">
        <v>2163000</v>
      </c>
      <c r="F25" s="59">
        <v>2163000</v>
      </c>
      <c r="G25" s="59"/>
      <c r="H25" s="60">
        <v>129000</v>
      </c>
      <c r="I25" s="60"/>
      <c r="J25" s="59">
        <v>129000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129000</v>
      </c>
      <c r="X25" s="60">
        <v>540750</v>
      </c>
      <c r="Y25" s="59">
        <v>-411750</v>
      </c>
      <c r="Z25" s="61">
        <v>-76.14</v>
      </c>
      <c r="AA25" s="62">
        <v>2163000</v>
      </c>
    </row>
    <row r="26" spans="1:27" ht="13.5">
      <c r="A26" s="361" t="s">
        <v>239</v>
      </c>
      <c r="B26" s="302"/>
      <c r="C26" s="362">
        <v>68695905</v>
      </c>
      <c r="D26" s="363"/>
      <c r="E26" s="362">
        <v>11989000</v>
      </c>
      <c r="F26" s="364">
        <v>11989000</v>
      </c>
      <c r="G26" s="364">
        <v>560000</v>
      </c>
      <c r="H26" s="362">
        <v>4211000</v>
      </c>
      <c r="I26" s="362">
        <v>1097000</v>
      </c>
      <c r="J26" s="364">
        <v>5868000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5868000</v>
      </c>
      <c r="X26" s="362">
        <v>2997250</v>
      </c>
      <c r="Y26" s="364">
        <v>2870750</v>
      </c>
      <c r="Z26" s="365">
        <v>95.78</v>
      </c>
      <c r="AA26" s="366">
        <v>11989000</v>
      </c>
    </row>
    <row r="27" spans="1:27" ht="13.5">
      <c r="A27" s="361" t="s">
        <v>240</v>
      </c>
      <c r="B27" s="147"/>
      <c r="C27" s="60">
        <v>96805539</v>
      </c>
      <c r="D27" s="340"/>
      <c r="E27" s="60">
        <v>9907000</v>
      </c>
      <c r="F27" s="59">
        <v>9907000</v>
      </c>
      <c r="G27" s="59">
        <v>98000</v>
      </c>
      <c r="H27" s="60">
        <v>24000</v>
      </c>
      <c r="I27" s="60">
        <v>15000</v>
      </c>
      <c r="J27" s="59">
        <v>137000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137000</v>
      </c>
      <c r="X27" s="60">
        <v>2476750</v>
      </c>
      <c r="Y27" s="59">
        <v>-2339750</v>
      </c>
      <c r="Z27" s="61">
        <v>-94.47</v>
      </c>
      <c r="AA27" s="62">
        <v>9907000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41376401</v>
      </c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>
        <v>450000</v>
      </c>
      <c r="F31" s="59">
        <v>450000</v>
      </c>
      <c r="G31" s="59"/>
      <c r="H31" s="60">
        <v>233000</v>
      </c>
      <c r="I31" s="60">
        <v>337000</v>
      </c>
      <c r="J31" s="59">
        <v>570000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570000</v>
      </c>
      <c r="X31" s="60">
        <v>112500</v>
      </c>
      <c r="Y31" s="59">
        <v>457500</v>
      </c>
      <c r="Z31" s="61">
        <v>406.67</v>
      </c>
      <c r="AA31" s="62">
        <v>450000</v>
      </c>
    </row>
    <row r="32" spans="1:27" ht="13.5">
      <c r="A32" s="361" t="s">
        <v>93</v>
      </c>
      <c r="B32" s="136"/>
      <c r="C32" s="60">
        <v>9186060</v>
      </c>
      <c r="D32" s="340"/>
      <c r="E32" s="60">
        <v>32822000</v>
      </c>
      <c r="F32" s="59">
        <v>32822000</v>
      </c>
      <c r="G32" s="59"/>
      <c r="H32" s="60">
        <v>561000</v>
      </c>
      <c r="I32" s="60">
        <v>466000</v>
      </c>
      <c r="J32" s="59">
        <v>1027000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1027000</v>
      </c>
      <c r="X32" s="60">
        <v>8205500</v>
      </c>
      <c r="Y32" s="59">
        <v>-7178500</v>
      </c>
      <c r="Z32" s="61">
        <v>-87.48</v>
      </c>
      <c r="AA32" s="62">
        <v>32822000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17000</v>
      </c>
      <c r="H34" s="343">
        <f t="shared" si="7"/>
        <v>128000</v>
      </c>
      <c r="I34" s="343">
        <f t="shared" si="7"/>
        <v>46000</v>
      </c>
      <c r="J34" s="345">
        <f t="shared" si="7"/>
        <v>191000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191000</v>
      </c>
      <c r="X34" s="343">
        <f t="shared" si="7"/>
        <v>0</v>
      </c>
      <c r="Y34" s="345">
        <f t="shared" si="7"/>
        <v>191000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>
        <v>17000</v>
      </c>
      <c r="H35" s="54">
        <v>128000</v>
      </c>
      <c r="I35" s="54">
        <v>46000</v>
      </c>
      <c r="J35" s="53">
        <v>191000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191000</v>
      </c>
      <c r="X35" s="54"/>
      <c r="Y35" s="53">
        <v>191000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420788477</v>
      </c>
      <c r="D40" s="344">
        <f t="shared" si="9"/>
        <v>0</v>
      </c>
      <c r="E40" s="343">
        <f t="shared" si="9"/>
        <v>422856000</v>
      </c>
      <c r="F40" s="345">
        <f t="shared" si="9"/>
        <v>422856000</v>
      </c>
      <c r="G40" s="345">
        <f t="shared" si="9"/>
        <v>10551000</v>
      </c>
      <c r="H40" s="343">
        <f t="shared" si="9"/>
        <v>5469000</v>
      </c>
      <c r="I40" s="343">
        <f t="shared" si="9"/>
        <v>18241000</v>
      </c>
      <c r="J40" s="345">
        <f t="shared" si="9"/>
        <v>34261000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34261000</v>
      </c>
      <c r="X40" s="343">
        <f t="shared" si="9"/>
        <v>105714000</v>
      </c>
      <c r="Y40" s="345">
        <f t="shared" si="9"/>
        <v>-71453000</v>
      </c>
      <c r="Z40" s="336">
        <f>+IF(X40&lt;&gt;0,+(Y40/X40)*100,0)</f>
        <v>-67.59085835367122</v>
      </c>
      <c r="AA40" s="350">
        <f>SUM(AA41:AA49)</f>
        <v>422856000</v>
      </c>
    </row>
    <row r="41" spans="1:27" ht="13.5">
      <c r="A41" s="361" t="s">
        <v>247</v>
      </c>
      <c r="B41" s="142"/>
      <c r="C41" s="362">
        <v>365742010</v>
      </c>
      <c r="D41" s="363"/>
      <c r="E41" s="362">
        <v>29900000</v>
      </c>
      <c r="F41" s="364">
        <v>29900000</v>
      </c>
      <c r="G41" s="364">
        <v>307000</v>
      </c>
      <c r="H41" s="362">
        <v>687000</v>
      </c>
      <c r="I41" s="362">
        <v>188000</v>
      </c>
      <c r="J41" s="364">
        <v>1182000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1182000</v>
      </c>
      <c r="X41" s="362">
        <v>7475000</v>
      </c>
      <c r="Y41" s="364">
        <v>-6293000</v>
      </c>
      <c r="Z41" s="365">
        <v>-84.19</v>
      </c>
      <c r="AA41" s="366">
        <v>29900000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4500000</v>
      </c>
      <c r="F42" s="53">
        <f t="shared" si="10"/>
        <v>4500000</v>
      </c>
      <c r="G42" s="53">
        <f t="shared" si="10"/>
        <v>0</v>
      </c>
      <c r="H42" s="54">
        <f t="shared" si="10"/>
        <v>300000</v>
      </c>
      <c r="I42" s="54">
        <f t="shared" si="10"/>
        <v>5215000</v>
      </c>
      <c r="J42" s="53">
        <f t="shared" si="10"/>
        <v>5515000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5515000</v>
      </c>
      <c r="X42" s="54">
        <f t="shared" si="10"/>
        <v>1125000</v>
      </c>
      <c r="Y42" s="53">
        <f t="shared" si="10"/>
        <v>4390000</v>
      </c>
      <c r="Z42" s="94">
        <f>+IF(X42&lt;&gt;0,+(Y42/X42)*100,0)</f>
        <v>390.22222222222223</v>
      </c>
      <c r="AA42" s="95">
        <f>+AA62</f>
        <v>4500000</v>
      </c>
    </row>
    <row r="43" spans="1:27" ht="13.5">
      <c r="A43" s="361" t="s">
        <v>249</v>
      </c>
      <c r="B43" s="136"/>
      <c r="C43" s="275">
        <v>9606860</v>
      </c>
      <c r="D43" s="369"/>
      <c r="E43" s="305">
        <v>22446000</v>
      </c>
      <c r="F43" s="370">
        <v>22446000</v>
      </c>
      <c r="G43" s="370">
        <v>499000</v>
      </c>
      <c r="H43" s="305">
        <v>1638000</v>
      </c>
      <c r="I43" s="305">
        <v>1730000</v>
      </c>
      <c r="J43" s="370">
        <v>3867000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3867000</v>
      </c>
      <c r="X43" s="305">
        <v>5611500</v>
      </c>
      <c r="Y43" s="370">
        <v>-1744500</v>
      </c>
      <c r="Z43" s="371">
        <v>-31.09</v>
      </c>
      <c r="AA43" s="303">
        <v>22446000</v>
      </c>
    </row>
    <row r="44" spans="1:27" ht="13.5">
      <c r="A44" s="361" t="s">
        <v>250</v>
      </c>
      <c r="B44" s="136"/>
      <c r="C44" s="60"/>
      <c r="D44" s="368"/>
      <c r="E44" s="54">
        <v>711000</v>
      </c>
      <c r="F44" s="53">
        <v>711000</v>
      </c>
      <c r="G44" s="53">
        <v>72000</v>
      </c>
      <c r="H44" s="54">
        <v>53000</v>
      </c>
      <c r="I44" s="54">
        <v>9000</v>
      </c>
      <c r="J44" s="53">
        <v>134000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134000</v>
      </c>
      <c r="X44" s="54">
        <v>177750</v>
      </c>
      <c r="Y44" s="53">
        <v>-43750</v>
      </c>
      <c r="Z44" s="94">
        <v>-24.61</v>
      </c>
      <c r="AA44" s="95">
        <v>711000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150000</v>
      </c>
      <c r="D46" s="368"/>
      <c r="E46" s="54">
        <v>4230000</v>
      </c>
      <c r="F46" s="53">
        <v>4230000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1057500</v>
      </c>
      <c r="Y46" s="53">
        <v>-1057500</v>
      </c>
      <c r="Z46" s="94">
        <v>-100</v>
      </c>
      <c r="AA46" s="95">
        <v>4230000</v>
      </c>
    </row>
    <row r="47" spans="1:27" ht="13.5">
      <c r="A47" s="361" t="s">
        <v>253</v>
      </c>
      <c r="B47" s="136"/>
      <c r="C47" s="60">
        <v>45289607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136938000</v>
      </c>
      <c r="F48" s="53">
        <v>136938000</v>
      </c>
      <c r="G48" s="53">
        <v>375000</v>
      </c>
      <c r="H48" s="54">
        <v>1381000</v>
      </c>
      <c r="I48" s="54">
        <v>4427000</v>
      </c>
      <c r="J48" s="53">
        <v>6183000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6183000</v>
      </c>
      <c r="X48" s="54">
        <v>34234500</v>
      </c>
      <c r="Y48" s="53">
        <v>-28051500</v>
      </c>
      <c r="Z48" s="94">
        <v>-81.94</v>
      </c>
      <c r="AA48" s="95">
        <v>136938000</v>
      </c>
    </row>
    <row r="49" spans="1:27" ht="13.5">
      <c r="A49" s="361" t="s">
        <v>93</v>
      </c>
      <c r="B49" s="136"/>
      <c r="C49" s="54"/>
      <c r="D49" s="368"/>
      <c r="E49" s="54">
        <v>224131000</v>
      </c>
      <c r="F49" s="53">
        <v>224131000</v>
      </c>
      <c r="G49" s="53">
        <v>9298000</v>
      </c>
      <c r="H49" s="54">
        <v>1410000</v>
      </c>
      <c r="I49" s="54">
        <v>6672000</v>
      </c>
      <c r="J49" s="53">
        <v>17380000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17380000</v>
      </c>
      <c r="X49" s="54">
        <v>56032750</v>
      </c>
      <c r="Y49" s="53">
        <v>-38652750</v>
      </c>
      <c r="Z49" s="94">
        <v>-68.98</v>
      </c>
      <c r="AA49" s="95">
        <v>224131000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31998608</v>
      </c>
      <c r="D57" s="344">
        <f aca="true" t="shared" si="13" ref="D57:AA57">+D58</f>
        <v>0</v>
      </c>
      <c r="E57" s="343">
        <f t="shared" si="13"/>
        <v>4932000</v>
      </c>
      <c r="F57" s="345">
        <f t="shared" si="13"/>
        <v>4932000</v>
      </c>
      <c r="G57" s="345">
        <f t="shared" si="13"/>
        <v>325000</v>
      </c>
      <c r="H57" s="343">
        <f t="shared" si="13"/>
        <v>6000</v>
      </c>
      <c r="I57" s="343">
        <f t="shared" si="13"/>
        <v>-6000</v>
      </c>
      <c r="J57" s="345">
        <f t="shared" si="13"/>
        <v>325000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325000</v>
      </c>
      <c r="X57" s="343">
        <f t="shared" si="13"/>
        <v>1233000</v>
      </c>
      <c r="Y57" s="345">
        <f t="shared" si="13"/>
        <v>-908000</v>
      </c>
      <c r="Z57" s="336">
        <f>+IF(X57&lt;&gt;0,+(Y57/X57)*100,0)</f>
        <v>-73.64152473641525</v>
      </c>
      <c r="AA57" s="350">
        <f t="shared" si="13"/>
        <v>4932000</v>
      </c>
    </row>
    <row r="58" spans="1:27" ht="13.5">
      <c r="A58" s="361" t="s">
        <v>216</v>
      </c>
      <c r="B58" s="136"/>
      <c r="C58" s="60">
        <v>31998608</v>
      </c>
      <c r="D58" s="340"/>
      <c r="E58" s="60">
        <v>4932000</v>
      </c>
      <c r="F58" s="59">
        <v>4932000</v>
      </c>
      <c r="G58" s="59">
        <v>325000</v>
      </c>
      <c r="H58" s="60">
        <v>6000</v>
      </c>
      <c r="I58" s="60">
        <v>-6000</v>
      </c>
      <c r="J58" s="59">
        <v>325000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325000</v>
      </c>
      <c r="X58" s="60">
        <v>1233000</v>
      </c>
      <c r="Y58" s="59">
        <v>-908000</v>
      </c>
      <c r="Z58" s="61">
        <v>-73.64</v>
      </c>
      <c r="AA58" s="62">
        <v>4932000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1511076794</v>
      </c>
      <c r="D60" s="346">
        <f t="shared" si="14"/>
        <v>0</v>
      </c>
      <c r="E60" s="219">
        <f t="shared" si="14"/>
        <v>1829573000</v>
      </c>
      <c r="F60" s="264">
        <f t="shared" si="14"/>
        <v>1829573000</v>
      </c>
      <c r="G60" s="264">
        <f t="shared" si="14"/>
        <v>34902000</v>
      </c>
      <c r="H60" s="219">
        <f t="shared" si="14"/>
        <v>40791000</v>
      </c>
      <c r="I60" s="219">
        <f t="shared" si="14"/>
        <v>73429000</v>
      </c>
      <c r="J60" s="264">
        <f t="shared" si="14"/>
        <v>149122000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149122000</v>
      </c>
      <c r="X60" s="219">
        <f t="shared" si="14"/>
        <v>457393250</v>
      </c>
      <c r="Y60" s="264">
        <f t="shared" si="14"/>
        <v>-308271250</v>
      </c>
      <c r="Z60" s="337">
        <f>+IF(X60&lt;&gt;0,+(Y60/X60)*100,0)</f>
        <v>-67.39742005375024</v>
      </c>
      <c r="AA60" s="232">
        <f>+AA57+AA54+AA51+AA40+AA37+AA34+AA22+AA5</f>
        <v>1829573000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4500000</v>
      </c>
      <c r="F62" s="349">
        <f t="shared" si="15"/>
        <v>4500000</v>
      </c>
      <c r="G62" s="349">
        <f t="shared" si="15"/>
        <v>0</v>
      </c>
      <c r="H62" s="347">
        <f t="shared" si="15"/>
        <v>300000</v>
      </c>
      <c r="I62" s="347">
        <f t="shared" si="15"/>
        <v>5215000</v>
      </c>
      <c r="J62" s="349">
        <f t="shared" si="15"/>
        <v>5515000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5515000</v>
      </c>
      <c r="X62" s="347">
        <f t="shared" si="15"/>
        <v>1125000</v>
      </c>
      <c r="Y62" s="349">
        <f t="shared" si="15"/>
        <v>4390000</v>
      </c>
      <c r="Z62" s="338">
        <f>+IF(X62&lt;&gt;0,+(Y62/X62)*100,0)</f>
        <v>390.22222222222223</v>
      </c>
      <c r="AA62" s="351">
        <f>SUM(AA63:AA66)</f>
        <v>4500000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>
        <v>4500000</v>
      </c>
      <c r="F65" s="105">
        <v>4500000</v>
      </c>
      <c r="G65" s="99"/>
      <c r="H65" s="106">
        <v>300000</v>
      </c>
      <c r="I65" s="106">
        <v>5215000</v>
      </c>
      <c r="J65" s="105">
        <v>5515000</v>
      </c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>
        <v>5515000</v>
      </c>
      <c r="X65" s="106">
        <v>1125000</v>
      </c>
      <c r="Y65" s="105">
        <v>4390000</v>
      </c>
      <c r="Z65" s="101">
        <v>390.22</v>
      </c>
      <c r="AA65" s="108">
        <v>4500000</v>
      </c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2013-11-05T08:55:29Z</dcterms:created>
  <dcterms:modified xsi:type="dcterms:W3CDTF">2013-11-05T08:55:33Z</dcterms:modified>
  <cp:category/>
  <cp:version/>
  <cp:contentType/>
  <cp:contentStatus/>
</cp:coreProperties>
</file>