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<sst xmlns="http://schemas.openxmlformats.org/spreadsheetml/2006/main" count="855" uniqueCount="302">
  <si>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Ekurhuleni Metro(EKU)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</si>
  <si>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</si>
  <si>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</si>
  <si>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</si>
  <si>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</si>
  <si>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</si>
  <si>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</si>
  <si>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</si>
  <si>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</si>
  <si>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</si>
  <si>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</si>
  <si>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</si>
  <si>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</si>
  <si>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</si>
  <si>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</si>
  <si>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</si>
  <si>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</si>
  <si>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</si>
  <si>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</si>
  <si>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</si>
  <si>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</si>
  <si>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</si>
  <si>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</si>
  <si>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</si>
  <si>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</si>
  <si>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</si>
  <si>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</si>
  <si>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</si>
  <si>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</si>
  <si>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</si>
  <si>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</si>
  <si>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</si>
  <si>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</si>
  <si>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</si>
  <si>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</si>
  <si>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</si>
  <si>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</si>
  <si>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</si>
  <si>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</si>
  <si>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</si>
  <si>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</si>
  <si>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</si>
  <si>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</si>
  <si>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</si>
  <si>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</si>
  <si>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</si>
  <si>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</si>
  <si>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</si>
  <si>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</si>
  <si>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</si>
  <si>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</si>
  <si>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</si>
  <si>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</si>
  <si>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</si>
  <si>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</si>
  <si>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</si>
  <si>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</si>
  <si>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</si>
  <si>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</si>
  <si>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</si>
  <si>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</si>
  <si>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</si>
  <si>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</si>
  <si>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</si>
  <si>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</si>
  <si>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</si>
  <si>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</si>
  <si>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</si>
  <si>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</si>
  <si>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</si>
  <si>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Ekurhuleni Metro(EKU)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</si>
  <si>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</si>
  <si>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</si>
  <si>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</si>
  <si>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</si>
  <si>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</si>
  <si>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</si>
  <si>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</si>
  <si>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</si>
  <si>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</si>
  <si>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</si>
  <si>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</si>
  <si>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</si>
  <si>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</si>
  <si>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</si>
  <si>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</si>
  <si>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</si>
  <si>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</si>
  <si>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</si>
  <si>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</si>
  <si>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</si>
  <si>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</si>
  <si>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</si>
  <si>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</si>
  <si>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</si>
  <si>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</si>
  <si>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</si>
  <si>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</si>
  <si>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</si>
  <si>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</si>
  <si>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Ekurhuleni Metro(EKU)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</si>
  <si>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</si>
  <si>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</si>
  <si>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</si>
  <si>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</si>
  <si>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</si>
  <si>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</si>
  <si>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</si>
  <si>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</si>
  <si>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</si>
  <si>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</si>
  <si>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</si>
  <si>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</si>
  <si>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</si>
  <si>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</si>
  <si>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</si>
  <si>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</si>
  <si>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</si>
  <si>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</si>
  <si>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</si>
  <si>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</si>
  <si>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</si>
  <si>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</si>
  <si>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</si>
  <si>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</si>
  <si>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</si>
  <si>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</si>
  <si>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</si>
  <si>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</si>
  <si>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Ekurhuleni Metro(EKU)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</si>
  <si>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</si>
  <si>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</si>
  <si>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</si>
  <si>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</si>
  <si>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</si>
  <si>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</si>
  <si>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</si>
  <si>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</si>
  <si>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</si>
  <si>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</si>
  <si>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Ekurhuleni Metro(EKU)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</si>
  <si>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</si>
  <si>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</si>
  <si>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</si>
  <si>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</si>
  <si>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</si>
  <si>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</si>
  <si>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</si>
  <si>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</si>
  <si>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</si>
  <si>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</si>
  <si>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</si>
  <si>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</si>
  <si>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</si>
  <si>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</si>
  <si>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</si>
  <si>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</si>
  <si>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</si>
  <si>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</si>
  <si>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</si>
  <si>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</si>
  <si>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</si>
  <si>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</si>
  <si>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</si>
  <si>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</si>
  <si>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</si>
  <si>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</si>
  <si>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</si>
  <si>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</si>
  <si>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</si>
  <si>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</si>
  <si>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</si>
  <si>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</si>
  <si>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</si>
  <si>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Ekurhuleni Metro(EKU)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</si>
  <si>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</si>
  <si>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</si>
  <si>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</si>
  <si>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</si>
  <si>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</si>
  <si>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</si>
  <si>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</si>
  <si>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</si>
  <si>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</si>
  <si>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</si>
  <si>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</si>
  <si>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</si>
  <si>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</si>
  <si>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</si>
  <si>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</si>
  <si>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</si>
  <si>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</si>
  <si>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</si>
  <si>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</si>
  <si>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</si>
  <si>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</si>
  <si>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</si>
  <si>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</si>
  <si>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</si>
  <si>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</si>
  <si>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</si>
  <si>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Ekurhuleni Metro(EKU)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</si>
  <si>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</si>
  <si>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</si>
  <si>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</si>
  <si>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</si>
  <si>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</si>
  <si>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</si>
  <si>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</si>
  <si>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</si>
  <si>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</si>
  <si>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</si>
  <si>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</si>
  <si>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</si>
  <si>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</si>
  <si>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</si>
  <si>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</si>
  <si>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</si>
  <si>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</si>
  <si>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</si>
  <si>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</si>
  <si>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</si>
  <si>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</si>
  <si>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</si>
  <si>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</si>
  <si>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</si>
  <si>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Ekurhuleni Metro(EKU)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</si>
  <si>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</si>
  <si>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</si>
  <si>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</si>
  <si>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</si>
  <si>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</si>
  <si>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</si>
  <si>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</si>
  <si>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</si>
  <si>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</si>
  <si>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</si>
  <si>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</si>
  <si>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</si>
  <si>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</si>
  <si>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</si>
  <si>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</si>
  <si>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</si>
  <si>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</si>
  <si>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</si>
  <si>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</si>
  <si>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</si>
  <si>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</si>
  <si>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</si>
  <si>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</si>
  <si>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</si>
  <si>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</si>
  <si>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</si>
  <si>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</si>
  <si>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</si>
  <si>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</si>
  <si>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</si>
  <si>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</si>
  <si>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</si>
  <si>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</si>
  <si>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</si>
  <si>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</si>
  <si>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Ekurhuleni Metro(EKU)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</si>
  <si>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</si>
  <si>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</si>
  <si>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Ekurhuleni Metro(EKU)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</si>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</sst>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3042272327</v>
      </c>
      <c r="C5" s="19">
        <v>0</v>
      </c>
      <c r="D5" s="59">
        <v>3602668433</v>
      </c>
      <c r="E5" s="60">
        <v>3602668433</v>
      </c>
      <c r="F5" s="60">
        <v>360760828</v>
      </c>
      <c r="G5" s="60">
        <v>299704072</v>
      </c>
      <c r="H5" s="60">
        <v>313785769</v>
      </c>
      <c r="I5" s="60">
        <v>974250669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974250669</v>
      </c>
      <c r="W5" s="60">
        <v>900667108</v>
      </c>
      <c r="X5" s="60">
        <v>73583561</v>
      </c>
      <c r="Y5" s="61">
        <v>8.17</v>
      </c>
      <c r="Z5" s="62">
        <v>3602668433</v>
      </c>
    </row>
    <row r="6" spans="1:26" ht="13.5">
      <c r="A6" s="58" t="s">
        <v>32</v>
      </c>
      <c r="B6" s="19">
        <v>14021312311</v>
      </c>
      <c r="C6" s="19">
        <v>0</v>
      </c>
      <c r="D6" s="59">
        <v>16154612579</v>
      </c>
      <c r="E6" s="60">
        <v>16154612579</v>
      </c>
      <c r="F6" s="60">
        <v>1435862561</v>
      </c>
      <c r="G6" s="60">
        <v>1533329590</v>
      </c>
      <c r="H6" s="60">
        <v>1573352427</v>
      </c>
      <c r="I6" s="60">
        <v>4542544578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4542544578</v>
      </c>
      <c r="W6" s="60">
        <v>4038653145</v>
      </c>
      <c r="X6" s="60">
        <v>503891433</v>
      </c>
      <c r="Y6" s="61">
        <v>12.48</v>
      </c>
      <c r="Z6" s="62">
        <v>16154612579</v>
      </c>
    </row>
    <row r="7" spans="1:26" ht="13.5">
      <c r="A7" s="58" t="s">
        <v>33</v>
      </c>
      <c r="B7" s="19">
        <v>239543249</v>
      </c>
      <c r="C7" s="19">
        <v>0</v>
      </c>
      <c r="D7" s="59">
        <v>195615000</v>
      </c>
      <c r="E7" s="60">
        <v>195615000</v>
      </c>
      <c r="F7" s="60">
        <v>20229863</v>
      </c>
      <c r="G7" s="60">
        <v>20085437</v>
      </c>
      <c r="H7" s="60">
        <v>18301134</v>
      </c>
      <c r="I7" s="60">
        <v>58616434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58616434</v>
      </c>
      <c r="W7" s="60">
        <v>48903750</v>
      </c>
      <c r="X7" s="60">
        <v>9712684</v>
      </c>
      <c r="Y7" s="61">
        <v>19.86</v>
      </c>
      <c r="Z7" s="62">
        <v>195615000</v>
      </c>
    </row>
    <row r="8" spans="1:26" ht="13.5">
      <c r="A8" s="58" t="s">
        <v>34</v>
      </c>
      <c r="B8" s="19">
        <v>3638073453</v>
      </c>
      <c r="C8" s="19">
        <v>0</v>
      </c>
      <c r="D8" s="59">
        <v>2618494975</v>
      </c>
      <c r="E8" s="60">
        <v>2618494975</v>
      </c>
      <c r="F8" s="60">
        <v>865298789</v>
      </c>
      <c r="G8" s="60">
        <v>43938056</v>
      </c>
      <c r="H8" s="60">
        <v>2446583</v>
      </c>
      <c r="I8" s="60">
        <v>911683428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911683428</v>
      </c>
      <c r="W8" s="60">
        <v>654623744</v>
      </c>
      <c r="X8" s="60">
        <v>257059684</v>
      </c>
      <c r="Y8" s="61">
        <v>39.27</v>
      </c>
      <c r="Z8" s="62">
        <v>2618494975</v>
      </c>
    </row>
    <row r="9" spans="1:26" ht="13.5">
      <c r="A9" s="58" t="s">
        <v>35</v>
      </c>
      <c r="B9" s="19">
        <v>882064794</v>
      </c>
      <c r="C9" s="19">
        <v>0</v>
      </c>
      <c r="D9" s="59">
        <v>2196251800</v>
      </c>
      <c r="E9" s="60">
        <v>2196251800</v>
      </c>
      <c r="F9" s="60">
        <v>84282564</v>
      </c>
      <c r="G9" s="60">
        <v>553931220</v>
      </c>
      <c r="H9" s="60">
        <v>77026370</v>
      </c>
      <c r="I9" s="60">
        <v>715240154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715240154</v>
      </c>
      <c r="W9" s="60">
        <v>549062950</v>
      </c>
      <c r="X9" s="60">
        <v>166177204</v>
      </c>
      <c r="Y9" s="61">
        <v>30.27</v>
      </c>
      <c r="Z9" s="62">
        <v>2196251800</v>
      </c>
    </row>
    <row r="10" spans="1:26" ht="25.5">
      <c r="A10" s="63" t="s">
        <v>277</v>
      </c>
      <c r="B10" s="64">
        <f>SUM(B5:B9)</f>
        <v>21823266134</v>
      </c>
      <c r="C10" s="64">
        <f>SUM(C5:C9)</f>
        <v>0</v>
      </c>
      <c r="D10" s="65">
        <f aca="true" t="shared" si="0" ref="D10:Z10">SUM(D5:D9)</f>
        <v>24767642787</v>
      </c>
      <c r="E10" s="66">
        <f t="shared" si="0"/>
        <v>24767642787</v>
      </c>
      <c r="F10" s="66">
        <f t="shared" si="0"/>
        <v>2766434605</v>
      </c>
      <c r="G10" s="66">
        <f t="shared" si="0"/>
        <v>2450988375</v>
      </c>
      <c r="H10" s="66">
        <f t="shared" si="0"/>
        <v>1984912283</v>
      </c>
      <c r="I10" s="66">
        <f t="shared" si="0"/>
        <v>7202335263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7202335263</v>
      </c>
      <c r="W10" s="66">
        <f t="shared" si="0"/>
        <v>6191910697</v>
      </c>
      <c r="X10" s="66">
        <f t="shared" si="0"/>
        <v>1010424566</v>
      </c>
      <c r="Y10" s="67">
        <f>+IF(W10&lt;&gt;0,(X10/W10)*100,0)</f>
        <v>16.318461545150413</v>
      </c>
      <c r="Z10" s="68">
        <f t="shared" si="0"/>
        <v>24767642787</v>
      </c>
    </row>
    <row r="11" spans="1:26" ht="13.5">
      <c r="A11" s="58" t="s">
        <v>37</v>
      </c>
      <c r="B11" s="19">
        <v>4076351618</v>
      </c>
      <c r="C11" s="19">
        <v>0</v>
      </c>
      <c r="D11" s="59">
        <v>5134072657</v>
      </c>
      <c r="E11" s="60">
        <v>5134072657</v>
      </c>
      <c r="F11" s="60">
        <v>383054363</v>
      </c>
      <c r="G11" s="60">
        <v>367324481</v>
      </c>
      <c r="H11" s="60">
        <v>371308028</v>
      </c>
      <c r="I11" s="60">
        <v>1121686872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1121686872</v>
      </c>
      <c r="W11" s="60">
        <v>1283518164</v>
      </c>
      <c r="X11" s="60">
        <v>-161831292</v>
      </c>
      <c r="Y11" s="61">
        <v>-12.61</v>
      </c>
      <c r="Z11" s="62">
        <v>5134072657</v>
      </c>
    </row>
    <row r="12" spans="1:26" ht="13.5">
      <c r="A12" s="58" t="s">
        <v>38</v>
      </c>
      <c r="B12" s="19">
        <v>87954568</v>
      </c>
      <c r="C12" s="19">
        <v>0</v>
      </c>
      <c r="D12" s="59">
        <v>97285812</v>
      </c>
      <c r="E12" s="60">
        <v>97285812</v>
      </c>
      <c r="F12" s="60">
        <v>7412207</v>
      </c>
      <c r="G12" s="60">
        <v>7412207</v>
      </c>
      <c r="H12" s="60">
        <v>7380019</v>
      </c>
      <c r="I12" s="60">
        <v>22204433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22204433</v>
      </c>
      <c r="W12" s="60">
        <v>24321453</v>
      </c>
      <c r="X12" s="60">
        <v>-2117020</v>
      </c>
      <c r="Y12" s="61">
        <v>-8.7</v>
      </c>
      <c r="Z12" s="62">
        <v>97285812</v>
      </c>
    </row>
    <row r="13" spans="1:26" ht="13.5">
      <c r="A13" s="58" t="s">
        <v>278</v>
      </c>
      <c r="B13" s="19">
        <v>1965886747</v>
      </c>
      <c r="C13" s="19">
        <v>0</v>
      </c>
      <c r="D13" s="59">
        <v>1312895549</v>
      </c>
      <c r="E13" s="60">
        <v>1312895549</v>
      </c>
      <c r="F13" s="60">
        <v>109407961</v>
      </c>
      <c r="G13" s="60">
        <v>109407963</v>
      </c>
      <c r="H13" s="60">
        <v>109407963</v>
      </c>
      <c r="I13" s="60">
        <v>328223887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328223887</v>
      </c>
      <c r="W13" s="60">
        <v>328223887</v>
      </c>
      <c r="X13" s="60">
        <v>0</v>
      </c>
      <c r="Y13" s="61">
        <v>0</v>
      </c>
      <c r="Z13" s="62">
        <v>1312895549</v>
      </c>
    </row>
    <row r="14" spans="1:26" ht="13.5">
      <c r="A14" s="58" t="s">
        <v>40</v>
      </c>
      <c r="B14" s="19">
        <v>522865540</v>
      </c>
      <c r="C14" s="19">
        <v>0</v>
      </c>
      <c r="D14" s="59">
        <v>685215331</v>
      </c>
      <c r="E14" s="60">
        <v>685215331</v>
      </c>
      <c r="F14" s="60">
        <v>40151491</v>
      </c>
      <c r="G14" s="60">
        <v>0</v>
      </c>
      <c r="H14" s="60">
        <v>79007773</v>
      </c>
      <c r="I14" s="60">
        <v>119159264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119159264</v>
      </c>
      <c r="W14" s="60">
        <v>171303833</v>
      </c>
      <c r="X14" s="60">
        <v>-52144569</v>
      </c>
      <c r="Y14" s="61">
        <v>-30.44</v>
      </c>
      <c r="Z14" s="62">
        <v>685215331</v>
      </c>
    </row>
    <row r="15" spans="1:26" ht="13.5">
      <c r="A15" s="58" t="s">
        <v>41</v>
      </c>
      <c r="B15" s="19">
        <v>10692819127</v>
      </c>
      <c r="C15" s="19">
        <v>0</v>
      </c>
      <c r="D15" s="59">
        <v>11805092612</v>
      </c>
      <c r="E15" s="60">
        <v>11805092612</v>
      </c>
      <c r="F15" s="60">
        <v>1211402808</v>
      </c>
      <c r="G15" s="60">
        <v>1204527892</v>
      </c>
      <c r="H15" s="60">
        <v>839105679</v>
      </c>
      <c r="I15" s="60">
        <v>3255036379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3255036379</v>
      </c>
      <c r="W15" s="60">
        <v>2951273153</v>
      </c>
      <c r="X15" s="60">
        <v>303763226</v>
      </c>
      <c r="Y15" s="61">
        <v>10.29</v>
      </c>
      <c r="Z15" s="62">
        <v>11805092612</v>
      </c>
    </row>
    <row r="16" spans="1:26" ht="13.5">
      <c r="A16" s="69" t="s">
        <v>42</v>
      </c>
      <c r="B16" s="19">
        <v>960644890</v>
      </c>
      <c r="C16" s="19">
        <v>0</v>
      </c>
      <c r="D16" s="59">
        <v>1003678823</v>
      </c>
      <c r="E16" s="60">
        <v>1003678823</v>
      </c>
      <c r="F16" s="60">
        <v>13779031</v>
      </c>
      <c r="G16" s="60">
        <v>80934803</v>
      </c>
      <c r="H16" s="60">
        <v>93184308</v>
      </c>
      <c r="I16" s="60">
        <v>187898142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187898142</v>
      </c>
      <c r="W16" s="60">
        <v>250919706</v>
      </c>
      <c r="X16" s="60">
        <v>-63021564</v>
      </c>
      <c r="Y16" s="61">
        <v>-25.12</v>
      </c>
      <c r="Z16" s="62">
        <v>1003678823</v>
      </c>
    </row>
    <row r="17" spans="1:26" ht="13.5">
      <c r="A17" s="58" t="s">
        <v>43</v>
      </c>
      <c r="B17" s="19">
        <v>3139772189</v>
      </c>
      <c r="C17" s="19">
        <v>0</v>
      </c>
      <c r="D17" s="59">
        <v>4595696073</v>
      </c>
      <c r="E17" s="60">
        <v>4595696073</v>
      </c>
      <c r="F17" s="60">
        <v>122725918</v>
      </c>
      <c r="G17" s="60">
        <v>235809896</v>
      </c>
      <c r="H17" s="60">
        <v>437808893</v>
      </c>
      <c r="I17" s="60">
        <v>796344707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796344707</v>
      </c>
      <c r="W17" s="60">
        <v>1148924018</v>
      </c>
      <c r="X17" s="60">
        <v>-352579311</v>
      </c>
      <c r="Y17" s="61">
        <v>-30.69</v>
      </c>
      <c r="Z17" s="62">
        <v>4595696073</v>
      </c>
    </row>
    <row r="18" spans="1:26" ht="13.5">
      <c r="A18" s="70" t="s">
        <v>44</v>
      </c>
      <c r="B18" s="71">
        <f>SUM(B11:B17)</f>
        <v>21446294679</v>
      </c>
      <c r="C18" s="71">
        <f>SUM(C11:C17)</f>
        <v>0</v>
      </c>
      <c r="D18" s="72">
        <f aca="true" t="shared" si="1" ref="D18:Z18">SUM(D11:D17)</f>
        <v>24633936857</v>
      </c>
      <c r="E18" s="73">
        <f t="shared" si="1"/>
        <v>24633936857</v>
      </c>
      <c r="F18" s="73">
        <f t="shared" si="1"/>
        <v>1887933779</v>
      </c>
      <c r="G18" s="73">
        <f t="shared" si="1"/>
        <v>2005417242</v>
      </c>
      <c r="H18" s="73">
        <f t="shared" si="1"/>
        <v>1937202663</v>
      </c>
      <c r="I18" s="73">
        <f t="shared" si="1"/>
        <v>5830553684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5830553684</v>
      </c>
      <c r="W18" s="73">
        <f t="shared" si="1"/>
        <v>6158484214</v>
      </c>
      <c r="X18" s="73">
        <f t="shared" si="1"/>
        <v>-327930530</v>
      </c>
      <c r="Y18" s="67">
        <f>+IF(W18&lt;&gt;0,(X18/W18)*100,0)</f>
        <v>-5.3248578482107645</v>
      </c>
      <c r="Z18" s="74">
        <f t="shared" si="1"/>
        <v>24633936857</v>
      </c>
    </row>
    <row r="19" spans="1:26" ht="13.5">
      <c r="A19" s="70" t="s">
        <v>45</v>
      </c>
      <c r="B19" s="75">
        <f>+B10-B18</f>
        <v>376971455</v>
      </c>
      <c r="C19" s="75">
        <f>+C10-C18</f>
        <v>0</v>
      </c>
      <c r="D19" s="76">
        <f aca="true" t="shared" si="2" ref="D19:Z19">+D10-D18</f>
        <v>133705930</v>
      </c>
      <c r="E19" s="77">
        <f t="shared" si="2"/>
        <v>133705930</v>
      </c>
      <c r="F19" s="77">
        <f t="shared" si="2"/>
        <v>878500826</v>
      </c>
      <c r="G19" s="77">
        <f t="shared" si="2"/>
        <v>445571133</v>
      </c>
      <c r="H19" s="77">
        <f t="shared" si="2"/>
        <v>47709620</v>
      </c>
      <c r="I19" s="77">
        <f t="shared" si="2"/>
        <v>1371781579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1371781579</v>
      </c>
      <c r="W19" s="77">
        <f>IF(E10=E18,0,W10-W18)</f>
        <v>33426483</v>
      </c>
      <c r="X19" s="77">
        <f t="shared" si="2"/>
        <v>1338355096</v>
      </c>
      <c r="Y19" s="78">
        <f>+IF(W19&lt;&gt;0,(X19/W19)*100,0)</f>
        <v>4003.8764951730036</v>
      </c>
      <c r="Z19" s="79">
        <f t="shared" si="2"/>
        <v>133705930</v>
      </c>
    </row>
    <row r="20" spans="1:26" ht="13.5">
      <c r="A20" s="58" t="s">
        <v>46</v>
      </c>
      <c r="B20" s="19">
        <v>1108485030</v>
      </c>
      <c r="C20" s="19">
        <v>0</v>
      </c>
      <c r="D20" s="59">
        <v>1691438196</v>
      </c>
      <c r="E20" s="60">
        <v>1691438196</v>
      </c>
      <c r="F20" s="60">
        <v>26761872</v>
      </c>
      <c r="G20" s="60">
        <v>74606948</v>
      </c>
      <c r="H20" s="60">
        <v>110660029</v>
      </c>
      <c r="I20" s="60">
        <v>212028849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212028849</v>
      </c>
      <c r="W20" s="60">
        <v>422859549</v>
      </c>
      <c r="X20" s="60">
        <v>-210830700</v>
      </c>
      <c r="Y20" s="61">
        <v>-49.86</v>
      </c>
      <c r="Z20" s="62">
        <v>1691438196</v>
      </c>
    </row>
    <row r="21" spans="1:26" ht="13.5">
      <c r="A21" s="58" t="s">
        <v>279</v>
      </c>
      <c r="B21" s="80">
        <v>0</v>
      </c>
      <c r="C21" s="80">
        <v>0</v>
      </c>
      <c r="D21" s="81">
        <v>-130000000</v>
      </c>
      <c r="E21" s="82">
        <v>-130000000</v>
      </c>
      <c r="F21" s="82">
        <v>0</v>
      </c>
      <c r="G21" s="82">
        <v>-21666666</v>
      </c>
      <c r="H21" s="82">
        <v>-10833334</v>
      </c>
      <c r="I21" s="82">
        <v>-32500000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-32500000</v>
      </c>
      <c r="W21" s="82">
        <v>-32500000</v>
      </c>
      <c r="X21" s="82">
        <v>0</v>
      </c>
      <c r="Y21" s="83">
        <v>0</v>
      </c>
      <c r="Z21" s="84">
        <v>-130000000</v>
      </c>
    </row>
    <row r="22" spans="1:26" ht="25.5">
      <c r="A22" s="85" t="s">
        <v>280</v>
      </c>
      <c r="B22" s="86">
        <f>SUM(B19:B21)</f>
        <v>1485456485</v>
      </c>
      <c r="C22" s="86">
        <f>SUM(C19:C21)</f>
        <v>0</v>
      </c>
      <c r="D22" s="87">
        <f aca="true" t="shared" si="3" ref="D22:Z22">SUM(D19:D21)</f>
        <v>1695144126</v>
      </c>
      <c r="E22" s="88">
        <f t="shared" si="3"/>
        <v>1695144126</v>
      </c>
      <c r="F22" s="88">
        <f t="shared" si="3"/>
        <v>905262698</v>
      </c>
      <c r="G22" s="88">
        <f t="shared" si="3"/>
        <v>498511415</v>
      </c>
      <c r="H22" s="88">
        <f t="shared" si="3"/>
        <v>147536315</v>
      </c>
      <c r="I22" s="88">
        <f t="shared" si="3"/>
        <v>1551310428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1551310428</v>
      </c>
      <c r="W22" s="88">
        <f t="shared" si="3"/>
        <v>423786032</v>
      </c>
      <c r="X22" s="88">
        <f t="shared" si="3"/>
        <v>1127524396</v>
      </c>
      <c r="Y22" s="89">
        <f>+IF(W22&lt;&gt;0,(X22/W22)*100,0)</f>
        <v>266.0598299285145</v>
      </c>
      <c r="Z22" s="90">
        <f t="shared" si="3"/>
        <v>1695144126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1485456485</v>
      </c>
      <c r="C24" s="75">
        <f>SUM(C22:C23)</f>
        <v>0</v>
      </c>
      <c r="D24" s="76">
        <f aca="true" t="shared" si="4" ref="D24:Z24">SUM(D22:D23)</f>
        <v>1695144126</v>
      </c>
      <c r="E24" s="77">
        <f t="shared" si="4"/>
        <v>1695144126</v>
      </c>
      <c r="F24" s="77">
        <f t="shared" si="4"/>
        <v>905262698</v>
      </c>
      <c r="G24" s="77">
        <f t="shared" si="4"/>
        <v>498511415</v>
      </c>
      <c r="H24" s="77">
        <f t="shared" si="4"/>
        <v>147536315</v>
      </c>
      <c r="I24" s="77">
        <f t="shared" si="4"/>
        <v>1551310428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1551310428</v>
      </c>
      <c r="W24" s="77">
        <f t="shared" si="4"/>
        <v>423786032</v>
      </c>
      <c r="X24" s="77">
        <f t="shared" si="4"/>
        <v>1127524396</v>
      </c>
      <c r="Y24" s="78">
        <f>+IF(W24&lt;&gt;0,(X24/W24)*100,0)</f>
        <v>266.0598299285145</v>
      </c>
      <c r="Z24" s="79">
        <f t="shared" si="4"/>
        <v>1695144126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2370436994</v>
      </c>
      <c r="C27" s="22">
        <v>0</v>
      </c>
      <c r="D27" s="99">
        <v>2980932710</v>
      </c>
      <c r="E27" s="100">
        <v>2980932710</v>
      </c>
      <c r="F27" s="100">
        <v>27723489</v>
      </c>
      <c r="G27" s="100">
        <v>101727618</v>
      </c>
      <c r="H27" s="100">
        <v>158071302</v>
      </c>
      <c r="I27" s="100">
        <v>287522409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287522409</v>
      </c>
      <c r="W27" s="100">
        <v>745233178</v>
      </c>
      <c r="X27" s="100">
        <v>-457710769</v>
      </c>
      <c r="Y27" s="101">
        <v>-61.42</v>
      </c>
      <c r="Z27" s="102">
        <v>2980932710</v>
      </c>
    </row>
    <row r="28" spans="1:26" ht="13.5">
      <c r="A28" s="103" t="s">
        <v>46</v>
      </c>
      <c r="B28" s="19">
        <v>1122129238</v>
      </c>
      <c r="C28" s="19">
        <v>0</v>
      </c>
      <c r="D28" s="59">
        <v>1691438196</v>
      </c>
      <c r="E28" s="60">
        <v>1691438196</v>
      </c>
      <c r="F28" s="60">
        <v>26761872</v>
      </c>
      <c r="G28" s="60">
        <v>74992158</v>
      </c>
      <c r="H28" s="60">
        <v>107619121</v>
      </c>
      <c r="I28" s="60">
        <v>209373151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209373151</v>
      </c>
      <c r="W28" s="60">
        <v>422859549</v>
      </c>
      <c r="X28" s="60">
        <v>-213486398</v>
      </c>
      <c r="Y28" s="61">
        <v>-50.49</v>
      </c>
      <c r="Z28" s="62">
        <v>1691438196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965257955</v>
      </c>
      <c r="C30" s="19">
        <v>0</v>
      </c>
      <c r="D30" s="59">
        <v>1040089185</v>
      </c>
      <c r="E30" s="60">
        <v>1040089185</v>
      </c>
      <c r="F30" s="60">
        <v>788118</v>
      </c>
      <c r="G30" s="60">
        <v>25180747</v>
      </c>
      <c r="H30" s="60">
        <v>43207422</v>
      </c>
      <c r="I30" s="60">
        <v>69176287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69176287</v>
      </c>
      <c r="W30" s="60">
        <v>260022296</v>
      </c>
      <c r="X30" s="60">
        <v>-190846009</v>
      </c>
      <c r="Y30" s="61">
        <v>-73.4</v>
      </c>
      <c r="Z30" s="62">
        <v>1040089185</v>
      </c>
    </row>
    <row r="31" spans="1:26" ht="13.5">
      <c r="A31" s="58" t="s">
        <v>53</v>
      </c>
      <c r="B31" s="19">
        <v>283049804</v>
      </c>
      <c r="C31" s="19">
        <v>0</v>
      </c>
      <c r="D31" s="59">
        <v>249405329</v>
      </c>
      <c r="E31" s="60">
        <v>249405329</v>
      </c>
      <c r="F31" s="60">
        <v>173499</v>
      </c>
      <c r="G31" s="60">
        <v>1554713</v>
      </c>
      <c r="H31" s="60">
        <v>7244759</v>
      </c>
      <c r="I31" s="60">
        <v>8972971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8972971</v>
      </c>
      <c r="W31" s="60">
        <v>62351332</v>
      </c>
      <c r="X31" s="60">
        <v>-53378361</v>
      </c>
      <c r="Y31" s="61">
        <v>-85.61</v>
      </c>
      <c r="Z31" s="62">
        <v>249405329</v>
      </c>
    </row>
    <row r="32" spans="1:26" ht="13.5">
      <c r="A32" s="70" t="s">
        <v>54</v>
      </c>
      <c r="B32" s="22">
        <f>SUM(B28:B31)</f>
        <v>2370436997</v>
      </c>
      <c r="C32" s="22">
        <f>SUM(C28:C31)</f>
        <v>0</v>
      </c>
      <c r="D32" s="99">
        <f aca="true" t="shared" si="5" ref="D32:Z32">SUM(D28:D31)</f>
        <v>2980932710</v>
      </c>
      <c r="E32" s="100">
        <f t="shared" si="5"/>
        <v>2980932710</v>
      </c>
      <c r="F32" s="100">
        <f t="shared" si="5"/>
        <v>27723489</v>
      </c>
      <c r="G32" s="100">
        <f t="shared" si="5"/>
        <v>101727618</v>
      </c>
      <c r="H32" s="100">
        <f t="shared" si="5"/>
        <v>158071302</v>
      </c>
      <c r="I32" s="100">
        <f t="shared" si="5"/>
        <v>287522409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287522409</v>
      </c>
      <c r="W32" s="100">
        <f t="shared" si="5"/>
        <v>745233177</v>
      </c>
      <c r="X32" s="100">
        <f t="shared" si="5"/>
        <v>-457710768</v>
      </c>
      <c r="Y32" s="101">
        <f>+IF(W32&lt;&gt;0,(X32/W32)*100,0)</f>
        <v>-61.41846366026723</v>
      </c>
      <c r="Z32" s="102">
        <f t="shared" si="5"/>
        <v>2980932710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6767395717</v>
      </c>
      <c r="E35" s="60">
        <v>6767395717</v>
      </c>
      <c r="F35" s="60">
        <v>7009013075</v>
      </c>
      <c r="G35" s="60">
        <v>8437208811</v>
      </c>
      <c r="H35" s="60">
        <v>7982180347</v>
      </c>
      <c r="I35" s="60">
        <v>7982180347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7982180347</v>
      </c>
      <c r="W35" s="60">
        <v>1691848929</v>
      </c>
      <c r="X35" s="60">
        <v>6290331418</v>
      </c>
      <c r="Y35" s="61">
        <v>371.8</v>
      </c>
      <c r="Z35" s="62">
        <v>6767395717</v>
      </c>
    </row>
    <row r="36" spans="1:26" ht="13.5">
      <c r="A36" s="58" t="s">
        <v>57</v>
      </c>
      <c r="B36" s="19">
        <v>0</v>
      </c>
      <c r="C36" s="19">
        <v>0</v>
      </c>
      <c r="D36" s="59">
        <v>49030986970</v>
      </c>
      <c r="E36" s="60">
        <v>49030986970</v>
      </c>
      <c r="F36" s="60">
        <v>43520634016</v>
      </c>
      <c r="G36" s="60">
        <v>43769224691</v>
      </c>
      <c r="H36" s="60">
        <v>43731912188</v>
      </c>
      <c r="I36" s="60">
        <v>43731912188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43731912188</v>
      </c>
      <c r="W36" s="60">
        <v>12257746743</v>
      </c>
      <c r="X36" s="60">
        <v>31474165445</v>
      </c>
      <c r="Y36" s="61">
        <v>256.77</v>
      </c>
      <c r="Z36" s="62">
        <v>49030986970</v>
      </c>
    </row>
    <row r="37" spans="1:26" ht="13.5">
      <c r="A37" s="58" t="s">
        <v>58</v>
      </c>
      <c r="B37" s="19">
        <v>0</v>
      </c>
      <c r="C37" s="19">
        <v>0</v>
      </c>
      <c r="D37" s="59">
        <v>4518132716</v>
      </c>
      <c r="E37" s="60">
        <v>4518132716</v>
      </c>
      <c r="F37" s="60">
        <v>3670152594</v>
      </c>
      <c r="G37" s="60">
        <v>4074835268</v>
      </c>
      <c r="H37" s="60">
        <v>3591953010</v>
      </c>
      <c r="I37" s="60">
        <v>3591953010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3591953010</v>
      </c>
      <c r="W37" s="60">
        <v>1129533179</v>
      </c>
      <c r="X37" s="60">
        <v>2462419831</v>
      </c>
      <c r="Y37" s="61">
        <v>218</v>
      </c>
      <c r="Z37" s="62">
        <v>4518132716</v>
      </c>
    </row>
    <row r="38" spans="1:26" ht="13.5">
      <c r="A38" s="58" t="s">
        <v>59</v>
      </c>
      <c r="B38" s="19">
        <v>0</v>
      </c>
      <c r="C38" s="19">
        <v>0</v>
      </c>
      <c r="D38" s="59">
        <v>7565414599</v>
      </c>
      <c r="E38" s="60">
        <v>7565414599</v>
      </c>
      <c r="F38" s="60">
        <v>7209264865</v>
      </c>
      <c r="G38" s="60">
        <v>6692319261</v>
      </c>
      <c r="H38" s="60">
        <v>6688503983</v>
      </c>
      <c r="I38" s="60">
        <v>6688503983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6688503983</v>
      </c>
      <c r="W38" s="60">
        <v>1891353650</v>
      </c>
      <c r="X38" s="60">
        <v>4797150333</v>
      </c>
      <c r="Y38" s="61">
        <v>253.64</v>
      </c>
      <c r="Z38" s="62">
        <v>7565414599</v>
      </c>
    </row>
    <row r="39" spans="1:26" ht="13.5">
      <c r="A39" s="58" t="s">
        <v>60</v>
      </c>
      <c r="B39" s="19">
        <v>0</v>
      </c>
      <c r="C39" s="19">
        <v>0</v>
      </c>
      <c r="D39" s="59">
        <v>43714835372</v>
      </c>
      <c r="E39" s="60">
        <v>43714835372</v>
      </c>
      <c r="F39" s="60">
        <v>39650229632</v>
      </c>
      <c r="G39" s="60">
        <v>41439278973</v>
      </c>
      <c r="H39" s="60">
        <v>41433635542</v>
      </c>
      <c r="I39" s="60">
        <v>41433635542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41433635542</v>
      </c>
      <c r="W39" s="60">
        <v>10928708843</v>
      </c>
      <c r="X39" s="60">
        <v>30504926699</v>
      </c>
      <c r="Y39" s="61">
        <v>279.13</v>
      </c>
      <c r="Z39" s="62">
        <v>43714835372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3275662103</v>
      </c>
      <c r="E42" s="60">
        <v>3275662103</v>
      </c>
      <c r="F42" s="60">
        <v>-307734681</v>
      </c>
      <c r="G42" s="60">
        <v>254150367</v>
      </c>
      <c r="H42" s="60">
        <v>-262277663</v>
      </c>
      <c r="I42" s="60">
        <v>-315861977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-315861977</v>
      </c>
      <c r="W42" s="60">
        <v>870101321</v>
      </c>
      <c r="X42" s="60">
        <v>-1185963298</v>
      </c>
      <c r="Y42" s="61">
        <v>-136.3</v>
      </c>
      <c r="Z42" s="62">
        <v>3275662103</v>
      </c>
    </row>
    <row r="43" spans="1:26" ht="13.5">
      <c r="A43" s="58" t="s">
        <v>63</v>
      </c>
      <c r="B43" s="19">
        <v>0</v>
      </c>
      <c r="C43" s="19">
        <v>0</v>
      </c>
      <c r="D43" s="59">
        <v>-2867367376</v>
      </c>
      <c r="E43" s="60">
        <v>-2867367376</v>
      </c>
      <c r="F43" s="60">
        <v>-7936429</v>
      </c>
      <c r="G43" s="60">
        <v>-154987753</v>
      </c>
      <c r="H43" s="60">
        <v>-153474813</v>
      </c>
      <c r="I43" s="60">
        <v>-316398995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-316398995</v>
      </c>
      <c r="W43" s="60">
        <v>-166463741</v>
      </c>
      <c r="X43" s="60">
        <v>-149935254</v>
      </c>
      <c r="Y43" s="61">
        <v>90.07</v>
      </c>
      <c r="Z43" s="62">
        <v>-2867367376</v>
      </c>
    </row>
    <row r="44" spans="1:26" ht="13.5">
      <c r="A44" s="58" t="s">
        <v>64</v>
      </c>
      <c r="B44" s="19">
        <v>0</v>
      </c>
      <c r="C44" s="19">
        <v>0</v>
      </c>
      <c r="D44" s="59">
        <v>247038852</v>
      </c>
      <c r="E44" s="60">
        <v>247038852</v>
      </c>
      <c r="F44" s="60">
        <v>3169242</v>
      </c>
      <c r="G44" s="60">
        <v>954077</v>
      </c>
      <c r="H44" s="60">
        <v>170729</v>
      </c>
      <c r="I44" s="60">
        <v>4294048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4294048</v>
      </c>
      <c r="W44" s="60">
        <v>-12070125</v>
      </c>
      <c r="X44" s="60">
        <v>16364173</v>
      </c>
      <c r="Y44" s="61">
        <v>-135.58</v>
      </c>
      <c r="Z44" s="62">
        <v>247038852</v>
      </c>
    </row>
    <row r="45" spans="1:26" ht="13.5">
      <c r="A45" s="70" t="s">
        <v>65</v>
      </c>
      <c r="B45" s="22">
        <v>0</v>
      </c>
      <c r="C45" s="22">
        <v>0</v>
      </c>
      <c r="D45" s="99">
        <v>3637717194</v>
      </c>
      <c r="E45" s="100">
        <v>3637717194</v>
      </c>
      <c r="F45" s="100">
        <v>4193667174</v>
      </c>
      <c r="G45" s="100">
        <v>4293783865</v>
      </c>
      <c r="H45" s="100">
        <v>3878202118</v>
      </c>
      <c r="I45" s="100">
        <v>3878202118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3878202118</v>
      </c>
      <c r="W45" s="100">
        <v>3673951070</v>
      </c>
      <c r="X45" s="100">
        <v>204251048</v>
      </c>
      <c r="Y45" s="101">
        <v>5.56</v>
      </c>
      <c r="Z45" s="102">
        <v>3637717194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1676668695</v>
      </c>
      <c r="C49" s="52">
        <v>0</v>
      </c>
      <c r="D49" s="129">
        <v>552674414</v>
      </c>
      <c r="E49" s="54">
        <v>350295719</v>
      </c>
      <c r="F49" s="54">
        <v>0</v>
      </c>
      <c r="G49" s="54">
        <v>0</v>
      </c>
      <c r="H49" s="54">
        <v>0</v>
      </c>
      <c r="I49" s="54">
        <v>307872218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249735150</v>
      </c>
      <c r="W49" s="54">
        <v>256250513</v>
      </c>
      <c r="X49" s="54">
        <v>1517801190</v>
      </c>
      <c r="Y49" s="54">
        <v>4968022055</v>
      </c>
      <c r="Z49" s="130">
        <v>9879319954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1864495992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1864495992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92.96776309403934</v>
      </c>
      <c r="E58" s="7">
        <f t="shared" si="6"/>
        <v>92.96776309403934</v>
      </c>
      <c r="F58" s="7">
        <f t="shared" si="6"/>
        <v>55.82937656149842</v>
      </c>
      <c r="G58" s="7">
        <f t="shared" si="6"/>
        <v>143.22858279265367</v>
      </c>
      <c r="H58" s="7">
        <f t="shared" si="6"/>
        <v>100</v>
      </c>
      <c r="I58" s="7">
        <f t="shared" si="6"/>
        <v>100.00000005381462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100.00000005381462</v>
      </c>
      <c r="W58" s="7">
        <f t="shared" si="6"/>
        <v>97.66663731612717</v>
      </c>
      <c r="X58" s="7">
        <f t="shared" si="6"/>
        <v>0</v>
      </c>
      <c r="Y58" s="7">
        <f t="shared" si="6"/>
        <v>0</v>
      </c>
      <c r="Z58" s="8">
        <f t="shared" si="6"/>
        <v>92.96776309403934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92.86781046310502</v>
      </c>
      <c r="E59" s="10">
        <f t="shared" si="7"/>
        <v>92.86781046310502</v>
      </c>
      <c r="F59" s="10">
        <f t="shared" si="7"/>
        <v>100</v>
      </c>
      <c r="G59" s="10">
        <f t="shared" si="7"/>
        <v>67.92787333429156</v>
      </c>
      <c r="H59" s="10">
        <f t="shared" si="7"/>
        <v>83.46118030235593</v>
      </c>
      <c r="I59" s="10">
        <f t="shared" si="7"/>
        <v>84.86528650761129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84.86528650761129</v>
      </c>
      <c r="W59" s="10">
        <f t="shared" si="7"/>
        <v>94.71832901258651</v>
      </c>
      <c r="X59" s="10">
        <f t="shared" si="7"/>
        <v>0</v>
      </c>
      <c r="Y59" s="10">
        <f t="shared" si="7"/>
        <v>0</v>
      </c>
      <c r="Z59" s="11">
        <f t="shared" si="7"/>
        <v>92.86781046310502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92.90186055287634</v>
      </c>
      <c r="E60" s="13">
        <f t="shared" si="7"/>
        <v>92.90186055287634</v>
      </c>
      <c r="F60" s="13">
        <f t="shared" si="7"/>
        <v>44.20252747296195</v>
      </c>
      <c r="G60" s="13">
        <f t="shared" si="7"/>
        <v>158.3043210559838</v>
      </c>
      <c r="H60" s="13">
        <f t="shared" si="7"/>
        <v>103.18487340408188</v>
      </c>
      <c r="I60" s="13">
        <f t="shared" si="7"/>
        <v>103.14651115791426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103.14651115791426</v>
      </c>
      <c r="W60" s="13">
        <f t="shared" si="7"/>
        <v>98.28412211955772</v>
      </c>
      <c r="X60" s="13">
        <f t="shared" si="7"/>
        <v>0</v>
      </c>
      <c r="Y60" s="13">
        <f t="shared" si="7"/>
        <v>0</v>
      </c>
      <c r="Z60" s="14">
        <f t="shared" si="7"/>
        <v>92.90186055287634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92.81966385825659</v>
      </c>
      <c r="E61" s="13">
        <f t="shared" si="7"/>
        <v>92.81966385825659</v>
      </c>
      <c r="F61" s="13">
        <f t="shared" si="7"/>
        <v>33.974671172523706</v>
      </c>
      <c r="G61" s="13">
        <f t="shared" si="7"/>
        <v>158.05829873001656</v>
      </c>
      <c r="H61" s="13">
        <f t="shared" si="7"/>
        <v>100</v>
      </c>
      <c r="I61" s="13">
        <f t="shared" si="7"/>
        <v>100.00000005903291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100.00000005903291</v>
      </c>
      <c r="W61" s="13">
        <f t="shared" si="7"/>
        <v>107.76286388356952</v>
      </c>
      <c r="X61" s="13">
        <f t="shared" si="7"/>
        <v>0</v>
      </c>
      <c r="Y61" s="13">
        <f t="shared" si="7"/>
        <v>0</v>
      </c>
      <c r="Z61" s="14">
        <f t="shared" si="7"/>
        <v>92.81966385825659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92.99999995105789</v>
      </c>
      <c r="E62" s="13">
        <f t="shared" si="7"/>
        <v>92.99999995105789</v>
      </c>
      <c r="F62" s="13">
        <f t="shared" si="7"/>
        <v>57.41615480937071</v>
      </c>
      <c r="G62" s="13">
        <f t="shared" si="7"/>
        <v>171.2261277106699</v>
      </c>
      <c r="H62" s="13">
        <f t="shared" si="7"/>
        <v>112.60004656134979</v>
      </c>
      <c r="I62" s="13">
        <f t="shared" si="7"/>
        <v>112.81558746436531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112.81558746436531</v>
      </c>
      <c r="W62" s="13">
        <f t="shared" si="7"/>
        <v>68.74346660743977</v>
      </c>
      <c r="X62" s="13">
        <f t="shared" si="7"/>
        <v>0</v>
      </c>
      <c r="Y62" s="13">
        <f t="shared" si="7"/>
        <v>0</v>
      </c>
      <c r="Z62" s="14">
        <f t="shared" si="7"/>
        <v>92.99999995105789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93.0000001807934</v>
      </c>
      <c r="E63" s="13">
        <f t="shared" si="7"/>
        <v>93.0000001807934</v>
      </c>
      <c r="F63" s="13">
        <f t="shared" si="7"/>
        <v>68.53531901347866</v>
      </c>
      <c r="G63" s="13">
        <f t="shared" si="7"/>
        <v>191.20802627100664</v>
      </c>
      <c r="H63" s="13">
        <f t="shared" si="7"/>
        <v>126.76424719870825</v>
      </c>
      <c r="I63" s="13">
        <f t="shared" si="7"/>
        <v>127.39060114219647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127.39060114219647</v>
      </c>
      <c r="W63" s="13">
        <f t="shared" si="7"/>
        <v>75.60206975448305</v>
      </c>
      <c r="X63" s="13">
        <f t="shared" si="7"/>
        <v>0</v>
      </c>
      <c r="Y63" s="13">
        <f t="shared" si="7"/>
        <v>0</v>
      </c>
      <c r="Z63" s="14">
        <f t="shared" si="7"/>
        <v>93.0000001807934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93.0000000801518</v>
      </c>
      <c r="E64" s="13">
        <f t="shared" si="7"/>
        <v>93.0000000801518</v>
      </c>
      <c r="F64" s="13">
        <f t="shared" si="7"/>
        <v>100</v>
      </c>
      <c r="G64" s="13">
        <f t="shared" si="7"/>
        <v>100.00000138263947</v>
      </c>
      <c r="H64" s="13">
        <f t="shared" si="7"/>
        <v>100</v>
      </c>
      <c r="I64" s="13">
        <f t="shared" si="7"/>
        <v>100.00000036115493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100.00000036115493</v>
      </c>
      <c r="W64" s="13">
        <f t="shared" si="7"/>
        <v>86.52583410542165</v>
      </c>
      <c r="X64" s="13">
        <f t="shared" si="7"/>
        <v>0</v>
      </c>
      <c r="Y64" s="13">
        <f t="shared" si="7"/>
        <v>0</v>
      </c>
      <c r="Z64" s="14">
        <f t="shared" si="7"/>
        <v>93.0000000801518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99.99999856676042</v>
      </c>
      <c r="E65" s="13">
        <f t="shared" si="7"/>
        <v>99.99999856676042</v>
      </c>
      <c r="F65" s="13">
        <f t="shared" si="7"/>
        <v>100</v>
      </c>
      <c r="G65" s="13">
        <f t="shared" si="7"/>
        <v>99.99998340120855</v>
      </c>
      <c r="H65" s="13">
        <f t="shared" si="7"/>
        <v>99.9999767030751</v>
      </c>
      <c r="I65" s="13">
        <f t="shared" si="7"/>
        <v>99.9999866292589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99.9999866292589</v>
      </c>
      <c r="W65" s="13">
        <f t="shared" si="7"/>
        <v>99.95999541821988</v>
      </c>
      <c r="X65" s="13">
        <f t="shared" si="7"/>
        <v>0</v>
      </c>
      <c r="Y65" s="13">
        <f t="shared" si="7"/>
        <v>0</v>
      </c>
      <c r="Z65" s="14">
        <f t="shared" si="7"/>
        <v>99.99999856676042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100.00000148726569</v>
      </c>
      <c r="E66" s="16">
        <f t="shared" si="7"/>
        <v>100.00000148726569</v>
      </c>
      <c r="F66" s="16">
        <f t="shared" si="7"/>
        <v>99.99999614751547</v>
      </c>
      <c r="G66" s="16">
        <f t="shared" si="7"/>
        <v>100.00000326814967</v>
      </c>
      <c r="H66" s="16">
        <f t="shared" si="7"/>
        <v>100.00000320537887</v>
      </c>
      <c r="I66" s="16">
        <f t="shared" si="7"/>
        <v>100.00000113955974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100.00000113955974</v>
      </c>
      <c r="W66" s="16">
        <f t="shared" si="7"/>
        <v>99.96000048544352</v>
      </c>
      <c r="X66" s="16">
        <f t="shared" si="7"/>
        <v>0</v>
      </c>
      <c r="Y66" s="16">
        <f t="shared" si="7"/>
        <v>0</v>
      </c>
      <c r="Z66" s="17">
        <f t="shared" si="7"/>
        <v>100.00000148726569</v>
      </c>
    </row>
    <row r="67" spans="1:26" ht="13.5" hidden="1">
      <c r="A67" s="41" t="s">
        <v>285</v>
      </c>
      <c r="B67" s="24">
        <v>17249197556</v>
      </c>
      <c r="C67" s="24"/>
      <c r="D67" s="25">
        <v>19896601888</v>
      </c>
      <c r="E67" s="26">
        <v>19896601888</v>
      </c>
      <c r="F67" s="26">
        <v>1813818680</v>
      </c>
      <c r="G67" s="26">
        <v>1853345565</v>
      </c>
      <c r="H67" s="26">
        <v>1907529794</v>
      </c>
      <c r="I67" s="26">
        <v>5574694039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5574694039</v>
      </c>
      <c r="W67" s="26">
        <v>4974150474</v>
      </c>
      <c r="X67" s="26"/>
      <c r="Y67" s="25"/>
      <c r="Z67" s="27">
        <v>19896601888</v>
      </c>
    </row>
    <row r="68" spans="1:26" ht="13.5" hidden="1">
      <c r="A68" s="37" t="s">
        <v>31</v>
      </c>
      <c r="B68" s="19">
        <v>2970180446</v>
      </c>
      <c r="C68" s="19"/>
      <c r="D68" s="20">
        <v>3540276863</v>
      </c>
      <c r="E68" s="21">
        <v>3540276863</v>
      </c>
      <c r="F68" s="21">
        <v>351998844</v>
      </c>
      <c r="G68" s="21">
        <v>289417621</v>
      </c>
      <c r="H68" s="21">
        <v>302979807</v>
      </c>
      <c r="I68" s="21">
        <v>944396272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944396272</v>
      </c>
      <c r="W68" s="21">
        <v>885069216</v>
      </c>
      <c r="X68" s="21"/>
      <c r="Y68" s="20"/>
      <c r="Z68" s="23">
        <v>3540276863</v>
      </c>
    </row>
    <row r="69" spans="1:26" ht="13.5" hidden="1">
      <c r="A69" s="38" t="s">
        <v>32</v>
      </c>
      <c r="B69" s="19">
        <v>14021312311</v>
      </c>
      <c r="C69" s="19"/>
      <c r="D69" s="20">
        <v>16154612579</v>
      </c>
      <c r="E69" s="21">
        <v>16154612579</v>
      </c>
      <c r="F69" s="21">
        <v>1435862561</v>
      </c>
      <c r="G69" s="21">
        <v>1533329590</v>
      </c>
      <c r="H69" s="21">
        <v>1573352427</v>
      </c>
      <c r="I69" s="21">
        <v>4542544578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4542544578</v>
      </c>
      <c r="W69" s="21">
        <v>4038653146</v>
      </c>
      <c r="X69" s="21"/>
      <c r="Y69" s="20"/>
      <c r="Z69" s="23">
        <v>16154612579</v>
      </c>
    </row>
    <row r="70" spans="1:26" ht="13.5" hidden="1">
      <c r="A70" s="39" t="s">
        <v>103</v>
      </c>
      <c r="B70" s="19">
        <v>9936903464</v>
      </c>
      <c r="C70" s="19"/>
      <c r="D70" s="20">
        <v>11499684927</v>
      </c>
      <c r="E70" s="21">
        <v>11499684927</v>
      </c>
      <c r="F70" s="21">
        <v>1042159414</v>
      </c>
      <c r="G70" s="21">
        <v>1185169385</v>
      </c>
      <c r="H70" s="21">
        <v>1160612017</v>
      </c>
      <c r="I70" s="21">
        <v>3387940816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3387940816</v>
      </c>
      <c r="W70" s="21">
        <v>2874921232</v>
      </c>
      <c r="X70" s="21"/>
      <c r="Y70" s="20"/>
      <c r="Z70" s="23">
        <v>11499684927</v>
      </c>
    </row>
    <row r="71" spans="1:26" ht="13.5" hidden="1">
      <c r="A71" s="39" t="s">
        <v>104</v>
      </c>
      <c r="B71" s="19">
        <v>2246829227</v>
      </c>
      <c r="C71" s="19"/>
      <c r="D71" s="20">
        <v>2574470282</v>
      </c>
      <c r="E71" s="21">
        <v>2574470282</v>
      </c>
      <c r="F71" s="21">
        <v>211124274</v>
      </c>
      <c r="G71" s="21">
        <v>201083825</v>
      </c>
      <c r="H71" s="21">
        <v>228494235</v>
      </c>
      <c r="I71" s="21">
        <v>640702334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640702334</v>
      </c>
      <c r="W71" s="21">
        <v>643617571</v>
      </c>
      <c r="X71" s="21"/>
      <c r="Y71" s="20"/>
      <c r="Z71" s="23">
        <v>2574470282</v>
      </c>
    </row>
    <row r="72" spans="1:26" ht="13.5" hidden="1">
      <c r="A72" s="39" t="s">
        <v>105</v>
      </c>
      <c r="B72" s="19">
        <v>771738638</v>
      </c>
      <c r="C72" s="19"/>
      <c r="D72" s="20">
        <v>862863308</v>
      </c>
      <c r="E72" s="21">
        <v>862863308</v>
      </c>
      <c r="F72" s="21">
        <v>73673094</v>
      </c>
      <c r="G72" s="21">
        <v>68726411</v>
      </c>
      <c r="H72" s="21">
        <v>79654413</v>
      </c>
      <c r="I72" s="21">
        <v>222053918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222053918</v>
      </c>
      <c r="W72" s="21">
        <v>215715827</v>
      </c>
      <c r="X72" s="21"/>
      <c r="Y72" s="20"/>
      <c r="Z72" s="23">
        <v>862863308</v>
      </c>
    </row>
    <row r="73" spans="1:26" ht="13.5" hidden="1">
      <c r="A73" s="39" t="s">
        <v>106</v>
      </c>
      <c r="B73" s="19">
        <v>999953486</v>
      </c>
      <c r="C73" s="19"/>
      <c r="D73" s="20">
        <v>1147822056</v>
      </c>
      <c r="E73" s="21">
        <v>1147822056</v>
      </c>
      <c r="F73" s="21">
        <v>104264692</v>
      </c>
      <c r="G73" s="21">
        <v>72325434</v>
      </c>
      <c r="H73" s="21">
        <v>100299350</v>
      </c>
      <c r="I73" s="21">
        <v>276889476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276889476</v>
      </c>
      <c r="W73" s="21">
        <v>286955514</v>
      </c>
      <c r="X73" s="21"/>
      <c r="Y73" s="20"/>
      <c r="Z73" s="23">
        <v>1147822056</v>
      </c>
    </row>
    <row r="74" spans="1:26" ht="13.5" hidden="1">
      <c r="A74" s="39" t="s">
        <v>107</v>
      </c>
      <c r="B74" s="19">
        <v>65887496</v>
      </c>
      <c r="C74" s="19"/>
      <c r="D74" s="20">
        <v>69772006</v>
      </c>
      <c r="E74" s="21">
        <v>69772006</v>
      </c>
      <c r="F74" s="21">
        <v>4641087</v>
      </c>
      <c r="G74" s="21">
        <v>6024535</v>
      </c>
      <c r="H74" s="21">
        <v>4292412</v>
      </c>
      <c r="I74" s="21">
        <v>14958034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14958034</v>
      </c>
      <c r="W74" s="21">
        <v>17443002</v>
      </c>
      <c r="X74" s="21"/>
      <c r="Y74" s="20"/>
      <c r="Z74" s="23">
        <v>69772006</v>
      </c>
    </row>
    <row r="75" spans="1:26" ht="13.5" hidden="1">
      <c r="A75" s="40" t="s">
        <v>110</v>
      </c>
      <c r="B75" s="28">
        <v>257704799</v>
      </c>
      <c r="C75" s="28"/>
      <c r="D75" s="29">
        <v>201712446</v>
      </c>
      <c r="E75" s="30">
        <v>201712446</v>
      </c>
      <c r="F75" s="30">
        <v>25957275</v>
      </c>
      <c r="G75" s="30">
        <v>30598354</v>
      </c>
      <c r="H75" s="30">
        <v>31197560</v>
      </c>
      <c r="I75" s="30">
        <v>87753189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87753189</v>
      </c>
      <c r="W75" s="30">
        <v>50428112</v>
      </c>
      <c r="X75" s="30"/>
      <c r="Y75" s="29"/>
      <c r="Z75" s="31">
        <v>201712446</v>
      </c>
    </row>
    <row r="76" spans="1:26" ht="13.5" hidden="1">
      <c r="A76" s="42" t="s">
        <v>286</v>
      </c>
      <c r="B76" s="32"/>
      <c r="C76" s="32"/>
      <c r="D76" s="33">
        <v>18497425707</v>
      </c>
      <c r="E76" s="34">
        <v>18497425707</v>
      </c>
      <c r="F76" s="34">
        <v>1012643661</v>
      </c>
      <c r="G76" s="34">
        <v>2654520587</v>
      </c>
      <c r="H76" s="34">
        <v>1907529794</v>
      </c>
      <c r="I76" s="34">
        <v>5574694042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5574694042</v>
      </c>
      <c r="W76" s="34">
        <v>4858085503</v>
      </c>
      <c r="X76" s="34"/>
      <c r="Y76" s="33"/>
      <c r="Z76" s="35">
        <v>18497425707</v>
      </c>
    </row>
    <row r="77" spans="1:26" ht="13.5" hidden="1">
      <c r="A77" s="37" t="s">
        <v>31</v>
      </c>
      <c r="B77" s="19"/>
      <c r="C77" s="19"/>
      <c r="D77" s="20">
        <v>3287777607</v>
      </c>
      <c r="E77" s="21">
        <v>3287777607</v>
      </c>
      <c r="F77" s="21">
        <v>351998844</v>
      </c>
      <c r="G77" s="21">
        <v>196595235</v>
      </c>
      <c r="H77" s="21">
        <v>252870523</v>
      </c>
      <c r="I77" s="21">
        <v>801464602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801464602</v>
      </c>
      <c r="W77" s="21">
        <v>838322772</v>
      </c>
      <c r="X77" s="21"/>
      <c r="Y77" s="20"/>
      <c r="Z77" s="23">
        <v>3287777607</v>
      </c>
    </row>
    <row r="78" spans="1:26" ht="13.5" hidden="1">
      <c r="A78" s="38" t="s">
        <v>32</v>
      </c>
      <c r="B78" s="19"/>
      <c r="C78" s="19"/>
      <c r="D78" s="20">
        <v>15007935651</v>
      </c>
      <c r="E78" s="21">
        <v>15007935651</v>
      </c>
      <c r="F78" s="21">
        <v>634687543</v>
      </c>
      <c r="G78" s="21">
        <v>2427326997</v>
      </c>
      <c r="H78" s="21">
        <v>1623461710</v>
      </c>
      <c r="I78" s="21">
        <v>4685476250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4685476250</v>
      </c>
      <c r="W78" s="21">
        <v>3969354790</v>
      </c>
      <c r="X78" s="21"/>
      <c r="Y78" s="20"/>
      <c r="Z78" s="23">
        <v>15007935651</v>
      </c>
    </row>
    <row r="79" spans="1:26" ht="13.5" hidden="1">
      <c r="A79" s="39" t="s">
        <v>103</v>
      </c>
      <c r="B79" s="19"/>
      <c r="C79" s="19"/>
      <c r="D79" s="20">
        <v>10673968894</v>
      </c>
      <c r="E79" s="21">
        <v>10673968894</v>
      </c>
      <c r="F79" s="21">
        <v>354070234</v>
      </c>
      <c r="G79" s="21">
        <v>1873258567</v>
      </c>
      <c r="H79" s="21">
        <v>1160612017</v>
      </c>
      <c r="I79" s="21">
        <v>3387940818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3387940818</v>
      </c>
      <c r="W79" s="21">
        <v>3098097454</v>
      </c>
      <c r="X79" s="21"/>
      <c r="Y79" s="20"/>
      <c r="Z79" s="23">
        <v>10673968894</v>
      </c>
    </row>
    <row r="80" spans="1:26" ht="13.5" hidden="1">
      <c r="A80" s="39" t="s">
        <v>104</v>
      </c>
      <c r="B80" s="19"/>
      <c r="C80" s="19"/>
      <c r="D80" s="20">
        <v>2394257361</v>
      </c>
      <c r="E80" s="21">
        <v>2394257361</v>
      </c>
      <c r="F80" s="21">
        <v>121219440</v>
      </c>
      <c r="G80" s="21">
        <v>344308047</v>
      </c>
      <c r="H80" s="21">
        <v>257284615</v>
      </c>
      <c r="I80" s="21">
        <v>722812102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722812102</v>
      </c>
      <c r="W80" s="21">
        <v>442445030</v>
      </c>
      <c r="X80" s="21"/>
      <c r="Y80" s="20"/>
      <c r="Z80" s="23">
        <v>2394257361</v>
      </c>
    </row>
    <row r="81" spans="1:26" ht="13.5" hidden="1">
      <c r="A81" s="39" t="s">
        <v>105</v>
      </c>
      <c r="B81" s="19"/>
      <c r="C81" s="19"/>
      <c r="D81" s="20">
        <v>802462878</v>
      </c>
      <c r="E81" s="21">
        <v>802462878</v>
      </c>
      <c r="F81" s="21">
        <v>50492090</v>
      </c>
      <c r="G81" s="21">
        <v>131410414</v>
      </c>
      <c r="H81" s="21">
        <v>100973317</v>
      </c>
      <c r="I81" s="21">
        <v>282875821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282875821</v>
      </c>
      <c r="W81" s="21">
        <v>163085630</v>
      </c>
      <c r="X81" s="21"/>
      <c r="Y81" s="20"/>
      <c r="Z81" s="23">
        <v>802462878</v>
      </c>
    </row>
    <row r="82" spans="1:26" ht="13.5" hidden="1">
      <c r="A82" s="39" t="s">
        <v>106</v>
      </c>
      <c r="B82" s="19"/>
      <c r="C82" s="19"/>
      <c r="D82" s="20">
        <v>1067474513</v>
      </c>
      <c r="E82" s="21">
        <v>1067474513</v>
      </c>
      <c r="F82" s="21">
        <v>104264692</v>
      </c>
      <c r="G82" s="21">
        <v>72325435</v>
      </c>
      <c r="H82" s="21">
        <v>100299350</v>
      </c>
      <c r="I82" s="21">
        <v>276889477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276889477</v>
      </c>
      <c r="W82" s="21">
        <v>248290652</v>
      </c>
      <c r="X82" s="21"/>
      <c r="Y82" s="20"/>
      <c r="Z82" s="23">
        <v>1067474513</v>
      </c>
    </row>
    <row r="83" spans="1:26" ht="13.5" hidden="1">
      <c r="A83" s="39" t="s">
        <v>107</v>
      </c>
      <c r="B83" s="19"/>
      <c r="C83" s="19"/>
      <c r="D83" s="20">
        <v>69772005</v>
      </c>
      <c r="E83" s="21">
        <v>69772005</v>
      </c>
      <c r="F83" s="21">
        <v>4641087</v>
      </c>
      <c r="G83" s="21">
        <v>6024534</v>
      </c>
      <c r="H83" s="21">
        <v>4292411</v>
      </c>
      <c r="I83" s="21">
        <v>14958032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14958032</v>
      </c>
      <c r="W83" s="21">
        <v>17436024</v>
      </c>
      <c r="X83" s="21"/>
      <c r="Y83" s="20"/>
      <c r="Z83" s="23">
        <v>69772005</v>
      </c>
    </row>
    <row r="84" spans="1:26" ht="13.5" hidden="1">
      <c r="A84" s="40" t="s">
        <v>110</v>
      </c>
      <c r="B84" s="28"/>
      <c r="C84" s="28"/>
      <c r="D84" s="29">
        <v>201712449</v>
      </c>
      <c r="E84" s="30">
        <v>201712449</v>
      </c>
      <c r="F84" s="30">
        <v>25957274</v>
      </c>
      <c r="G84" s="30">
        <v>30598355</v>
      </c>
      <c r="H84" s="30">
        <v>31197561</v>
      </c>
      <c r="I84" s="30">
        <v>87753190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87753190</v>
      </c>
      <c r="W84" s="30">
        <v>50407941</v>
      </c>
      <c r="X84" s="30"/>
      <c r="Y84" s="29"/>
      <c r="Z84" s="31">
        <v>201712449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1620454331</v>
      </c>
      <c r="F5" s="358">
        <f t="shared" si="0"/>
        <v>1620454331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405113583</v>
      </c>
      <c r="Y5" s="358">
        <f t="shared" si="0"/>
        <v>-405113583</v>
      </c>
      <c r="Z5" s="359">
        <f>+IF(X5&lt;&gt;0,+(Y5/X5)*100,0)</f>
        <v>-100</v>
      </c>
      <c r="AA5" s="360">
        <f>+AA6+AA8+AA11+AA13+AA15</f>
        <v>1620454331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468365483</v>
      </c>
      <c r="F6" s="59">
        <f t="shared" si="1"/>
        <v>468365483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117091371</v>
      </c>
      <c r="Y6" s="59">
        <f t="shared" si="1"/>
        <v>-117091371</v>
      </c>
      <c r="Z6" s="61">
        <f>+IF(X6&lt;&gt;0,+(Y6/X6)*100,0)</f>
        <v>-100</v>
      </c>
      <c r="AA6" s="62">
        <f t="shared" si="1"/>
        <v>468365483</v>
      </c>
    </row>
    <row r="7" spans="1:27" ht="13.5">
      <c r="A7" s="291" t="s">
        <v>228</v>
      </c>
      <c r="B7" s="142"/>
      <c r="C7" s="60"/>
      <c r="D7" s="340"/>
      <c r="E7" s="60">
        <v>468365483</v>
      </c>
      <c r="F7" s="59">
        <v>468365483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117091371</v>
      </c>
      <c r="Y7" s="59">
        <v>-117091371</v>
      </c>
      <c r="Z7" s="61">
        <v>-100</v>
      </c>
      <c r="AA7" s="62">
        <v>468365483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695938979</v>
      </c>
      <c r="F8" s="59">
        <f t="shared" si="2"/>
        <v>695938979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173984745</v>
      </c>
      <c r="Y8" s="59">
        <f t="shared" si="2"/>
        <v>-173984745</v>
      </c>
      <c r="Z8" s="61">
        <f>+IF(X8&lt;&gt;0,+(Y8/X8)*100,0)</f>
        <v>-100</v>
      </c>
      <c r="AA8" s="62">
        <f>SUM(AA9:AA10)</f>
        <v>695938979</v>
      </c>
    </row>
    <row r="9" spans="1:27" ht="13.5">
      <c r="A9" s="291" t="s">
        <v>229</v>
      </c>
      <c r="B9" s="142"/>
      <c r="C9" s="60"/>
      <c r="D9" s="340"/>
      <c r="E9" s="60">
        <v>636846458</v>
      </c>
      <c r="F9" s="59">
        <v>636846458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159211615</v>
      </c>
      <c r="Y9" s="59">
        <v>-159211615</v>
      </c>
      <c r="Z9" s="61">
        <v>-100</v>
      </c>
      <c r="AA9" s="62">
        <v>636846458</v>
      </c>
    </row>
    <row r="10" spans="1:27" ht="13.5">
      <c r="A10" s="291" t="s">
        <v>230</v>
      </c>
      <c r="B10" s="142"/>
      <c r="C10" s="60"/>
      <c r="D10" s="340"/>
      <c r="E10" s="60">
        <v>59092521</v>
      </c>
      <c r="F10" s="59">
        <v>59092521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14773130</v>
      </c>
      <c r="Y10" s="59">
        <v>-14773130</v>
      </c>
      <c r="Z10" s="61">
        <v>-100</v>
      </c>
      <c r="AA10" s="62">
        <v>59092521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312912175</v>
      </c>
      <c r="F11" s="364">
        <f t="shared" si="3"/>
        <v>312912175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78228044</v>
      </c>
      <c r="Y11" s="364">
        <f t="shared" si="3"/>
        <v>-78228044</v>
      </c>
      <c r="Z11" s="365">
        <f>+IF(X11&lt;&gt;0,+(Y11/X11)*100,0)</f>
        <v>-100</v>
      </c>
      <c r="AA11" s="366">
        <f t="shared" si="3"/>
        <v>312912175</v>
      </c>
    </row>
    <row r="12" spans="1:27" ht="13.5">
      <c r="A12" s="291" t="s">
        <v>231</v>
      </c>
      <c r="B12" s="136"/>
      <c r="C12" s="60"/>
      <c r="D12" s="340"/>
      <c r="E12" s="60">
        <v>312912175</v>
      </c>
      <c r="F12" s="59">
        <v>312912175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78228044</v>
      </c>
      <c r="Y12" s="59">
        <v>-78228044</v>
      </c>
      <c r="Z12" s="61">
        <v>-100</v>
      </c>
      <c r="AA12" s="62">
        <v>312912175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80293589</v>
      </c>
      <c r="F13" s="342">
        <f t="shared" si="4"/>
        <v>80293589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20073397</v>
      </c>
      <c r="Y13" s="342">
        <f t="shared" si="4"/>
        <v>-20073397</v>
      </c>
      <c r="Z13" s="335">
        <f>+IF(X13&lt;&gt;0,+(Y13/X13)*100,0)</f>
        <v>-100</v>
      </c>
      <c r="AA13" s="273">
        <f t="shared" si="4"/>
        <v>80293589</v>
      </c>
    </row>
    <row r="14" spans="1:27" ht="13.5">
      <c r="A14" s="291" t="s">
        <v>232</v>
      </c>
      <c r="B14" s="136"/>
      <c r="C14" s="60"/>
      <c r="D14" s="340"/>
      <c r="E14" s="60">
        <v>80293589</v>
      </c>
      <c r="F14" s="59">
        <v>80293589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20073397</v>
      </c>
      <c r="Y14" s="59">
        <v>-20073397</v>
      </c>
      <c r="Z14" s="61">
        <v>-100</v>
      </c>
      <c r="AA14" s="62">
        <v>80293589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62944105</v>
      </c>
      <c r="F15" s="59">
        <f t="shared" si="5"/>
        <v>62944105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15736026</v>
      </c>
      <c r="Y15" s="59">
        <f t="shared" si="5"/>
        <v>-15736026</v>
      </c>
      <c r="Z15" s="61">
        <f>+IF(X15&lt;&gt;0,+(Y15/X15)*100,0)</f>
        <v>-100</v>
      </c>
      <c r="AA15" s="62">
        <f>SUM(AA16:AA20)</f>
        <v>62944105</v>
      </c>
    </row>
    <row r="16" spans="1:27" ht="13.5">
      <c r="A16" s="291" t="s">
        <v>233</v>
      </c>
      <c r="B16" s="300"/>
      <c r="C16" s="60"/>
      <c r="D16" s="340"/>
      <c r="E16" s="60">
        <v>62944105</v>
      </c>
      <c r="F16" s="59">
        <v>62944105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15736026</v>
      </c>
      <c r="Y16" s="59">
        <v>-15736026</v>
      </c>
      <c r="Z16" s="61">
        <v>-100</v>
      </c>
      <c r="AA16" s="62">
        <v>62944105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73417968</v>
      </c>
      <c r="F22" s="345">
        <f t="shared" si="6"/>
        <v>73417968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18354492</v>
      </c>
      <c r="Y22" s="345">
        <f t="shared" si="6"/>
        <v>-18354492</v>
      </c>
      <c r="Z22" s="336">
        <f>+IF(X22&lt;&gt;0,+(Y22/X22)*100,0)</f>
        <v>-100</v>
      </c>
      <c r="AA22" s="350">
        <f>SUM(AA23:AA32)</f>
        <v>73417968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73417968</v>
      </c>
      <c r="F32" s="59">
        <v>73417968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18354492</v>
      </c>
      <c r="Y32" s="59">
        <v>-18354492</v>
      </c>
      <c r="Z32" s="61">
        <v>-100</v>
      </c>
      <c r="AA32" s="62">
        <v>73417968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145618066</v>
      </c>
      <c r="F34" s="345">
        <f t="shared" si="7"/>
        <v>145618066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36404517</v>
      </c>
      <c r="Y34" s="345">
        <f t="shared" si="7"/>
        <v>-36404517</v>
      </c>
      <c r="Z34" s="336">
        <f>+IF(X34&lt;&gt;0,+(Y34/X34)*100,0)</f>
        <v>-100</v>
      </c>
      <c r="AA34" s="350">
        <f t="shared" si="7"/>
        <v>145618066</v>
      </c>
    </row>
    <row r="35" spans="1:27" ht="13.5">
      <c r="A35" s="361" t="s">
        <v>245</v>
      </c>
      <c r="B35" s="136"/>
      <c r="C35" s="54"/>
      <c r="D35" s="368"/>
      <c r="E35" s="54">
        <v>145618066</v>
      </c>
      <c r="F35" s="53">
        <v>145618066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36404517</v>
      </c>
      <c r="Y35" s="53">
        <v>-36404517</v>
      </c>
      <c r="Z35" s="94">
        <v>-100</v>
      </c>
      <c r="AA35" s="95">
        <v>145618066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26409778</v>
      </c>
      <c r="F37" s="345">
        <f t="shared" si="8"/>
        <v>26409778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6602445</v>
      </c>
      <c r="Y37" s="345">
        <f t="shared" si="8"/>
        <v>-6602445</v>
      </c>
      <c r="Z37" s="336">
        <f>+IF(X37&lt;&gt;0,+(Y37/X37)*100,0)</f>
        <v>-100</v>
      </c>
      <c r="AA37" s="350">
        <f t="shared" si="8"/>
        <v>26409778</v>
      </c>
    </row>
    <row r="38" spans="1:27" ht="13.5">
      <c r="A38" s="361" t="s">
        <v>212</v>
      </c>
      <c r="B38" s="142"/>
      <c r="C38" s="60"/>
      <c r="D38" s="340"/>
      <c r="E38" s="60">
        <v>26409778</v>
      </c>
      <c r="F38" s="59">
        <v>26409778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6602445</v>
      </c>
      <c r="Y38" s="59">
        <v>-6602445</v>
      </c>
      <c r="Z38" s="61">
        <v>-100</v>
      </c>
      <c r="AA38" s="62">
        <v>26409778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253029188</v>
      </c>
      <c r="F40" s="345">
        <f t="shared" si="9"/>
        <v>253029188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63257298</v>
      </c>
      <c r="Y40" s="345">
        <f t="shared" si="9"/>
        <v>-63257298</v>
      </c>
      <c r="Z40" s="336">
        <f>+IF(X40&lt;&gt;0,+(Y40/X40)*100,0)</f>
        <v>-100</v>
      </c>
      <c r="AA40" s="350">
        <f>SUM(AA41:AA49)</f>
        <v>253029188</v>
      </c>
    </row>
    <row r="41" spans="1:27" ht="13.5">
      <c r="A41" s="361" t="s">
        <v>247</v>
      </c>
      <c r="B41" s="142"/>
      <c r="C41" s="362"/>
      <c r="D41" s="363"/>
      <c r="E41" s="362">
        <v>100392310</v>
      </c>
      <c r="F41" s="364">
        <v>100392310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25098078</v>
      </c>
      <c r="Y41" s="364">
        <v>-25098078</v>
      </c>
      <c r="Z41" s="365">
        <v>-100</v>
      </c>
      <c r="AA41" s="366">
        <v>100392310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44701400</v>
      </c>
      <c r="F42" s="53">
        <f t="shared" si="10"/>
        <v>44701400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11175350</v>
      </c>
      <c r="Y42" s="53">
        <f t="shared" si="10"/>
        <v>-11175350</v>
      </c>
      <c r="Z42" s="94">
        <f>+IF(X42&lt;&gt;0,+(Y42/X42)*100,0)</f>
        <v>-100</v>
      </c>
      <c r="AA42" s="95">
        <f>+AA62</f>
        <v>44701400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83575747</v>
      </c>
      <c r="F44" s="53">
        <v>83575747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20893937</v>
      </c>
      <c r="Y44" s="53">
        <v>-20893937</v>
      </c>
      <c r="Z44" s="94">
        <v>-100</v>
      </c>
      <c r="AA44" s="95">
        <v>83575747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24359731</v>
      </c>
      <c r="F48" s="53">
        <v>24359731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6089933</v>
      </c>
      <c r="Y48" s="53">
        <v>-6089933</v>
      </c>
      <c r="Z48" s="94">
        <v>-100</v>
      </c>
      <c r="AA48" s="95">
        <v>24359731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2118929331</v>
      </c>
      <c r="F60" s="264">
        <f t="shared" si="14"/>
        <v>2118929331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529732335</v>
      </c>
      <c r="Y60" s="264">
        <f t="shared" si="14"/>
        <v>-529732335</v>
      </c>
      <c r="Z60" s="337">
        <f>+IF(X60&lt;&gt;0,+(Y60/X60)*100,0)</f>
        <v>-100</v>
      </c>
      <c r="AA60" s="232">
        <f>+AA57+AA54+AA51+AA40+AA37+AA34+AA22+AA5</f>
        <v>2118929331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44701400</v>
      </c>
      <c r="F62" s="349">
        <f t="shared" si="15"/>
        <v>44701400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11175350</v>
      </c>
      <c r="Y62" s="349">
        <f t="shared" si="15"/>
        <v>-11175350</v>
      </c>
      <c r="Z62" s="338">
        <f>+IF(X62&lt;&gt;0,+(Y62/X62)*100,0)</f>
        <v>-100</v>
      </c>
      <c r="AA62" s="351">
        <f>SUM(AA63:AA66)</f>
        <v>44701400</v>
      </c>
    </row>
    <row r="63" spans="1:27" ht="13.5">
      <c r="A63" s="361" t="s">
        <v>258</v>
      </c>
      <c r="B63" s="136"/>
      <c r="C63" s="60"/>
      <c r="D63" s="340"/>
      <c r="E63" s="60">
        <v>34694200</v>
      </c>
      <c r="F63" s="59">
        <v>34694200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8673550</v>
      </c>
      <c r="Y63" s="59">
        <v>-8673550</v>
      </c>
      <c r="Z63" s="61">
        <v>-100</v>
      </c>
      <c r="AA63" s="62">
        <v>34694200</v>
      </c>
    </row>
    <row r="64" spans="1:27" ht="13.5">
      <c r="A64" s="361" t="s">
        <v>259</v>
      </c>
      <c r="B64" s="136"/>
      <c r="C64" s="60"/>
      <c r="D64" s="340"/>
      <c r="E64" s="60">
        <v>10007200</v>
      </c>
      <c r="F64" s="59">
        <v>10007200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2501800</v>
      </c>
      <c r="Y64" s="59">
        <v>-2501800</v>
      </c>
      <c r="Z64" s="61">
        <v>-100</v>
      </c>
      <c r="AA64" s="62">
        <v>10007200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4941836888</v>
      </c>
      <c r="D5" s="153">
        <f>SUM(D6:D8)</f>
        <v>0</v>
      </c>
      <c r="E5" s="154">
        <f t="shared" si="0"/>
        <v>6246654678</v>
      </c>
      <c r="F5" s="100">
        <f t="shared" si="0"/>
        <v>6246654678</v>
      </c>
      <c r="G5" s="100">
        <f t="shared" si="0"/>
        <v>789622607</v>
      </c>
      <c r="H5" s="100">
        <f t="shared" si="0"/>
        <v>790839285</v>
      </c>
      <c r="I5" s="100">
        <f t="shared" si="0"/>
        <v>342003232</v>
      </c>
      <c r="J5" s="100">
        <f t="shared" si="0"/>
        <v>1922465124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1922465124</v>
      </c>
      <c r="X5" s="100">
        <f t="shared" si="0"/>
        <v>1561663670</v>
      </c>
      <c r="Y5" s="100">
        <f t="shared" si="0"/>
        <v>360801454</v>
      </c>
      <c r="Z5" s="137">
        <f>+IF(X5&lt;&gt;0,+(Y5/X5)*100,0)</f>
        <v>23.103659317374014</v>
      </c>
      <c r="AA5" s="153">
        <f>SUM(AA6:AA8)</f>
        <v>6246654678</v>
      </c>
    </row>
    <row r="6" spans="1:27" ht="13.5">
      <c r="A6" s="138" t="s">
        <v>75</v>
      </c>
      <c r="B6" s="136"/>
      <c r="C6" s="155">
        <v>8338392</v>
      </c>
      <c r="D6" s="155"/>
      <c r="E6" s="156">
        <v>22200</v>
      </c>
      <c r="F6" s="60">
        <v>22200</v>
      </c>
      <c r="G6" s="60">
        <v>182874</v>
      </c>
      <c r="H6" s="60">
        <v>182448</v>
      </c>
      <c r="I6" s="60">
        <v>172273</v>
      </c>
      <c r="J6" s="60">
        <v>537595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537595</v>
      </c>
      <c r="X6" s="60">
        <v>5550</v>
      </c>
      <c r="Y6" s="60">
        <v>532045</v>
      </c>
      <c r="Z6" s="140">
        <v>9586.4</v>
      </c>
      <c r="AA6" s="155">
        <v>22200</v>
      </c>
    </row>
    <row r="7" spans="1:27" ht="13.5">
      <c r="A7" s="138" t="s">
        <v>76</v>
      </c>
      <c r="B7" s="136"/>
      <c r="C7" s="157">
        <v>4881883541</v>
      </c>
      <c r="D7" s="157"/>
      <c r="E7" s="158">
        <v>6127411068</v>
      </c>
      <c r="F7" s="159">
        <v>6127411068</v>
      </c>
      <c r="G7" s="159">
        <v>788406434</v>
      </c>
      <c r="H7" s="159">
        <v>790225665</v>
      </c>
      <c r="I7" s="159">
        <v>337845037</v>
      </c>
      <c r="J7" s="159">
        <v>1916477136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1916477136</v>
      </c>
      <c r="X7" s="159">
        <v>1531852767</v>
      </c>
      <c r="Y7" s="159">
        <v>384624369</v>
      </c>
      <c r="Z7" s="141">
        <v>25.11</v>
      </c>
      <c r="AA7" s="157">
        <v>6127411068</v>
      </c>
    </row>
    <row r="8" spans="1:27" ht="13.5">
      <c r="A8" s="138" t="s">
        <v>77</v>
      </c>
      <c r="B8" s="136"/>
      <c r="C8" s="155">
        <v>51614955</v>
      </c>
      <c r="D8" s="155"/>
      <c r="E8" s="156">
        <v>119221410</v>
      </c>
      <c r="F8" s="60">
        <v>119221410</v>
      </c>
      <c r="G8" s="60">
        <v>1033299</v>
      </c>
      <c r="H8" s="60">
        <v>431172</v>
      </c>
      <c r="I8" s="60">
        <v>3985922</v>
      </c>
      <c r="J8" s="60">
        <v>5450393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5450393</v>
      </c>
      <c r="X8" s="60">
        <v>29805353</v>
      </c>
      <c r="Y8" s="60">
        <v>-24354960</v>
      </c>
      <c r="Z8" s="140">
        <v>-81.71</v>
      </c>
      <c r="AA8" s="155">
        <v>119221410</v>
      </c>
    </row>
    <row r="9" spans="1:27" ht="13.5">
      <c r="A9" s="135" t="s">
        <v>78</v>
      </c>
      <c r="B9" s="136"/>
      <c r="C9" s="153">
        <f aca="true" t="shared" si="1" ref="C9:Y9">SUM(C10:C14)</f>
        <v>591007515</v>
      </c>
      <c r="D9" s="153">
        <f>SUM(D10:D14)</f>
        <v>0</v>
      </c>
      <c r="E9" s="154">
        <f t="shared" si="1"/>
        <v>969236726</v>
      </c>
      <c r="F9" s="100">
        <f t="shared" si="1"/>
        <v>969236726</v>
      </c>
      <c r="G9" s="100">
        <f t="shared" si="1"/>
        <v>80627604</v>
      </c>
      <c r="H9" s="100">
        <f t="shared" si="1"/>
        <v>60817956</v>
      </c>
      <c r="I9" s="100">
        <f t="shared" si="1"/>
        <v>29471676</v>
      </c>
      <c r="J9" s="100">
        <f t="shared" si="1"/>
        <v>170917236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170917236</v>
      </c>
      <c r="X9" s="100">
        <f t="shared" si="1"/>
        <v>242309181</v>
      </c>
      <c r="Y9" s="100">
        <f t="shared" si="1"/>
        <v>-71391945</v>
      </c>
      <c r="Z9" s="137">
        <f>+IF(X9&lt;&gt;0,+(Y9/X9)*100,0)</f>
        <v>-29.463161364900987</v>
      </c>
      <c r="AA9" s="153">
        <f>SUM(AA10:AA14)</f>
        <v>969236726</v>
      </c>
    </row>
    <row r="10" spans="1:27" ht="13.5">
      <c r="A10" s="138" t="s">
        <v>79</v>
      </c>
      <c r="B10" s="136"/>
      <c r="C10" s="155">
        <v>30618134</v>
      </c>
      <c r="D10" s="155"/>
      <c r="E10" s="156">
        <v>37051592</v>
      </c>
      <c r="F10" s="60">
        <v>37051592</v>
      </c>
      <c r="G10" s="60">
        <v>2697375</v>
      </c>
      <c r="H10" s="60">
        <v>2817014</v>
      </c>
      <c r="I10" s="60">
        <v>2466932</v>
      </c>
      <c r="J10" s="60">
        <v>7981321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7981321</v>
      </c>
      <c r="X10" s="60">
        <v>9262898</v>
      </c>
      <c r="Y10" s="60">
        <v>-1281577</v>
      </c>
      <c r="Z10" s="140">
        <v>-13.84</v>
      </c>
      <c r="AA10" s="155">
        <v>37051592</v>
      </c>
    </row>
    <row r="11" spans="1:27" ht="13.5">
      <c r="A11" s="138" t="s">
        <v>80</v>
      </c>
      <c r="B11" s="136"/>
      <c r="C11" s="155">
        <v>82850031</v>
      </c>
      <c r="D11" s="155"/>
      <c r="E11" s="156">
        <v>180025673</v>
      </c>
      <c r="F11" s="60">
        <v>180025673</v>
      </c>
      <c r="G11" s="60">
        <v>234322</v>
      </c>
      <c r="H11" s="60">
        <v>5260801</v>
      </c>
      <c r="I11" s="60">
        <v>9038466</v>
      </c>
      <c r="J11" s="60">
        <v>14533589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14533589</v>
      </c>
      <c r="X11" s="60">
        <v>45006418</v>
      </c>
      <c r="Y11" s="60">
        <v>-30472829</v>
      </c>
      <c r="Z11" s="140">
        <v>-67.71</v>
      </c>
      <c r="AA11" s="155">
        <v>180025673</v>
      </c>
    </row>
    <row r="12" spans="1:27" ht="13.5">
      <c r="A12" s="138" t="s">
        <v>81</v>
      </c>
      <c r="B12" s="136"/>
      <c r="C12" s="155">
        <v>222643782</v>
      </c>
      <c r="D12" s="155"/>
      <c r="E12" s="156">
        <v>264367880</v>
      </c>
      <c r="F12" s="60">
        <v>264367880</v>
      </c>
      <c r="G12" s="60">
        <v>70210979</v>
      </c>
      <c r="H12" s="60">
        <v>1018745</v>
      </c>
      <c r="I12" s="60">
        <v>2330091</v>
      </c>
      <c r="J12" s="60">
        <v>73559815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73559815</v>
      </c>
      <c r="X12" s="60">
        <v>66091970</v>
      </c>
      <c r="Y12" s="60">
        <v>7467845</v>
      </c>
      <c r="Z12" s="140">
        <v>11.3</v>
      </c>
      <c r="AA12" s="155">
        <v>264367880</v>
      </c>
    </row>
    <row r="13" spans="1:27" ht="13.5">
      <c r="A13" s="138" t="s">
        <v>82</v>
      </c>
      <c r="B13" s="136"/>
      <c r="C13" s="155">
        <v>87236210</v>
      </c>
      <c r="D13" s="155"/>
      <c r="E13" s="156">
        <v>294536457</v>
      </c>
      <c r="F13" s="60">
        <v>294536457</v>
      </c>
      <c r="G13" s="60">
        <v>3487299</v>
      </c>
      <c r="H13" s="60">
        <v>4454715</v>
      </c>
      <c r="I13" s="60">
        <v>8635974</v>
      </c>
      <c r="J13" s="60">
        <v>16577988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16577988</v>
      </c>
      <c r="X13" s="60">
        <v>73634114</v>
      </c>
      <c r="Y13" s="60">
        <v>-57056126</v>
      </c>
      <c r="Z13" s="140">
        <v>-77.49</v>
      </c>
      <c r="AA13" s="155">
        <v>294536457</v>
      </c>
    </row>
    <row r="14" spans="1:27" ht="13.5">
      <c r="A14" s="138" t="s">
        <v>83</v>
      </c>
      <c r="B14" s="136"/>
      <c r="C14" s="157">
        <v>167659358</v>
      </c>
      <c r="D14" s="157"/>
      <c r="E14" s="158">
        <v>193255124</v>
      </c>
      <c r="F14" s="159">
        <v>193255124</v>
      </c>
      <c r="G14" s="159">
        <v>3997629</v>
      </c>
      <c r="H14" s="159">
        <v>47266681</v>
      </c>
      <c r="I14" s="159">
        <v>7000213</v>
      </c>
      <c r="J14" s="159">
        <v>58264523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58264523</v>
      </c>
      <c r="X14" s="159">
        <v>48313781</v>
      </c>
      <c r="Y14" s="159">
        <v>9950742</v>
      </c>
      <c r="Z14" s="141">
        <v>20.6</v>
      </c>
      <c r="AA14" s="157">
        <v>193255124</v>
      </c>
    </row>
    <row r="15" spans="1:27" ht="13.5">
      <c r="A15" s="135" t="s">
        <v>84</v>
      </c>
      <c r="B15" s="142"/>
      <c r="C15" s="153">
        <f aca="true" t="shared" si="2" ref="C15:Y15">SUM(C16:C18)</f>
        <v>743714576</v>
      </c>
      <c r="D15" s="153">
        <f>SUM(D16:D18)</f>
        <v>0</v>
      </c>
      <c r="E15" s="154">
        <f t="shared" si="2"/>
        <v>1216060046</v>
      </c>
      <c r="F15" s="100">
        <f t="shared" si="2"/>
        <v>1216060046</v>
      </c>
      <c r="G15" s="100">
        <f t="shared" si="2"/>
        <v>49337272</v>
      </c>
      <c r="H15" s="100">
        <f t="shared" si="2"/>
        <v>79095437</v>
      </c>
      <c r="I15" s="100">
        <f t="shared" si="2"/>
        <v>85953735</v>
      </c>
      <c r="J15" s="100">
        <f t="shared" si="2"/>
        <v>214386444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214386444</v>
      </c>
      <c r="X15" s="100">
        <f t="shared" si="2"/>
        <v>304015012</v>
      </c>
      <c r="Y15" s="100">
        <f t="shared" si="2"/>
        <v>-89628568</v>
      </c>
      <c r="Z15" s="137">
        <f>+IF(X15&lt;&gt;0,+(Y15/X15)*100,0)</f>
        <v>-29.481625729718903</v>
      </c>
      <c r="AA15" s="153">
        <f>SUM(AA16:AA18)</f>
        <v>1216060046</v>
      </c>
    </row>
    <row r="16" spans="1:27" ht="13.5">
      <c r="A16" s="138" t="s">
        <v>85</v>
      </c>
      <c r="B16" s="136"/>
      <c r="C16" s="155">
        <v>9379413</v>
      </c>
      <c r="D16" s="155"/>
      <c r="E16" s="156">
        <v>61191579</v>
      </c>
      <c r="F16" s="60">
        <v>61191579</v>
      </c>
      <c r="G16" s="60">
        <v>3217893</v>
      </c>
      <c r="H16" s="60">
        <v>3415729</v>
      </c>
      <c r="I16" s="60">
        <v>8649907</v>
      </c>
      <c r="J16" s="60">
        <v>15283529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15283529</v>
      </c>
      <c r="X16" s="60">
        <v>15297895</v>
      </c>
      <c r="Y16" s="60">
        <v>-14366</v>
      </c>
      <c r="Z16" s="140">
        <v>-0.09</v>
      </c>
      <c r="AA16" s="155">
        <v>61191579</v>
      </c>
    </row>
    <row r="17" spans="1:27" ht="13.5">
      <c r="A17" s="138" t="s">
        <v>86</v>
      </c>
      <c r="B17" s="136"/>
      <c r="C17" s="155">
        <v>734022161</v>
      </c>
      <c r="D17" s="155"/>
      <c r="E17" s="156">
        <v>1154754467</v>
      </c>
      <c r="F17" s="60">
        <v>1154754467</v>
      </c>
      <c r="G17" s="60">
        <v>46109404</v>
      </c>
      <c r="H17" s="60">
        <v>75670352</v>
      </c>
      <c r="I17" s="60">
        <v>77294336</v>
      </c>
      <c r="J17" s="60">
        <v>199074092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199074092</v>
      </c>
      <c r="X17" s="60">
        <v>288688617</v>
      </c>
      <c r="Y17" s="60">
        <v>-89614525</v>
      </c>
      <c r="Z17" s="140">
        <v>-31.04</v>
      </c>
      <c r="AA17" s="155">
        <v>1154754467</v>
      </c>
    </row>
    <row r="18" spans="1:27" ht="13.5">
      <c r="A18" s="138" t="s">
        <v>87</v>
      </c>
      <c r="B18" s="136"/>
      <c r="C18" s="155">
        <v>313002</v>
      </c>
      <c r="D18" s="155"/>
      <c r="E18" s="156">
        <v>114000</v>
      </c>
      <c r="F18" s="60">
        <v>114000</v>
      </c>
      <c r="G18" s="60">
        <v>9975</v>
      </c>
      <c r="H18" s="60">
        <v>9356</v>
      </c>
      <c r="I18" s="60">
        <v>9492</v>
      </c>
      <c r="J18" s="60">
        <v>28823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28823</v>
      </c>
      <c r="X18" s="60">
        <v>28500</v>
      </c>
      <c r="Y18" s="60">
        <v>323</v>
      </c>
      <c r="Z18" s="140">
        <v>1.13</v>
      </c>
      <c r="AA18" s="155">
        <v>114000</v>
      </c>
    </row>
    <row r="19" spans="1:27" ht="13.5">
      <c r="A19" s="135" t="s">
        <v>88</v>
      </c>
      <c r="B19" s="142"/>
      <c r="C19" s="153">
        <f aca="true" t="shared" si="3" ref="C19:Y19">SUM(C20:C23)</f>
        <v>16637327599</v>
      </c>
      <c r="D19" s="153">
        <f>SUM(D20:D23)</f>
        <v>0</v>
      </c>
      <c r="E19" s="154">
        <f t="shared" si="3"/>
        <v>17871949683</v>
      </c>
      <c r="F19" s="100">
        <f t="shared" si="3"/>
        <v>17871949683</v>
      </c>
      <c r="G19" s="100">
        <f t="shared" si="3"/>
        <v>1873596564</v>
      </c>
      <c r="H19" s="100">
        <f t="shared" si="3"/>
        <v>1571866794</v>
      </c>
      <c r="I19" s="100">
        <f t="shared" si="3"/>
        <v>1627304120</v>
      </c>
      <c r="J19" s="100">
        <f t="shared" si="3"/>
        <v>5072767478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5072767478</v>
      </c>
      <c r="X19" s="100">
        <f t="shared" si="3"/>
        <v>4467987421</v>
      </c>
      <c r="Y19" s="100">
        <f t="shared" si="3"/>
        <v>604780057</v>
      </c>
      <c r="Z19" s="137">
        <f>+IF(X19&lt;&gt;0,+(Y19/X19)*100,0)</f>
        <v>13.535849589850491</v>
      </c>
      <c r="AA19" s="153">
        <f>SUM(AA20:AA23)</f>
        <v>17871949683</v>
      </c>
    </row>
    <row r="20" spans="1:27" ht="13.5">
      <c r="A20" s="138" t="s">
        <v>89</v>
      </c>
      <c r="B20" s="136"/>
      <c r="C20" s="155">
        <v>10848111314</v>
      </c>
      <c r="D20" s="155"/>
      <c r="E20" s="156">
        <v>12004859927</v>
      </c>
      <c r="F20" s="60">
        <v>12004859927</v>
      </c>
      <c r="G20" s="60">
        <v>1163855491</v>
      </c>
      <c r="H20" s="60">
        <v>1199836459</v>
      </c>
      <c r="I20" s="60">
        <v>1180507140</v>
      </c>
      <c r="J20" s="60">
        <v>3544199090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3544199090</v>
      </c>
      <c r="X20" s="60">
        <v>3001214982</v>
      </c>
      <c r="Y20" s="60">
        <v>542984108</v>
      </c>
      <c r="Z20" s="140">
        <v>18.09</v>
      </c>
      <c r="AA20" s="155">
        <v>12004859927</v>
      </c>
    </row>
    <row r="21" spans="1:27" ht="13.5">
      <c r="A21" s="138" t="s">
        <v>90</v>
      </c>
      <c r="B21" s="136"/>
      <c r="C21" s="155">
        <v>3572937022</v>
      </c>
      <c r="D21" s="155"/>
      <c r="E21" s="156">
        <v>3696041352</v>
      </c>
      <c r="F21" s="60">
        <v>3696041352</v>
      </c>
      <c r="G21" s="60">
        <v>489855239</v>
      </c>
      <c r="H21" s="60">
        <v>226242416</v>
      </c>
      <c r="I21" s="60">
        <v>256530916</v>
      </c>
      <c r="J21" s="60">
        <v>972628571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972628571</v>
      </c>
      <c r="X21" s="60">
        <v>924010338</v>
      </c>
      <c r="Y21" s="60">
        <v>48618233</v>
      </c>
      <c r="Z21" s="140">
        <v>5.26</v>
      </c>
      <c r="AA21" s="155">
        <v>3696041352</v>
      </c>
    </row>
    <row r="22" spans="1:27" ht="13.5">
      <c r="A22" s="138" t="s">
        <v>91</v>
      </c>
      <c r="B22" s="136"/>
      <c r="C22" s="157">
        <v>771738638</v>
      </c>
      <c r="D22" s="157"/>
      <c r="E22" s="158">
        <v>862863308</v>
      </c>
      <c r="F22" s="159">
        <v>862863308</v>
      </c>
      <c r="G22" s="159">
        <v>73673094</v>
      </c>
      <c r="H22" s="159">
        <v>68726411</v>
      </c>
      <c r="I22" s="159">
        <v>79654413</v>
      </c>
      <c r="J22" s="159">
        <v>222053918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222053918</v>
      </c>
      <c r="X22" s="159">
        <v>215715827</v>
      </c>
      <c r="Y22" s="159">
        <v>6338091</v>
      </c>
      <c r="Z22" s="141">
        <v>2.94</v>
      </c>
      <c r="AA22" s="157">
        <v>862863308</v>
      </c>
    </row>
    <row r="23" spans="1:27" ht="13.5">
      <c r="A23" s="138" t="s">
        <v>92</v>
      </c>
      <c r="B23" s="136"/>
      <c r="C23" s="155">
        <v>1444540625</v>
      </c>
      <c r="D23" s="155"/>
      <c r="E23" s="156">
        <v>1308185096</v>
      </c>
      <c r="F23" s="60">
        <v>1308185096</v>
      </c>
      <c r="G23" s="60">
        <v>146212740</v>
      </c>
      <c r="H23" s="60">
        <v>77061508</v>
      </c>
      <c r="I23" s="60">
        <v>110611651</v>
      </c>
      <c r="J23" s="60">
        <v>333885899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333885899</v>
      </c>
      <c r="X23" s="60">
        <v>327046274</v>
      </c>
      <c r="Y23" s="60">
        <v>6839625</v>
      </c>
      <c r="Z23" s="140">
        <v>2.09</v>
      </c>
      <c r="AA23" s="155">
        <v>1308185096</v>
      </c>
    </row>
    <row r="24" spans="1:27" ht="13.5">
      <c r="A24" s="135" t="s">
        <v>93</v>
      </c>
      <c r="B24" s="142" t="s">
        <v>94</v>
      </c>
      <c r="C24" s="153">
        <v>17864586</v>
      </c>
      <c r="D24" s="153"/>
      <c r="E24" s="154">
        <v>25179850</v>
      </c>
      <c r="F24" s="100">
        <v>25179850</v>
      </c>
      <c r="G24" s="100">
        <v>12430</v>
      </c>
      <c r="H24" s="100">
        <v>1309185</v>
      </c>
      <c r="I24" s="100">
        <v>6215</v>
      </c>
      <c r="J24" s="100">
        <v>1327830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1327830</v>
      </c>
      <c r="X24" s="100">
        <v>6294963</v>
      </c>
      <c r="Y24" s="100">
        <v>-4967133</v>
      </c>
      <c r="Z24" s="137">
        <v>-78.91</v>
      </c>
      <c r="AA24" s="153">
        <v>25179850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22931751164</v>
      </c>
      <c r="D25" s="168">
        <f>+D5+D9+D15+D19+D24</f>
        <v>0</v>
      </c>
      <c r="E25" s="169">
        <f t="shared" si="4"/>
        <v>26329080983</v>
      </c>
      <c r="F25" s="73">
        <f t="shared" si="4"/>
        <v>26329080983</v>
      </c>
      <c r="G25" s="73">
        <f t="shared" si="4"/>
        <v>2793196477</v>
      </c>
      <c r="H25" s="73">
        <f t="shared" si="4"/>
        <v>2503928657</v>
      </c>
      <c r="I25" s="73">
        <f t="shared" si="4"/>
        <v>2084738978</v>
      </c>
      <c r="J25" s="73">
        <f t="shared" si="4"/>
        <v>7381864112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7381864112</v>
      </c>
      <c r="X25" s="73">
        <f t="shared" si="4"/>
        <v>6582270247</v>
      </c>
      <c r="Y25" s="73">
        <f t="shared" si="4"/>
        <v>799593865</v>
      </c>
      <c r="Z25" s="170">
        <f>+IF(X25&lt;&gt;0,+(Y25/X25)*100,0)</f>
        <v>12.147691221952346</v>
      </c>
      <c r="AA25" s="168">
        <f>+AA5+AA9+AA15+AA19+AA24</f>
        <v>26329080983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3562330601</v>
      </c>
      <c r="D28" s="153">
        <f>SUM(D29:D31)</f>
        <v>0</v>
      </c>
      <c r="E28" s="154">
        <f t="shared" si="5"/>
        <v>2927565893</v>
      </c>
      <c r="F28" s="100">
        <f t="shared" si="5"/>
        <v>2927565893</v>
      </c>
      <c r="G28" s="100">
        <f t="shared" si="5"/>
        <v>202426339</v>
      </c>
      <c r="H28" s="100">
        <f t="shared" si="5"/>
        <v>211571366</v>
      </c>
      <c r="I28" s="100">
        <f t="shared" si="5"/>
        <v>298031774</v>
      </c>
      <c r="J28" s="100">
        <f t="shared" si="5"/>
        <v>712029479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712029479</v>
      </c>
      <c r="X28" s="100">
        <f t="shared" si="5"/>
        <v>731891474</v>
      </c>
      <c r="Y28" s="100">
        <f t="shared" si="5"/>
        <v>-19861995</v>
      </c>
      <c r="Z28" s="137">
        <f>+IF(X28&lt;&gt;0,+(Y28/X28)*100,0)</f>
        <v>-2.713789640347689</v>
      </c>
      <c r="AA28" s="153">
        <f>SUM(AA29:AA31)</f>
        <v>2927565893</v>
      </c>
    </row>
    <row r="29" spans="1:27" ht="13.5">
      <c r="A29" s="138" t="s">
        <v>75</v>
      </c>
      <c r="B29" s="136"/>
      <c r="C29" s="155">
        <v>459943298</v>
      </c>
      <c r="D29" s="155"/>
      <c r="E29" s="156">
        <v>450846890</v>
      </c>
      <c r="F29" s="60">
        <v>450846890</v>
      </c>
      <c r="G29" s="60">
        <v>27311281</v>
      </c>
      <c r="H29" s="60">
        <v>30947968</v>
      </c>
      <c r="I29" s="60">
        <v>29376365</v>
      </c>
      <c r="J29" s="60">
        <v>87635614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87635614</v>
      </c>
      <c r="X29" s="60">
        <v>112711723</v>
      </c>
      <c r="Y29" s="60">
        <v>-25076109</v>
      </c>
      <c r="Z29" s="140">
        <v>-22.25</v>
      </c>
      <c r="AA29" s="155">
        <v>450846890</v>
      </c>
    </row>
    <row r="30" spans="1:27" ht="13.5">
      <c r="A30" s="138" t="s">
        <v>76</v>
      </c>
      <c r="B30" s="136"/>
      <c r="C30" s="157">
        <v>2310531069</v>
      </c>
      <c r="D30" s="157"/>
      <c r="E30" s="158">
        <v>1443314432</v>
      </c>
      <c r="F30" s="159">
        <v>1443314432</v>
      </c>
      <c r="G30" s="159">
        <v>127472056</v>
      </c>
      <c r="H30" s="159">
        <v>130945263</v>
      </c>
      <c r="I30" s="159">
        <v>211337344</v>
      </c>
      <c r="J30" s="159">
        <v>469754663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469754663</v>
      </c>
      <c r="X30" s="159">
        <v>360828608</v>
      </c>
      <c r="Y30" s="159">
        <v>108926055</v>
      </c>
      <c r="Z30" s="141">
        <v>30.19</v>
      </c>
      <c r="AA30" s="157">
        <v>1443314432</v>
      </c>
    </row>
    <row r="31" spans="1:27" ht="13.5">
      <c r="A31" s="138" t="s">
        <v>77</v>
      </c>
      <c r="B31" s="136"/>
      <c r="C31" s="155">
        <v>791856234</v>
      </c>
      <c r="D31" s="155"/>
      <c r="E31" s="156">
        <v>1033404571</v>
      </c>
      <c r="F31" s="60">
        <v>1033404571</v>
      </c>
      <c r="G31" s="60">
        <v>47643002</v>
      </c>
      <c r="H31" s="60">
        <v>49678135</v>
      </c>
      <c r="I31" s="60">
        <v>57318065</v>
      </c>
      <c r="J31" s="60">
        <v>154639202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154639202</v>
      </c>
      <c r="X31" s="60">
        <v>258351143</v>
      </c>
      <c r="Y31" s="60">
        <v>-103711941</v>
      </c>
      <c r="Z31" s="140">
        <v>-40.14</v>
      </c>
      <c r="AA31" s="155">
        <v>1033404571</v>
      </c>
    </row>
    <row r="32" spans="1:27" ht="13.5">
      <c r="A32" s="135" t="s">
        <v>78</v>
      </c>
      <c r="B32" s="136"/>
      <c r="C32" s="153">
        <f aca="true" t="shared" si="6" ref="C32:Y32">SUM(C33:C37)</f>
        <v>3203364550</v>
      </c>
      <c r="D32" s="153">
        <f>SUM(D33:D37)</f>
        <v>0</v>
      </c>
      <c r="E32" s="154">
        <f t="shared" si="6"/>
        <v>4233383329</v>
      </c>
      <c r="F32" s="100">
        <f t="shared" si="6"/>
        <v>4233383329</v>
      </c>
      <c r="G32" s="100">
        <f t="shared" si="6"/>
        <v>236415898</v>
      </c>
      <c r="H32" s="100">
        <f t="shared" si="6"/>
        <v>261444061</v>
      </c>
      <c r="I32" s="100">
        <f t="shared" si="6"/>
        <v>294515778</v>
      </c>
      <c r="J32" s="100">
        <f t="shared" si="6"/>
        <v>792375737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792375737</v>
      </c>
      <c r="X32" s="100">
        <f t="shared" si="6"/>
        <v>1058345833</v>
      </c>
      <c r="Y32" s="100">
        <f t="shared" si="6"/>
        <v>-265970096</v>
      </c>
      <c r="Z32" s="137">
        <f>+IF(X32&lt;&gt;0,+(Y32/X32)*100,0)</f>
        <v>-25.13073588111345</v>
      </c>
      <c r="AA32" s="153">
        <f>SUM(AA33:AA37)</f>
        <v>4233383329</v>
      </c>
    </row>
    <row r="33" spans="1:27" ht="13.5">
      <c r="A33" s="138" t="s">
        <v>79</v>
      </c>
      <c r="B33" s="136"/>
      <c r="C33" s="155">
        <v>238043866</v>
      </c>
      <c r="D33" s="155"/>
      <c r="E33" s="156">
        <v>285566091</v>
      </c>
      <c r="F33" s="60">
        <v>285566091</v>
      </c>
      <c r="G33" s="60">
        <v>19523409</v>
      </c>
      <c r="H33" s="60">
        <v>21106522</v>
      </c>
      <c r="I33" s="60">
        <v>22232728</v>
      </c>
      <c r="J33" s="60">
        <v>62862659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62862659</v>
      </c>
      <c r="X33" s="60">
        <v>71391523</v>
      </c>
      <c r="Y33" s="60">
        <v>-8528864</v>
      </c>
      <c r="Z33" s="140">
        <v>-11.95</v>
      </c>
      <c r="AA33" s="155">
        <v>285566091</v>
      </c>
    </row>
    <row r="34" spans="1:27" ht="13.5">
      <c r="A34" s="138" t="s">
        <v>80</v>
      </c>
      <c r="B34" s="136"/>
      <c r="C34" s="155">
        <v>716580996</v>
      </c>
      <c r="D34" s="155"/>
      <c r="E34" s="156">
        <v>826455753</v>
      </c>
      <c r="F34" s="60">
        <v>826455753</v>
      </c>
      <c r="G34" s="60">
        <v>51053421</v>
      </c>
      <c r="H34" s="60">
        <v>55130383</v>
      </c>
      <c r="I34" s="60">
        <v>59982789</v>
      </c>
      <c r="J34" s="60">
        <v>166166593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166166593</v>
      </c>
      <c r="X34" s="60">
        <v>206613938</v>
      </c>
      <c r="Y34" s="60">
        <v>-40447345</v>
      </c>
      <c r="Z34" s="140">
        <v>-19.58</v>
      </c>
      <c r="AA34" s="155">
        <v>826455753</v>
      </c>
    </row>
    <row r="35" spans="1:27" ht="13.5">
      <c r="A35" s="138" t="s">
        <v>81</v>
      </c>
      <c r="B35" s="136"/>
      <c r="C35" s="155">
        <v>1034416314</v>
      </c>
      <c r="D35" s="155"/>
      <c r="E35" s="156">
        <v>1420950470</v>
      </c>
      <c r="F35" s="60">
        <v>1420950470</v>
      </c>
      <c r="G35" s="60">
        <v>75621467</v>
      </c>
      <c r="H35" s="60">
        <v>93891442</v>
      </c>
      <c r="I35" s="60">
        <v>92391691</v>
      </c>
      <c r="J35" s="60">
        <v>261904600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261904600</v>
      </c>
      <c r="X35" s="60">
        <v>355237618</v>
      </c>
      <c r="Y35" s="60">
        <v>-93333018</v>
      </c>
      <c r="Z35" s="140">
        <v>-26.27</v>
      </c>
      <c r="AA35" s="155">
        <v>1420950470</v>
      </c>
    </row>
    <row r="36" spans="1:27" ht="13.5">
      <c r="A36" s="138" t="s">
        <v>82</v>
      </c>
      <c r="B36" s="136"/>
      <c r="C36" s="155">
        <v>291509173</v>
      </c>
      <c r="D36" s="155"/>
      <c r="E36" s="156">
        <v>619876154</v>
      </c>
      <c r="F36" s="60">
        <v>619876154</v>
      </c>
      <c r="G36" s="60">
        <v>13228284</v>
      </c>
      <c r="H36" s="60">
        <v>14541904</v>
      </c>
      <c r="I36" s="60">
        <v>30403701</v>
      </c>
      <c r="J36" s="60">
        <v>58173889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58173889</v>
      </c>
      <c r="X36" s="60">
        <v>154969039</v>
      </c>
      <c r="Y36" s="60">
        <v>-96795150</v>
      </c>
      <c r="Z36" s="140">
        <v>-62.46</v>
      </c>
      <c r="AA36" s="155">
        <v>619876154</v>
      </c>
    </row>
    <row r="37" spans="1:27" ht="13.5">
      <c r="A37" s="138" t="s">
        <v>83</v>
      </c>
      <c r="B37" s="136"/>
      <c r="C37" s="157">
        <v>922814201</v>
      </c>
      <c r="D37" s="157"/>
      <c r="E37" s="158">
        <v>1080534861</v>
      </c>
      <c r="F37" s="159">
        <v>1080534861</v>
      </c>
      <c r="G37" s="159">
        <v>76989317</v>
      </c>
      <c r="H37" s="159">
        <v>76773810</v>
      </c>
      <c r="I37" s="159">
        <v>89504869</v>
      </c>
      <c r="J37" s="159">
        <v>243267996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243267996</v>
      </c>
      <c r="X37" s="159">
        <v>270133715</v>
      </c>
      <c r="Y37" s="159">
        <v>-26865719</v>
      </c>
      <c r="Z37" s="141">
        <v>-9.95</v>
      </c>
      <c r="AA37" s="157">
        <v>1080534861</v>
      </c>
    </row>
    <row r="38" spans="1:27" ht="13.5">
      <c r="A38" s="135" t="s">
        <v>84</v>
      </c>
      <c r="B38" s="142"/>
      <c r="C38" s="153">
        <f aca="true" t="shared" si="7" ref="C38:Y38">SUM(C39:C41)</f>
        <v>1787969276</v>
      </c>
      <c r="D38" s="153">
        <f>SUM(D39:D41)</f>
        <v>0</v>
      </c>
      <c r="E38" s="154">
        <f t="shared" si="7"/>
        <v>1781038862</v>
      </c>
      <c r="F38" s="100">
        <f t="shared" si="7"/>
        <v>1781038862</v>
      </c>
      <c r="G38" s="100">
        <f t="shared" si="7"/>
        <v>112632720</v>
      </c>
      <c r="H38" s="100">
        <f t="shared" si="7"/>
        <v>114961639</v>
      </c>
      <c r="I38" s="100">
        <f t="shared" si="7"/>
        <v>121743908</v>
      </c>
      <c r="J38" s="100">
        <f t="shared" si="7"/>
        <v>349338267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349338267</v>
      </c>
      <c r="X38" s="100">
        <f t="shared" si="7"/>
        <v>445259716</v>
      </c>
      <c r="Y38" s="100">
        <f t="shared" si="7"/>
        <v>-95921449</v>
      </c>
      <c r="Z38" s="137">
        <f>+IF(X38&lt;&gt;0,+(Y38/X38)*100,0)</f>
        <v>-21.542808736822714</v>
      </c>
      <c r="AA38" s="153">
        <f>SUM(AA39:AA41)</f>
        <v>1781038862</v>
      </c>
    </row>
    <row r="39" spans="1:27" ht="13.5">
      <c r="A39" s="138" t="s">
        <v>85</v>
      </c>
      <c r="B39" s="136"/>
      <c r="C39" s="155">
        <v>157124143</v>
      </c>
      <c r="D39" s="155"/>
      <c r="E39" s="156">
        <v>285120024</v>
      </c>
      <c r="F39" s="60">
        <v>285120024</v>
      </c>
      <c r="G39" s="60">
        <v>15158348</v>
      </c>
      <c r="H39" s="60">
        <v>15311032</v>
      </c>
      <c r="I39" s="60">
        <v>18448348</v>
      </c>
      <c r="J39" s="60">
        <v>48917728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48917728</v>
      </c>
      <c r="X39" s="60">
        <v>71280006</v>
      </c>
      <c r="Y39" s="60">
        <v>-22362278</v>
      </c>
      <c r="Z39" s="140">
        <v>-31.37</v>
      </c>
      <c r="AA39" s="155">
        <v>285120024</v>
      </c>
    </row>
    <row r="40" spans="1:27" ht="13.5">
      <c r="A40" s="138" t="s">
        <v>86</v>
      </c>
      <c r="B40" s="136"/>
      <c r="C40" s="155">
        <v>1575693258</v>
      </c>
      <c r="D40" s="155"/>
      <c r="E40" s="156">
        <v>1416382940</v>
      </c>
      <c r="F40" s="60">
        <v>1416382940</v>
      </c>
      <c r="G40" s="60">
        <v>93257020</v>
      </c>
      <c r="H40" s="60">
        <v>95401082</v>
      </c>
      <c r="I40" s="60">
        <v>98607732</v>
      </c>
      <c r="J40" s="60">
        <v>287265834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287265834</v>
      </c>
      <c r="X40" s="60">
        <v>354095735</v>
      </c>
      <c r="Y40" s="60">
        <v>-66829901</v>
      </c>
      <c r="Z40" s="140">
        <v>-18.87</v>
      </c>
      <c r="AA40" s="155">
        <v>1416382940</v>
      </c>
    </row>
    <row r="41" spans="1:27" ht="13.5">
      <c r="A41" s="138" t="s">
        <v>87</v>
      </c>
      <c r="B41" s="136"/>
      <c r="C41" s="155">
        <v>55151875</v>
      </c>
      <c r="D41" s="155"/>
      <c r="E41" s="156">
        <v>79535898</v>
      </c>
      <c r="F41" s="60">
        <v>79535898</v>
      </c>
      <c r="G41" s="60">
        <v>4217352</v>
      </c>
      <c r="H41" s="60">
        <v>4249525</v>
      </c>
      <c r="I41" s="60">
        <v>4687828</v>
      </c>
      <c r="J41" s="60">
        <v>13154705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13154705</v>
      </c>
      <c r="X41" s="60">
        <v>19883975</v>
      </c>
      <c r="Y41" s="60">
        <v>-6729270</v>
      </c>
      <c r="Z41" s="140">
        <v>-33.84</v>
      </c>
      <c r="AA41" s="155">
        <v>79535898</v>
      </c>
    </row>
    <row r="42" spans="1:27" ht="13.5">
      <c r="A42" s="135" t="s">
        <v>88</v>
      </c>
      <c r="B42" s="142"/>
      <c r="C42" s="153">
        <f aca="true" t="shared" si="8" ref="C42:Y42">SUM(C43:C46)</f>
        <v>12878037514</v>
      </c>
      <c r="D42" s="153">
        <f>SUM(D43:D46)</f>
        <v>0</v>
      </c>
      <c r="E42" s="154">
        <f t="shared" si="8"/>
        <v>15671625840</v>
      </c>
      <c r="F42" s="100">
        <f t="shared" si="8"/>
        <v>15671625840</v>
      </c>
      <c r="G42" s="100">
        <f t="shared" si="8"/>
        <v>1335282534</v>
      </c>
      <c r="H42" s="100">
        <f t="shared" si="8"/>
        <v>1416177081</v>
      </c>
      <c r="I42" s="100">
        <f t="shared" si="8"/>
        <v>1222099389</v>
      </c>
      <c r="J42" s="100">
        <f t="shared" si="8"/>
        <v>3973559004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3973559004</v>
      </c>
      <c r="X42" s="100">
        <f t="shared" si="8"/>
        <v>3917906461</v>
      </c>
      <c r="Y42" s="100">
        <f t="shared" si="8"/>
        <v>55652543</v>
      </c>
      <c r="Z42" s="137">
        <f>+IF(X42&lt;&gt;0,+(Y42/X42)*100,0)</f>
        <v>1.4204663524763002</v>
      </c>
      <c r="AA42" s="153">
        <f>SUM(AA43:AA46)</f>
        <v>15671625840</v>
      </c>
    </row>
    <row r="43" spans="1:27" ht="13.5">
      <c r="A43" s="138" t="s">
        <v>89</v>
      </c>
      <c r="B43" s="136"/>
      <c r="C43" s="155">
        <v>8736023948</v>
      </c>
      <c r="D43" s="155"/>
      <c r="E43" s="156">
        <v>10712910154</v>
      </c>
      <c r="F43" s="60">
        <v>10712910154</v>
      </c>
      <c r="G43" s="60">
        <v>1049645848</v>
      </c>
      <c r="H43" s="60">
        <v>1077673772</v>
      </c>
      <c r="I43" s="60">
        <v>852502703</v>
      </c>
      <c r="J43" s="60">
        <v>2979822323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2979822323</v>
      </c>
      <c r="X43" s="60">
        <v>2678227539</v>
      </c>
      <c r="Y43" s="60">
        <v>301594784</v>
      </c>
      <c r="Z43" s="140">
        <v>11.26</v>
      </c>
      <c r="AA43" s="155">
        <v>10712910154</v>
      </c>
    </row>
    <row r="44" spans="1:27" ht="13.5">
      <c r="A44" s="138" t="s">
        <v>90</v>
      </c>
      <c r="B44" s="136"/>
      <c r="C44" s="155">
        <v>2896027449</v>
      </c>
      <c r="D44" s="155"/>
      <c r="E44" s="156">
        <v>3171245359</v>
      </c>
      <c r="F44" s="60">
        <v>3171245359</v>
      </c>
      <c r="G44" s="60">
        <v>204391939</v>
      </c>
      <c r="H44" s="60">
        <v>233987022</v>
      </c>
      <c r="I44" s="60">
        <v>254582066</v>
      </c>
      <c r="J44" s="60">
        <v>692961027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692961027</v>
      </c>
      <c r="X44" s="60">
        <v>792811340</v>
      </c>
      <c r="Y44" s="60">
        <v>-99850313</v>
      </c>
      <c r="Z44" s="140">
        <v>-12.59</v>
      </c>
      <c r="AA44" s="155">
        <v>3171245359</v>
      </c>
    </row>
    <row r="45" spans="1:27" ht="13.5">
      <c r="A45" s="138" t="s">
        <v>91</v>
      </c>
      <c r="B45" s="136"/>
      <c r="C45" s="157">
        <v>448248836</v>
      </c>
      <c r="D45" s="157"/>
      <c r="E45" s="158">
        <v>493711896</v>
      </c>
      <c r="F45" s="159">
        <v>493711896</v>
      </c>
      <c r="G45" s="159">
        <v>39878852</v>
      </c>
      <c r="H45" s="159">
        <v>39768493</v>
      </c>
      <c r="I45" s="159">
        <v>40721533</v>
      </c>
      <c r="J45" s="159">
        <v>120368878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120368878</v>
      </c>
      <c r="X45" s="159">
        <v>123427974</v>
      </c>
      <c r="Y45" s="159">
        <v>-3059096</v>
      </c>
      <c r="Z45" s="141">
        <v>-2.48</v>
      </c>
      <c r="AA45" s="157">
        <v>493711896</v>
      </c>
    </row>
    <row r="46" spans="1:27" ht="13.5">
      <c r="A46" s="138" t="s">
        <v>92</v>
      </c>
      <c r="B46" s="136"/>
      <c r="C46" s="155">
        <v>797737281</v>
      </c>
      <c r="D46" s="155"/>
      <c r="E46" s="156">
        <v>1293758431</v>
      </c>
      <c r="F46" s="60">
        <v>1293758431</v>
      </c>
      <c r="G46" s="60">
        <v>41365895</v>
      </c>
      <c r="H46" s="60">
        <v>64747794</v>
      </c>
      <c r="I46" s="60">
        <v>74293087</v>
      </c>
      <c r="J46" s="60">
        <v>180406776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180406776</v>
      </c>
      <c r="X46" s="60">
        <v>323439608</v>
      </c>
      <c r="Y46" s="60">
        <v>-143032832</v>
      </c>
      <c r="Z46" s="140">
        <v>-44.22</v>
      </c>
      <c r="AA46" s="155">
        <v>1293758431</v>
      </c>
    </row>
    <row r="47" spans="1:27" ht="13.5">
      <c r="A47" s="135" t="s">
        <v>93</v>
      </c>
      <c r="B47" s="142" t="s">
        <v>94</v>
      </c>
      <c r="C47" s="153">
        <v>14592738</v>
      </c>
      <c r="D47" s="153"/>
      <c r="E47" s="154">
        <v>20322933</v>
      </c>
      <c r="F47" s="100">
        <v>20322933</v>
      </c>
      <c r="G47" s="100">
        <v>1176288</v>
      </c>
      <c r="H47" s="100">
        <v>1263095</v>
      </c>
      <c r="I47" s="100">
        <v>811814</v>
      </c>
      <c r="J47" s="100">
        <v>3251197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3251197</v>
      </c>
      <c r="X47" s="100">
        <v>5080733</v>
      </c>
      <c r="Y47" s="100">
        <v>-1829536</v>
      </c>
      <c r="Z47" s="137">
        <v>-36.01</v>
      </c>
      <c r="AA47" s="153">
        <v>20322933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21446294679</v>
      </c>
      <c r="D48" s="168">
        <f>+D28+D32+D38+D42+D47</f>
        <v>0</v>
      </c>
      <c r="E48" s="169">
        <f t="shared" si="9"/>
        <v>24633936857</v>
      </c>
      <c r="F48" s="73">
        <f t="shared" si="9"/>
        <v>24633936857</v>
      </c>
      <c r="G48" s="73">
        <f t="shared" si="9"/>
        <v>1887933779</v>
      </c>
      <c r="H48" s="73">
        <f t="shared" si="9"/>
        <v>2005417242</v>
      </c>
      <c r="I48" s="73">
        <f t="shared" si="9"/>
        <v>1937202663</v>
      </c>
      <c r="J48" s="73">
        <f t="shared" si="9"/>
        <v>5830553684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5830553684</v>
      </c>
      <c r="X48" s="73">
        <f t="shared" si="9"/>
        <v>6158484217</v>
      </c>
      <c r="Y48" s="73">
        <f t="shared" si="9"/>
        <v>-327930533</v>
      </c>
      <c r="Z48" s="170">
        <f>+IF(X48&lt;&gt;0,+(Y48/X48)*100,0)</f>
        <v>-5.324857894330137</v>
      </c>
      <c r="AA48" s="168">
        <f>+AA28+AA32+AA38+AA42+AA47</f>
        <v>24633936857</v>
      </c>
    </row>
    <row r="49" spans="1:27" ht="13.5">
      <c r="A49" s="148" t="s">
        <v>49</v>
      </c>
      <c r="B49" s="149"/>
      <c r="C49" s="171">
        <f aca="true" t="shared" si="10" ref="C49:Y49">+C25-C48</f>
        <v>1485456485</v>
      </c>
      <c r="D49" s="171">
        <f>+D25-D48</f>
        <v>0</v>
      </c>
      <c r="E49" s="172">
        <f t="shared" si="10"/>
        <v>1695144126</v>
      </c>
      <c r="F49" s="173">
        <f t="shared" si="10"/>
        <v>1695144126</v>
      </c>
      <c r="G49" s="173">
        <f t="shared" si="10"/>
        <v>905262698</v>
      </c>
      <c r="H49" s="173">
        <f t="shared" si="10"/>
        <v>498511415</v>
      </c>
      <c r="I49" s="173">
        <f t="shared" si="10"/>
        <v>147536315</v>
      </c>
      <c r="J49" s="173">
        <f t="shared" si="10"/>
        <v>1551310428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1551310428</v>
      </c>
      <c r="X49" s="173">
        <f>IF(F25=F48,0,X25-X48)</f>
        <v>423786030</v>
      </c>
      <c r="Y49" s="173">
        <f t="shared" si="10"/>
        <v>1127524398</v>
      </c>
      <c r="Z49" s="174">
        <f>+IF(X49&lt;&gt;0,+(Y49/X49)*100,0)</f>
        <v>266.0598316560836</v>
      </c>
      <c r="AA49" s="171">
        <f>+AA25-AA48</f>
        <v>1695144126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2970180446</v>
      </c>
      <c r="D5" s="155">
        <v>0</v>
      </c>
      <c r="E5" s="156">
        <v>3540276863</v>
      </c>
      <c r="F5" s="60">
        <v>3540276863</v>
      </c>
      <c r="G5" s="60">
        <v>351998844</v>
      </c>
      <c r="H5" s="60">
        <v>289417621</v>
      </c>
      <c r="I5" s="60">
        <v>302979807</v>
      </c>
      <c r="J5" s="60">
        <v>944396272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944396272</v>
      </c>
      <c r="X5" s="60">
        <v>885069216</v>
      </c>
      <c r="Y5" s="60">
        <v>59327056</v>
      </c>
      <c r="Z5" s="140">
        <v>6.7</v>
      </c>
      <c r="AA5" s="155">
        <v>3540276863</v>
      </c>
    </row>
    <row r="6" spans="1:27" ht="13.5">
      <c r="A6" s="181" t="s">
        <v>102</v>
      </c>
      <c r="B6" s="182"/>
      <c r="C6" s="155">
        <v>72091881</v>
      </c>
      <c r="D6" s="155">
        <v>0</v>
      </c>
      <c r="E6" s="156">
        <v>62391570</v>
      </c>
      <c r="F6" s="60">
        <v>62391570</v>
      </c>
      <c r="G6" s="60">
        <v>8761984</v>
      </c>
      <c r="H6" s="60">
        <v>10286451</v>
      </c>
      <c r="I6" s="60">
        <v>10805962</v>
      </c>
      <c r="J6" s="60">
        <v>29854397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29854397</v>
      </c>
      <c r="X6" s="60">
        <v>15597893</v>
      </c>
      <c r="Y6" s="60">
        <v>14256504</v>
      </c>
      <c r="Z6" s="140">
        <v>91.4</v>
      </c>
      <c r="AA6" s="155">
        <v>62391570</v>
      </c>
    </row>
    <row r="7" spans="1:27" ht="13.5">
      <c r="A7" s="183" t="s">
        <v>103</v>
      </c>
      <c r="B7" s="182"/>
      <c r="C7" s="155">
        <v>9936903464</v>
      </c>
      <c r="D7" s="155">
        <v>0</v>
      </c>
      <c r="E7" s="156">
        <v>11499684927</v>
      </c>
      <c r="F7" s="60">
        <v>11499684927</v>
      </c>
      <c r="G7" s="60">
        <v>1042159414</v>
      </c>
      <c r="H7" s="60">
        <v>1185169385</v>
      </c>
      <c r="I7" s="60">
        <v>1160612017</v>
      </c>
      <c r="J7" s="60">
        <v>3387940816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3387940816</v>
      </c>
      <c r="X7" s="60">
        <v>2874921232</v>
      </c>
      <c r="Y7" s="60">
        <v>513019584</v>
      </c>
      <c r="Z7" s="140">
        <v>17.84</v>
      </c>
      <c r="AA7" s="155">
        <v>11499684927</v>
      </c>
    </row>
    <row r="8" spans="1:27" ht="13.5">
      <c r="A8" s="183" t="s">
        <v>104</v>
      </c>
      <c r="B8" s="182"/>
      <c r="C8" s="155">
        <v>2246829227</v>
      </c>
      <c r="D8" s="155">
        <v>0</v>
      </c>
      <c r="E8" s="156">
        <v>2574470282</v>
      </c>
      <c r="F8" s="60">
        <v>2574470282</v>
      </c>
      <c r="G8" s="60">
        <v>211124274</v>
      </c>
      <c r="H8" s="60">
        <v>201083825</v>
      </c>
      <c r="I8" s="60">
        <v>228494235</v>
      </c>
      <c r="J8" s="60">
        <v>640702334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640702334</v>
      </c>
      <c r="X8" s="60">
        <v>643617571</v>
      </c>
      <c r="Y8" s="60">
        <v>-2915237</v>
      </c>
      <c r="Z8" s="140">
        <v>-0.45</v>
      </c>
      <c r="AA8" s="155">
        <v>2574470282</v>
      </c>
    </row>
    <row r="9" spans="1:27" ht="13.5">
      <c r="A9" s="183" t="s">
        <v>105</v>
      </c>
      <c r="B9" s="182"/>
      <c r="C9" s="155">
        <v>771738638</v>
      </c>
      <c r="D9" s="155">
        <v>0</v>
      </c>
      <c r="E9" s="156">
        <v>862863308</v>
      </c>
      <c r="F9" s="60">
        <v>862863308</v>
      </c>
      <c r="G9" s="60">
        <v>73673094</v>
      </c>
      <c r="H9" s="60">
        <v>68726411</v>
      </c>
      <c r="I9" s="60">
        <v>79654413</v>
      </c>
      <c r="J9" s="60">
        <v>222053918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222053918</v>
      </c>
      <c r="X9" s="60">
        <v>215715827</v>
      </c>
      <c r="Y9" s="60">
        <v>6338091</v>
      </c>
      <c r="Z9" s="140">
        <v>2.94</v>
      </c>
      <c r="AA9" s="155">
        <v>862863308</v>
      </c>
    </row>
    <row r="10" spans="1:27" ht="13.5">
      <c r="A10" s="183" t="s">
        <v>106</v>
      </c>
      <c r="B10" s="182"/>
      <c r="C10" s="155">
        <v>999953486</v>
      </c>
      <c r="D10" s="155">
        <v>0</v>
      </c>
      <c r="E10" s="156">
        <v>1147822056</v>
      </c>
      <c r="F10" s="54">
        <v>1147822056</v>
      </c>
      <c r="G10" s="54">
        <v>104264692</v>
      </c>
      <c r="H10" s="54">
        <v>72325434</v>
      </c>
      <c r="I10" s="54">
        <v>100299350</v>
      </c>
      <c r="J10" s="54">
        <v>276889476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276889476</v>
      </c>
      <c r="X10" s="54">
        <v>286955514</v>
      </c>
      <c r="Y10" s="54">
        <v>-10066038</v>
      </c>
      <c r="Z10" s="184">
        <v>-3.51</v>
      </c>
      <c r="AA10" s="130">
        <v>1147822056</v>
      </c>
    </row>
    <row r="11" spans="1:27" ht="13.5">
      <c r="A11" s="183" t="s">
        <v>107</v>
      </c>
      <c r="B11" s="185"/>
      <c r="C11" s="155">
        <v>65887496</v>
      </c>
      <c r="D11" s="155">
        <v>0</v>
      </c>
      <c r="E11" s="156">
        <v>69772006</v>
      </c>
      <c r="F11" s="60">
        <v>69772006</v>
      </c>
      <c r="G11" s="60">
        <v>4641087</v>
      </c>
      <c r="H11" s="60">
        <v>6024535</v>
      </c>
      <c r="I11" s="60">
        <v>4292412</v>
      </c>
      <c r="J11" s="60">
        <v>14958034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14958034</v>
      </c>
      <c r="X11" s="60">
        <v>17443002</v>
      </c>
      <c r="Y11" s="60">
        <v>-2484968</v>
      </c>
      <c r="Z11" s="140">
        <v>-14.25</v>
      </c>
      <c r="AA11" s="155">
        <v>69772006</v>
      </c>
    </row>
    <row r="12" spans="1:27" ht="13.5">
      <c r="A12" s="183" t="s">
        <v>108</v>
      </c>
      <c r="B12" s="185"/>
      <c r="C12" s="155">
        <v>49599515</v>
      </c>
      <c r="D12" s="155">
        <v>0</v>
      </c>
      <c r="E12" s="156">
        <v>61126768</v>
      </c>
      <c r="F12" s="60">
        <v>61126768</v>
      </c>
      <c r="G12" s="60">
        <v>3605772</v>
      </c>
      <c r="H12" s="60">
        <v>4523511</v>
      </c>
      <c r="I12" s="60">
        <v>5017801</v>
      </c>
      <c r="J12" s="60">
        <v>13147084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13147084</v>
      </c>
      <c r="X12" s="60">
        <v>15281692</v>
      </c>
      <c r="Y12" s="60">
        <v>-2134608</v>
      </c>
      <c r="Z12" s="140">
        <v>-13.97</v>
      </c>
      <c r="AA12" s="155">
        <v>61126768</v>
      </c>
    </row>
    <row r="13" spans="1:27" ht="13.5">
      <c r="A13" s="181" t="s">
        <v>109</v>
      </c>
      <c r="B13" s="185"/>
      <c r="C13" s="155">
        <v>239543249</v>
      </c>
      <c r="D13" s="155">
        <v>0</v>
      </c>
      <c r="E13" s="156">
        <v>195615000</v>
      </c>
      <c r="F13" s="60">
        <v>195615000</v>
      </c>
      <c r="G13" s="60">
        <v>20229863</v>
      </c>
      <c r="H13" s="60">
        <v>20085437</v>
      </c>
      <c r="I13" s="60">
        <v>18301134</v>
      </c>
      <c r="J13" s="60">
        <v>58616434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58616434</v>
      </c>
      <c r="X13" s="60">
        <v>48903750</v>
      </c>
      <c r="Y13" s="60">
        <v>9712684</v>
      </c>
      <c r="Z13" s="140">
        <v>19.86</v>
      </c>
      <c r="AA13" s="155">
        <v>195615000</v>
      </c>
    </row>
    <row r="14" spans="1:27" ht="13.5">
      <c r="A14" s="181" t="s">
        <v>110</v>
      </c>
      <c r="B14" s="185"/>
      <c r="C14" s="155">
        <v>257704799</v>
      </c>
      <c r="D14" s="155">
        <v>0</v>
      </c>
      <c r="E14" s="156">
        <v>201712446</v>
      </c>
      <c r="F14" s="60">
        <v>201712446</v>
      </c>
      <c r="G14" s="60">
        <v>25957275</v>
      </c>
      <c r="H14" s="60">
        <v>30598354</v>
      </c>
      <c r="I14" s="60">
        <v>31197560</v>
      </c>
      <c r="J14" s="60">
        <v>87753189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87753189</v>
      </c>
      <c r="X14" s="60">
        <v>50428112</v>
      </c>
      <c r="Y14" s="60">
        <v>37325077</v>
      </c>
      <c r="Z14" s="140">
        <v>74.02</v>
      </c>
      <c r="AA14" s="155">
        <v>201712446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173028668</v>
      </c>
      <c r="D16" s="155">
        <v>0</v>
      </c>
      <c r="E16" s="156">
        <v>185158452</v>
      </c>
      <c r="F16" s="60">
        <v>185158452</v>
      </c>
      <c r="G16" s="60">
        <v>23028503</v>
      </c>
      <c r="H16" s="60">
        <v>11480487</v>
      </c>
      <c r="I16" s="60">
        <v>11236453</v>
      </c>
      <c r="J16" s="60">
        <v>45745443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45745443</v>
      </c>
      <c r="X16" s="60">
        <v>46289613</v>
      </c>
      <c r="Y16" s="60">
        <v>-544170</v>
      </c>
      <c r="Z16" s="140">
        <v>-1.18</v>
      </c>
      <c r="AA16" s="155">
        <v>185158452</v>
      </c>
    </row>
    <row r="17" spans="1:27" ht="13.5">
      <c r="A17" s="181" t="s">
        <v>113</v>
      </c>
      <c r="B17" s="185"/>
      <c r="C17" s="155">
        <v>35331579</v>
      </c>
      <c r="D17" s="155">
        <v>0</v>
      </c>
      <c r="E17" s="156">
        <v>38984608</v>
      </c>
      <c r="F17" s="60">
        <v>38984608</v>
      </c>
      <c r="G17" s="60">
        <v>4078560</v>
      </c>
      <c r="H17" s="60">
        <v>2847829</v>
      </c>
      <c r="I17" s="60">
        <v>2879101</v>
      </c>
      <c r="J17" s="60">
        <v>9805490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9805490</v>
      </c>
      <c r="X17" s="60">
        <v>9746152</v>
      </c>
      <c r="Y17" s="60">
        <v>59338</v>
      </c>
      <c r="Z17" s="140">
        <v>0.61</v>
      </c>
      <c r="AA17" s="155">
        <v>38984608</v>
      </c>
    </row>
    <row r="18" spans="1:27" ht="13.5">
      <c r="A18" s="183" t="s">
        <v>114</v>
      </c>
      <c r="B18" s="182"/>
      <c r="C18" s="155">
        <v>228211226</v>
      </c>
      <c r="D18" s="155">
        <v>0</v>
      </c>
      <c r="E18" s="156">
        <v>246054612</v>
      </c>
      <c r="F18" s="60">
        <v>246054612</v>
      </c>
      <c r="G18" s="60">
        <v>21884153</v>
      </c>
      <c r="H18" s="60">
        <v>19575488</v>
      </c>
      <c r="I18" s="60">
        <v>18189281</v>
      </c>
      <c r="J18" s="60">
        <v>59648922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59648922</v>
      </c>
      <c r="X18" s="60">
        <v>61513653</v>
      </c>
      <c r="Y18" s="60">
        <v>-1864731</v>
      </c>
      <c r="Z18" s="140">
        <v>-3.03</v>
      </c>
      <c r="AA18" s="155">
        <v>246054612</v>
      </c>
    </row>
    <row r="19" spans="1:27" ht="13.5">
      <c r="A19" s="181" t="s">
        <v>34</v>
      </c>
      <c r="B19" s="185"/>
      <c r="C19" s="155">
        <v>3638073453</v>
      </c>
      <c r="D19" s="155">
        <v>0</v>
      </c>
      <c r="E19" s="156">
        <v>2618494975</v>
      </c>
      <c r="F19" s="60">
        <v>2618494975</v>
      </c>
      <c r="G19" s="60">
        <v>865298789</v>
      </c>
      <c r="H19" s="60">
        <v>43938056</v>
      </c>
      <c r="I19" s="60">
        <v>2446583</v>
      </c>
      <c r="J19" s="60">
        <v>911683428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911683428</v>
      </c>
      <c r="X19" s="60">
        <v>654623744</v>
      </c>
      <c r="Y19" s="60">
        <v>257059684</v>
      </c>
      <c r="Z19" s="140">
        <v>39.27</v>
      </c>
      <c r="AA19" s="155">
        <v>2618494975</v>
      </c>
    </row>
    <row r="20" spans="1:27" ht="13.5">
      <c r="A20" s="181" t="s">
        <v>35</v>
      </c>
      <c r="B20" s="185"/>
      <c r="C20" s="155">
        <v>138189007</v>
      </c>
      <c r="D20" s="155">
        <v>0</v>
      </c>
      <c r="E20" s="156">
        <v>1458214914</v>
      </c>
      <c r="F20" s="54">
        <v>1458214914</v>
      </c>
      <c r="G20" s="54">
        <v>5728301</v>
      </c>
      <c r="H20" s="54">
        <v>484905551</v>
      </c>
      <c r="I20" s="54">
        <v>8506174</v>
      </c>
      <c r="J20" s="54">
        <v>499140026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499140026</v>
      </c>
      <c r="X20" s="54">
        <v>364553729</v>
      </c>
      <c r="Y20" s="54">
        <v>134586297</v>
      </c>
      <c r="Z20" s="184">
        <v>36.92</v>
      </c>
      <c r="AA20" s="130">
        <v>1458214914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5000000</v>
      </c>
      <c r="F21" s="60">
        <v>5000000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1250000</v>
      </c>
      <c r="Y21" s="60">
        <v>-1250000</v>
      </c>
      <c r="Z21" s="140">
        <v>-100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21823266134</v>
      </c>
      <c r="D22" s="188">
        <f>SUM(D5:D21)</f>
        <v>0</v>
      </c>
      <c r="E22" s="189">
        <f t="shared" si="0"/>
        <v>24767642787</v>
      </c>
      <c r="F22" s="190">
        <f t="shared" si="0"/>
        <v>24767642787</v>
      </c>
      <c r="G22" s="190">
        <f t="shared" si="0"/>
        <v>2766434605</v>
      </c>
      <c r="H22" s="190">
        <f t="shared" si="0"/>
        <v>2450988375</v>
      </c>
      <c r="I22" s="190">
        <f t="shared" si="0"/>
        <v>1984912283</v>
      </c>
      <c r="J22" s="190">
        <f t="shared" si="0"/>
        <v>7202335263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7202335263</v>
      </c>
      <c r="X22" s="190">
        <f t="shared" si="0"/>
        <v>6191910700</v>
      </c>
      <c r="Y22" s="190">
        <f t="shared" si="0"/>
        <v>1010424563</v>
      </c>
      <c r="Z22" s="191">
        <f>+IF(X22&lt;&gt;0,+(Y22/X22)*100,0)</f>
        <v>16.31846148879376</v>
      </c>
      <c r="AA22" s="188">
        <f>SUM(AA5:AA21)</f>
        <v>24767642787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4076351618</v>
      </c>
      <c r="D25" s="155">
        <v>0</v>
      </c>
      <c r="E25" s="156">
        <v>5134072657</v>
      </c>
      <c r="F25" s="60">
        <v>5134072657</v>
      </c>
      <c r="G25" s="60">
        <v>383054363</v>
      </c>
      <c r="H25" s="60">
        <v>367324481</v>
      </c>
      <c r="I25" s="60">
        <v>371308028</v>
      </c>
      <c r="J25" s="60">
        <v>1121686872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1121686872</v>
      </c>
      <c r="X25" s="60">
        <v>1283518164</v>
      </c>
      <c r="Y25" s="60">
        <v>-161831292</v>
      </c>
      <c r="Z25" s="140">
        <v>-12.61</v>
      </c>
      <c r="AA25" s="155">
        <v>5134072657</v>
      </c>
    </row>
    <row r="26" spans="1:27" ht="13.5">
      <c r="A26" s="183" t="s">
        <v>38</v>
      </c>
      <c r="B26" s="182"/>
      <c r="C26" s="155">
        <v>87954568</v>
      </c>
      <c r="D26" s="155">
        <v>0</v>
      </c>
      <c r="E26" s="156">
        <v>97285812</v>
      </c>
      <c r="F26" s="60">
        <v>97285812</v>
      </c>
      <c r="G26" s="60">
        <v>7412207</v>
      </c>
      <c r="H26" s="60">
        <v>7412207</v>
      </c>
      <c r="I26" s="60">
        <v>7380019</v>
      </c>
      <c r="J26" s="60">
        <v>22204433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22204433</v>
      </c>
      <c r="X26" s="60">
        <v>24321453</v>
      </c>
      <c r="Y26" s="60">
        <v>-2117020</v>
      </c>
      <c r="Z26" s="140">
        <v>-8.7</v>
      </c>
      <c r="AA26" s="155">
        <v>97285812</v>
      </c>
    </row>
    <row r="27" spans="1:27" ht="13.5">
      <c r="A27" s="183" t="s">
        <v>118</v>
      </c>
      <c r="B27" s="182"/>
      <c r="C27" s="155">
        <v>783597318</v>
      </c>
      <c r="D27" s="155">
        <v>0</v>
      </c>
      <c r="E27" s="156">
        <v>1144565966</v>
      </c>
      <c r="F27" s="60">
        <v>1144565966</v>
      </c>
      <c r="G27" s="60">
        <v>95380497</v>
      </c>
      <c r="H27" s="60">
        <v>144129700</v>
      </c>
      <c r="I27" s="60">
        <v>306646741</v>
      </c>
      <c r="J27" s="60">
        <v>546156938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546156938</v>
      </c>
      <c r="X27" s="60">
        <v>286141492</v>
      </c>
      <c r="Y27" s="60">
        <v>260015446</v>
      </c>
      <c r="Z27" s="140">
        <v>90.87</v>
      </c>
      <c r="AA27" s="155">
        <v>1144565966</v>
      </c>
    </row>
    <row r="28" spans="1:27" ht="13.5">
      <c r="A28" s="183" t="s">
        <v>39</v>
      </c>
      <c r="B28" s="182"/>
      <c r="C28" s="155">
        <v>1965886747</v>
      </c>
      <c r="D28" s="155">
        <v>0</v>
      </c>
      <c r="E28" s="156">
        <v>1312895549</v>
      </c>
      <c r="F28" s="60">
        <v>1312895549</v>
      </c>
      <c r="G28" s="60">
        <v>109407961</v>
      </c>
      <c r="H28" s="60">
        <v>109407963</v>
      </c>
      <c r="I28" s="60">
        <v>109407963</v>
      </c>
      <c r="J28" s="60">
        <v>328223887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328223887</v>
      </c>
      <c r="X28" s="60">
        <v>328223887</v>
      </c>
      <c r="Y28" s="60">
        <v>0</v>
      </c>
      <c r="Z28" s="140">
        <v>0</v>
      </c>
      <c r="AA28" s="155">
        <v>1312895549</v>
      </c>
    </row>
    <row r="29" spans="1:27" ht="13.5">
      <c r="A29" s="183" t="s">
        <v>40</v>
      </c>
      <c r="B29" s="182"/>
      <c r="C29" s="155">
        <v>522865540</v>
      </c>
      <c r="D29" s="155">
        <v>0</v>
      </c>
      <c r="E29" s="156">
        <v>685215331</v>
      </c>
      <c r="F29" s="60">
        <v>685215331</v>
      </c>
      <c r="G29" s="60">
        <v>40151491</v>
      </c>
      <c r="H29" s="60">
        <v>0</v>
      </c>
      <c r="I29" s="60">
        <v>79007773</v>
      </c>
      <c r="J29" s="60">
        <v>119159264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119159264</v>
      </c>
      <c r="X29" s="60">
        <v>171303833</v>
      </c>
      <c r="Y29" s="60">
        <v>-52144569</v>
      </c>
      <c r="Z29" s="140">
        <v>-30.44</v>
      </c>
      <c r="AA29" s="155">
        <v>685215331</v>
      </c>
    </row>
    <row r="30" spans="1:27" ht="13.5">
      <c r="A30" s="183" t="s">
        <v>119</v>
      </c>
      <c r="B30" s="182"/>
      <c r="C30" s="155">
        <v>8852863936</v>
      </c>
      <c r="D30" s="155">
        <v>0</v>
      </c>
      <c r="E30" s="156">
        <v>9686163283</v>
      </c>
      <c r="F30" s="60">
        <v>9686163283</v>
      </c>
      <c r="G30" s="60">
        <v>1133481073</v>
      </c>
      <c r="H30" s="60">
        <v>1085264426</v>
      </c>
      <c r="I30" s="60">
        <v>697316544</v>
      </c>
      <c r="J30" s="60">
        <v>2916062043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2916062043</v>
      </c>
      <c r="X30" s="60">
        <v>2421540821</v>
      </c>
      <c r="Y30" s="60">
        <v>494521222</v>
      </c>
      <c r="Z30" s="140">
        <v>20.42</v>
      </c>
      <c r="AA30" s="155">
        <v>9686163283</v>
      </c>
    </row>
    <row r="31" spans="1:27" ht="13.5">
      <c r="A31" s="183" t="s">
        <v>120</v>
      </c>
      <c r="B31" s="182"/>
      <c r="C31" s="155">
        <v>1839955191</v>
      </c>
      <c r="D31" s="155">
        <v>0</v>
      </c>
      <c r="E31" s="156">
        <v>2118929329</v>
      </c>
      <c r="F31" s="60">
        <v>2118929329</v>
      </c>
      <c r="G31" s="60">
        <v>77921735</v>
      </c>
      <c r="H31" s="60">
        <v>119263466</v>
      </c>
      <c r="I31" s="60">
        <v>141789135</v>
      </c>
      <c r="J31" s="60">
        <v>338974336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338974336</v>
      </c>
      <c r="X31" s="60">
        <v>529732332</v>
      </c>
      <c r="Y31" s="60">
        <v>-190757996</v>
      </c>
      <c r="Z31" s="140">
        <v>-36.01</v>
      </c>
      <c r="AA31" s="155">
        <v>2118929329</v>
      </c>
    </row>
    <row r="32" spans="1:27" ht="13.5">
      <c r="A32" s="183" t="s">
        <v>121</v>
      </c>
      <c r="B32" s="182"/>
      <c r="C32" s="155">
        <v>685955161</v>
      </c>
      <c r="D32" s="155">
        <v>0</v>
      </c>
      <c r="E32" s="156">
        <v>810489926</v>
      </c>
      <c r="F32" s="60">
        <v>810489926</v>
      </c>
      <c r="G32" s="60">
        <v>652430</v>
      </c>
      <c r="H32" s="60">
        <v>30685563</v>
      </c>
      <c r="I32" s="60">
        <v>26761678</v>
      </c>
      <c r="J32" s="60">
        <v>58099671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58099671</v>
      </c>
      <c r="X32" s="60">
        <v>202622482</v>
      </c>
      <c r="Y32" s="60">
        <v>-144522811</v>
      </c>
      <c r="Z32" s="140">
        <v>-71.33</v>
      </c>
      <c r="AA32" s="155">
        <v>810489926</v>
      </c>
    </row>
    <row r="33" spans="1:27" ht="13.5">
      <c r="A33" s="183" t="s">
        <v>42</v>
      </c>
      <c r="B33" s="182"/>
      <c r="C33" s="155">
        <v>960644890</v>
      </c>
      <c r="D33" s="155">
        <v>0</v>
      </c>
      <c r="E33" s="156">
        <v>1003678823</v>
      </c>
      <c r="F33" s="60">
        <v>1003678823</v>
      </c>
      <c r="G33" s="60">
        <v>13779031</v>
      </c>
      <c r="H33" s="60">
        <v>80934803</v>
      </c>
      <c r="I33" s="60">
        <v>93184308</v>
      </c>
      <c r="J33" s="60">
        <v>187898142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187898142</v>
      </c>
      <c r="X33" s="60">
        <v>250919706</v>
      </c>
      <c r="Y33" s="60">
        <v>-63021564</v>
      </c>
      <c r="Z33" s="140">
        <v>-25.12</v>
      </c>
      <c r="AA33" s="155">
        <v>1003678823</v>
      </c>
    </row>
    <row r="34" spans="1:27" ht="13.5">
      <c r="A34" s="183" t="s">
        <v>43</v>
      </c>
      <c r="B34" s="182"/>
      <c r="C34" s="155">
        <v>1670219710</v>
      </c>
      <c r="D34" s="155">
        <v>0</v>
      </c>
      <c r="E34" s="156">
        <v>2615640181</v>
      </c>
      <c r="F34" s="60">
        <v>2615640181</v>
      </c>
      <c r="G34" s="60">
        <v>26692991</v>
      </c>
      <c r="H34" s="60">
        <v>60994633</v>
      </c>
      <c r="I34" s="60">
        <v>104400474</v>
      </c>
      <c r="J34" s="60">
        <v>192088098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192088098</v>
      </c>
      <c r="X34" s="60">
        <v>653910045</v>
      </c>
      <c r="Y34" s="60">
        <v>-461821947</v>
      </c>
      <c r="Z34" s="140">
        <v>-70.62</v>
      </c>
      <c r="AA34" s="155">
        <v>2615640181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25000000</v>
      </c>
      <c r="F35" s="60">
        <v>25000000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6250000</v>
      </c>
      <c r="Y35" s="60">
        <v>-6250000</v>
      </c>
      <c r="Z35" s="140">
        <v>-100</v>
      </c>
      <c r="AA35" s="155">
        <v>25000000</v>
      </c>
    </row>
    <row r="36" spans="1:27" ht="12.75">
      <c r="A36" s="193" t="s">
        <v>44</v>
      </c>
      <c r="B36" s="187"/>
      <c r="C36" s="188">
        <f aca="true" t="shared" si="1" ref="C36:Y36">SUM(C25:C35)</f>
        <v>21446294679</v>
      </c>
      <c r="D36" s="188">
        <f>SUM(D25:D35)</f>
        <v>0</v>
      </c>
      <c r="E36" s="189">
        <f t="shared" si="1"/>
        <v>24633936857</v>
      </c>
      <c r="F36" s="190">
        <f t="shared" si="1"/>
        <v>24633936857</v>
      </c>
      <c r="G36" s="190">
        <f t="shared" si="1"/>
        <v>1887933779</v>
      </c>
      <c r="H36" s="190">
        <f t="shared" si="1"/>
        <v>2005417242</v>
      </c>
      <c r="I36" s="190">
        <f t="shared" si="1"/>
        <v>1937202663</v>
      </c>
      <c r="J36" s="190">
        <f t="shared" si="1"/>
        <v>5830553684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5830553684</v>
      </c>
      <c r="X36" s="190">
        <f t="shared" si="1"/>
        <v>6158484215</v>
      </c>
      <c r="Y36" s="190">
        <f t="shared" si="1"/>
        <v>-327930531</v>
      </c>
      <c r="Z36" s="191">
        <f>+IF(X36&lt;&gt;0,+(Y36/X36)*100,0)</f>
        <v>-5.324857863583889</v>
      </c>
      <c r="AA36" s="188">
        <f>SUM(AA25:AA35)</f>
        <v>24633936857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376971455</v>
      </c>
      <c r="D38" s="199">
        <f>+D22-D36</f>
        <v>0</v>
      </c>
      <c r="E38" s="200">
        <f t="shared" si="2"/>
        <v>133705930</v>
      </c>
      <c r="F38" s="106">
        <f t="shared" si="2"/>
        <v>133705930</v>
      </c>
      <c r="G38" s="106">
        <f t="shared" si="2"/>
        <v>878500826</v>
      </c>
      <c r="H38" s="106">
        <f t="shared" si="2"/>
        <v>445571133</v>
      </c>
      <c r="I38" s="106">
        <f t="shared" si="2"/>
        <v>47709620</v>
      </c>
      <c r="J38" s="106">
        <f t="shared" si="2"/>
        <v>1371781579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1371781579</v>
      </c>
      <c r="X38" s="106">
        <f>IF(F22=F36,0,X22-X36)</f>
        <v>33426485</v>
      </c>
      <c r="Y38" s="106">
        <f t="shared" si="2"/>
        <v>1338355094</v>
      </c>
      <c r="Z38" s="201">
        <f>+IF(X38&lt;&gt;0,+(Y38/X38)*100,0)</f>
        <v>4003.876249626606</v>
      </c>
      <c r="AA38" s="199">
        <f>+AA22-AA36</f>
        <v>133705930</v>
      </c>
    </row>
    <row r="39" spans="1:27" ht="13.5">
      <c r="A39" s="181" t="s">
        <v>46</v>
      </c>
      <c r="B39" s="185"/>
      <c r="C39" s="155">
        <v>1108485030</v>
      </c>
      <c r="D39" s="155">
        <v>0</v>
      </c>
      <c r="E39" s="156">
        <v>1691438196</v>
      </c>
      <c r="F39" s="60">
        <v>1691438196</v>
      </c>
      <c r="G39" s="60">
        <v>26761872</v>
      </c>
      <c r="H39" s="60">
        <v>74606948</v>
      </c>
      <c r="I39" s="60">
        <v>110660029</v>
      </c>
      <c r="J39" s="60">
        <v>212028849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212028849</v>
      </c>
      <c r="X39" s="60">
        <v>422859549</v>
      </c>
      <c r="Y39" s="60">
        <v>-210830700</v>
      </c>
      <c r="Z39" s="140">
        <v>-49.86</v>
      </c>
      <c r="AA39" s="155">
        <v>1691438196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-130000000</v>
      </c>
      <c r="F41" s="60">
        <v>-130000000</v>
      </c>
      <c r="G41" s="202">
        <v>0</v>
      </c>
      <c r="H41" s="202">
        <v>-21666666</v>
      </c>
      <c r="I41" s="202">
        <v>-10833334</v>
      </c>
      <c r="J41" s="60">
        <v>-32500000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-32500000</v>
      </c>
      <c r="X41" s="60">
        <v>-32500000</v>
      </c>
      <c r="Y41" s="202">
        <v>0</v>
      </c>
      <c r="Z41" s="203">
        <v>0</v>
      </c>
      <c r="AA41" s="204">
        <v>-130000000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1485456485</v>
      </c>
      <c r="D42" s="206">
        <f>SUM(D38:D41)</f>
        <v>0</v>
      </c>
      <c r="E42" s="207">
        <f t="shared" si="3"/>
        <v>1695144126</v>
      </c>
      <c r="F42" s="88">
        <f t="shared" si="3"/>
        <v>1695144126</v>
      </c>
      <c r="G42" s="88">
        <f t="shared" si="3"/>
        <v>905262698</v>
      </c>
      <c r="H42" s="88">
        <f t="shared" si="3"/>
        <v>498511415</v>
      </c>
      <c r="I42" s="88">
        <f t="shared" si="3"/>
        <v>147536315</v>
      </c>
      <c r="J42" s="88">
        <f t="shared" si="3"/>
        <v>1551310428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1551310428</v>
      </c>
      <c r="X42" s="88">
        <f t="shared" si="3"/>
        <v>423786034</v>
      </c>
      <c r="Y42" s="88">
        <f t="shared" si="3"/>
        <v>1127524394</v>
      </c>
      <c r="Z42" s="208">
        <f>+IF(X42&lt;&gt;0,+(Y42/X42)*100,0)</f>
        <v>266.0598282009454</v>
      </c>
      <c r="AA42" s="206">
        <f>SUM(AA38:AA41)</f>
        <v>1695144126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1485456485</v>
      </c>
      <c r="D44" s="210">
        <f>+D42-D43</f>
        <v>0</v>
      </c>
      <c r="E44" s="211">
        <f t="shared" si="4"/>
        <v>1695144126</v>
      </c>
      <c r="F44" s="77">
        <f t="shared" si="4"/>
        <v>1695144126</v>
      </c>
      <c r="G44" s="77">
        <f t="shared" si="4"/>
        <v>905262698</v>
      </c>
      <c r="H44" s="77">
        <f t="shared" si="4"/>
        <v>498511415</v>
      </c>
      <c r="I44" s="77">
        <f t="shared" si="4"/>
        <v>147536315</v>
      </c>
      <c r="J44" s="77">
        <f t="shared" si="4"/>
        <v>1551310428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1551310428</v>
      </c>
      <c r="X44" s="77">
        <f t="shared" si="4"/>
        <v>423786034</v>
      </c>
      <c r="Y44" s="77">
        <f t="shared" si="4"/>
        <v>1127524394</v>
      </c>
      <c r="Z44" s="212">
        <f>+IF(X44&lt;&gt;0,+(Y44/X44)*100,0)</f>
        <v>266.0598282009454</v>
      </c>
      <c r="AA44" s="210">
        <f>+AA42-AA43</f>
        <v>1695144126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1485456485</v>
      </c>
      <c r="D46" s="206">
        <f>SUM(D44:D45)</f>
        <v>0</v>
      </c>
      <c r="E46" s="207">
        <f t="shared" si="5"/>
        <v>1695144126</v>
      </c>
      <c r="F46" s="88">
        <f t="shared" si="5"/>
        <v>1695144126</v>
      </c>
      <c r="G46" s="88">
        <f t="shared" si="5"/>
        <v>905262698</v>
      </c>
      <c r="H46" s="88">
        <f t="shared" si="5"/>
        <v>498511415</v>
      </c>
      <c r="I46" s="88">
        <f t="shared" si="5"/>
        <v>147536315</v>
      </c>
      <c r="J46" s="88">
        <f t="shared" si="5"/>
        <v>1551310428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1551310428</v>
      </c>
      <c r="X46" s="88">
        <f t="shared" si="5"/>
        <v>423786034</v>
      </c>
      <c r="Y46" s="88">
        <f t="shared" si="5"/>
        <v>1127524394</v>
      </c>
      <c r="Z46" s="208">
        <f>+IF(X46&lt;&gt;0,+(Y46/X46)*100,0)</f>
        <v>266.0598282009454</v>
      </c>
      <c r="AA46" s="206">
        <f>SUM(AA44:AA45)</f>
        <v>1695144126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1485456485</v>
      </c>
      <c r="D48" s="217">
        <f>SUM(D46:D47)</f>
        <v>0</v>
      </c>
      <c r="E48" s="218">
        <f t="shared" si="6"/>
        <v>1695144126</v>
      </c>
      <c r="F48" s="219">
        <f t="shared" si="6"/>
        <v>1695144126</v>
      </c>
      <c r="G48" s="219">
        <f t="shared" si="6"/>
        <v>905262698</v>
      </c>
      <c r="H48" s="220">
        <f t="shared" si="6"/>
        <v>498511415</v>
      </c>
      <c r="I48" s="220">
        <f t="shared" si="6"/>
        <v>147536315</v>
      </c>
      <c r="J48" s="220">
        <f t="shared" si="6"/>
        <v>1551310428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1551310428</v>
      </c>
      <c r="X48" s="220">
        <f t="shared" si="6"/>
        <v>423786034</v>
      </c>
      <c r="Y48" s="220">
        <f t="shared" si="6"/>
        <v>1127524394</v>
      </c>
      <c r="Z48" s="221">
        <f>+IF(X48&lt;&gt;0,+(Y48/X48)*100,0)</f>
        <v>266.0598282009454</v>
      </c>
      <c r="AA48" s="222">
        <f>SUM(AA46:AA47)</f>
        <v>1695144126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309799410</v>
      </c>
      <c r="D5" s="153">
        <f>SUM(D6:D8)</f>
        <v>0</v>
      </c>
      <c r="E5" s="154">
        <f t="shared" si="0"/>
        <v>461220089</v>
      </c>
      <c r="F5" s="100">
        <f t="shared" si="0"/>
        <v>461220089</v>
      </c>
      <c r="G5" s="100">
        <f t="shared" si="0"/>
        <v>99988</v>
      </c>
      <c r="H5" s="100">
        <f t="shared" si="0"/>
        <v>6032521</v>
      </c>
      <c r="I5" s="100">
        <f t="shared" si="0"/>
        <v>16571358</v>
      </c>
      <c r="J5" s="100">
        <f t="shared" si="0"/>
        <v>22703867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22703867</v>
      </c>
      <c r="X5" s="100">
        <f t="shared" si="0"/>
        <v>115305022</v>
      </c>
      <c r="Y5" s="100">
        <f t="shared" si="0"/>
        <v>-92601155</v>
      </c>
      <c r="Z5" s="137">
        <f>+IF(X5&lt;&gt;0,+(Y5/X5)*100,0)</f>
        <v>-80.3097327365325</v>
      </c>
      <c r="AA5" s="153">
        <f>SUM(AA6:AA8)</f>
        <v>461220089</v>
      </c>
    </row>
    <row r="6" spans="1:27" ht="13.5">
      <c r="A6" s="138" t="s">
        <v>75</v>
      </c>
      <c r="B6" s="136"/>
      <c r="C6" s="155">
        <v>16580616</v>
      </c>
      <c r="D6" s="155"/>
      <c r="E6" s="156">
        <v>23083000</v>
      </c>
      <c r="F6" s="60">
        <v>23083000</v>
      </c>
      <c r="G6" s="60"/>
      <c r="H6" s="60">
        <v>163877</v>
      </c>
      <c r="I6" s="60">
        <v>1881587</v>
      </c>
      <c r="J6" s="60">
        <v>2045464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2045464</v>
      </c>
      <c r="X6" s="60">
        <v>5770750</v>
      </c>
      <c r="Y6" s="60">
        <v>-3725286</v>
      </c>
      <c r="Z6" s="140">
        <v>-64.55</v>
      </c>
      <c r="AA6" s="62">
        <v>23083000</v>
      </c>
    </row>
    <row r="7" spans="1:27" ht="13.5">
      <c r="A7" s="138" t="s">
        <v>76</v>
      </c>
      <c r="B7" s="136"/>
      <c r="C7" s="157">
        <v>161197793</v>
      </c>
      <c r="D7" s="157"/>
      <c r="E7" s="158">
        <v>279474489</v>
      </c>
      <c r="F7" s="159">
        <v>279474489</v>
      </c>
      <c r="G7" s="159">
        <v>25600</v>
      </c>
      <c r="H7" s="159">
        <v>3859543</v>
      </c>
      <c r="I7" s="159">
        <v>13505965</v>
      </c>
      <c r="J7" s="159">
        <v>17391108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17391108</v>
      </c>
      <c r="X7" s="159">
        <v>69868622</v>
      </c>
      <c r="Y7" s="159">
        <v>-52477514</v>
      </c>
      <c r="Z7" s="141">
        <v>-75.11</v>
      </c>
      <c r="AA7" s="225">
        <v>279474489</v>
      </c>
    </row>
    <row r="8" spans="1:27" ht="13.5">
      <c r="A8" s="138" t="s">
        <v>77</v>
      </c>
      <c r="B8" s="136"/>
      <c r="C8" s="155">
        <v>132021001</v>
      </c>
      <c r="D8" s="155"/>
      <c r="E8" s="156">
        <v>158662600</v>
      </c>
      <c r="F8" s="60">
        <v>158662600</v>
      </c>
      <c r="G8" s="60">
        <v>74388</v>
      </c>
      <c r="H8" s="60">
        <v>2009101</v>
      </c>
      <c r="I8" s="60">
        <v>1183806</v>
      </c>
      <c r="J8" s="60">
        <v>3267295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3267295</v>
      </c>
      <c r="X8" s="60">
        <v>39665650</v>
      </c>
      <c r="Y8" s="60">
        <v>-36398355</v>
      </c>
      <c r="Z8" s="140">
        <v>-91.76</v>
      </c>
      <c r="AA8" s="62">
        <v>158662600</v>
      </c>
    </row>
    <row r="9" spans="1:27" ht="13.5">
      <c r="A9" s="135" t="s">
        <v>78</v>
      </c>
      <c r="B9" s="136"/>
      <c r="C9" s="153">
        <f aca="true" t="shared" si="1" ref="C9:Y9">SUM(C10:C14)</f>
        <v>503416083</v>
      </c>
      <c r="D9" s="153">
        <f>SUM(D10:D14)</f>
        <v>0</v>
      </c>
      <c r="E9" s="154">
        <f t="shared" si="1"/>
        <v>520932590</v>
      </c>
      <c r="F9" s="100">
        <f t="shared" si="1"/>
        <v>520932590</v>
      </c>
      <c r="G9" s="100">
        <f t="shared" si="1"/>
        <v>1815347</v>
      </c>
      <c r="H9" s="100">
        <f t="shared" si="1"/>
        <v>12442503</v>
      </c>
      <c r="I9" s="100">
        <f t="shared" si="1"/>
        <v>27406271</v>
      </c>
      <c r="J9" s="100">
        <f t="shared" si="1"/>
        <v>41664121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41664121</v>
      </c>
      <c r="X9" s="100">
        <f t="shared" si="1"/>
        <v>130233148</v>
      </c>
      <c r="Y9" s="100">
        <f t="shared" si="1"/>
        <v>-88569027</v>
      </c>
      <c r="Z9" s="137">
        <f>+IF(X9&lt;&gt;0,+(Y9/X9)*100,0)</f>
        <v>-68.0080519899588</v>
      </c>
      <c r="AA9" s="102">
        <f>SUM(AA10:AA14)</f>
        <v>520932590</v>
      </c>
    </row>
    <row r="10" spans="1:27" ht="13.5">
      <c r="A10" s="138" t="s">
        <v>79</v>
      </c>
      <c r="B10" s="136"/>
      <c r="C10" s="155">
        <v>108657924</v>
      </c>
      <c r="D10" s="155"/>
      <c r="E10" s="156">
        <v>140590000</v>
      </c>
      <c r="F10" s="60">
        <v>140590000</v>
      </c>
      <c r="G10" s="60"/>
      <c r="H10" s="60">
        <v>359525</v>
      </c>
      <c r="I10" s="60">
        <v>1338323</v>
      </c>
      <c r="J10" s="60">
        <v>1697848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1697848</v>
      </c>
      <c r="X10" s="60">
        <v>35147500</v>
      </c>
      <c r="Y10" s="60">
        <v>-33449652</v>
      </c>
      <c r="Z10" s="140">
        <v>-95.17</v>
      </c>
      <c r="AA10" s="62">
        <v>140590000</v>
      </c>
    </row>
    <row r="11" spans="1:27" ht="13.5">
      <c r="A11" s="138" t="s">
        <v>80</v>
      </c>
      <c r="B11" s="136"/>
      <c r="C11" s="155">
        <v>69519488</v>
      </c>
      <c r="D11" s="155"/>
      <c r="E11" s="156">
        <v>98400000</v>
      </c>
      <c r="F11" s="60">
        <v>98400000</v>
      </c>
      <c r="G11" s="60"/>
      <c r="H11" s="60">
        <v>4669797</v>
      </c>
      <c r="I11" s="60">
        <v>9925223</v>
      </c>
      <c r="J11" s="60">
        <v>14595020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14595020</v>
      </c>
      <c r="X11" s="60">
        <v>24600000</v>
      </c>
      <c r="Y11" s="60">
        <v>-10004980</v>
      </c>
      <c r="Z11" s="140">
        <v>-40.67</v>
      </c>
      <c r="AA11" s="62">
        <v>98400000</v>
      </c>
    </row>
    <row r="12" spans="1:27" ht="13.5">
      <c r="A12" s="138" t="s">
        <v>81</v>
      </c>
      <c r="B12" s="136"/>
      <c r="C12" s="155">
        <v>153513329</v>
      </c>
      <c r="D12" s="155"/>
      <c r="E12" s="156">
        <v>120002590</v>
      </c>
      <c r="F12" s="60">
        <v>120002590</v>
      </c>
      <c r="G12" s="60">
        <v>25600</v>
      </c>
      <c r="H12" s="60">
        <v>753764</v>
      </c>
      <c r="I12" s="60">
        <v>229082</v>
      </c>
      <c r="J12" s="60">
        <v>1008446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1008446</v>
      </c>
      <c r="X12" s="60">
        <v>30000648</v>
      </c>
      <c r="Y12" s="60">
        <v>-28992202</v>
      </c>
      <c r="Z12" s="140">
        <v>-96.64</v>
      </c>
      <c r="AA12" s="62">
        <v>120002590</v>
      </c>
    </row>
    <row r="13" spans="1:27" ht="13.5">
      <c r="A13" s="138" t="s">
        <v>82</v>
      </c>
      <c r="B13" s="136"/>
      <c r="C13" s="155">
        <v>65677316</v>
      </c>
      <c r="D13" s="155"/>
      <c r="E13" s="156">
        <v>70530000</v>
      </c>
      <c r="F13" s="60">
        <v>70530000</v>
      </c>
      <c r="G13" s="60">
        <v>467740</v>
      </c>
      <c r="H13" s="60">
        <v>1579407</v>
      </c>
      <c r="I13" s="60">
        <v>5736068</v>
      </c>
      <c r="J13" s="60">
        <v>7783215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7783215</v>
      </c>
      <c r="X13" s="60">
        <v>17632500</v>
      </c>
      <c r="Y13" s="60">
        <v>-9849285</v>
      </c>
      <c r="Z13" s="140">
        <v>-55.86</v>
      </c>
      <c r="AA13" s="62">
        <v>70530000</v>
      </c>
    </row>
    <row r="14" spans="1:27" ht="13.5">
      <c r="A14" s="138" t="s">
        <v>83</v>
      </c>
      <c r="B14" s="136"/>
      <c r="C14" s="157">
        <v>106048026</v>
      </c>
      <c r="D14" s="157"/>
      <c r="E14" s="158">
        <v>91410000</v>
      </c>
      <c r="F14" s="159">
        <v>91410000</v>
      </c>
      <c r="G14" s="159">
        <v>1322007</v>
      </c>
      <c r="H14" s="159">
        <v>5080010</v>
      </c>
      <c r="I14" s="159">
        <v>10177575</v>
      </c>
      <c r="J14" s="159">
        <v>16579592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16579592</v>
      </c>
      <c r="X14" s="159">
        <v>22852500</v>
      </c>
      <c r="Y14" s="159">
        <v>-6272908</v>
      </c>
      <c r="Z14" s="141">
        <v>-27.45</v>
      </c>
      <c r="AA14" s="225">
        <v>91410000</v>
      </c>
    </row>
    <row r="15" spans="1:27" ht="13.5">
      <c r="A15" s="135" t="s">
        <v>84</v>
      </c>
      <c r="B15" s="142"/>
      <c r="C15" s="153">
        <f aca="true" t="shared" si="2" ref="C15:Y15">SUM(C16:C18)</f>
        <v>686048954</v>
      </c>
      <c r="D15" s="153">
        <f>SUM(D16:D18)</f>
        <v>0</v>
      </c>
      <c r="E15" s="154">
        <f t="shared" si="2"/>
        <v>1089172031</v>
      </c>
      <c r="F15" s="100">
        <f t="shared" si="2"/>
        <v>1089172031</v>
      </c>
      <c r="G15" s="100">
        <f t="shared" si="2"/>
        <v>21191559</v>
      </c>
      <c r="H15" s="100">
        <f t="shared" si="2"/>
        <v>52497004</v>
      </c>
      <c r="I15" s="100">
        <f t="shared" si="2"/>
        <v>64806113</v>
      </c>
      <c r="J15" s="100">
        <f t="shared" si="2"/>
        <v>138494676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138494676</v>
      </c>
      <c r="X15" s="100">
        <f t="shared" si="2"/>
        <v>272293008</v>
      </c>
      <c r="Y15" s="100">
        <f t="shared" si="2"/>
        <v>-133798332</v>
      </c>
      <c r="Z15" s="137">
        <f>+IF(X15&lt;&gt;0,+(Y15/X15)*100,0)</f>
        <v>-49.137630445508904</v>
      </c>
      <c r="AA15" s="102">
        <f>SUM(AA16:AA18)</f>
        <v>1089172031</v>
      </c>
    </row>
    <row r="16" spans="1:27" ht="13.5">
      <c r="A16" s="138" t="s">
        <v>85</v>
      </c>
      <c r="B16" s="136"/>
      <c r="C16" s="155">
        <v>43352065</v>
      </c>
      <c r="D16" s="155"/>
      <c r="E16" s="156">
        <v>55195000</v>
      </c>
      <c r="F16" s="60">
        <v>55195000</v>
      </c>
      <c r="G16" s="60"/>
      <c r="H16" s="60">
        <v>135285</v>
      </c>
      <c r="I16" s="60">
        <v>7073650</v>
      </c>
      <c r="J16" s="60">
        <v>7208935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7208935</v>
      </c>
      <c r="X16" s="60">
        <v>13798750</v>
      </c>
      <c r="Y16" s="60">
        <v>-6589815</v>
      </c>
      <c r="Z16" s="140">
        <v>-47.76</v>
      </c>
      <c r="AA16" s="62">
        <v>55195000</v>
      </c>
    </row>
    <row r="17" spans="1:27" ht="13.5">
      <c r="A17" s="138" t="s">
        <v>86</v>
      </c>
      <c r="B17" s="136"/>
      <c r="C17" s="155">
        <v>634958275</v>
      </c>
      <c r="D17" s="155"/>
      <c r="E17" s="156">
        <v>1021729031</v>
      </c>
      <c r="F17" s="60">
        <v>1021729031</v>
      </c>
      <c r="G17" s="60">
        <v>21191559</v>
      </c>
      <c r="H17" s="60">
        <v>52230371</v>
      </c>
      <c r="I17" s="60">
        <v>57732463</v>
      </c>
      <c r="J17" s="60">
        <v>131154393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131154393</v>
      </c>
      <c r="X17" s="60">
        <v>255432258</v>
      </c>
      <c r="Y17" s="60">
        <v>-124277865</v>
      </c>
      <c r="Z17" s="140">
        <v>-48.65</v>
      </c>
      <c r="AA17" s="62">
        <v>1021729031</v>
      </c>
    </row>
    <row r="18" spans="1:27" ht="13.5">
      <c r="A18" s="138" t="s">
        <v>87</v>
      </c>
      <c r="B18" s="136"/>
      <c r="C18" s="155">
        <v>7738614</v>
      </c>
      <c r="D18" s="155"/>
      <c r="E18" s="156">
        <v>12248000</v>
      </c>
      <c r="F18" s="60">
        <v>12248000</v>
      </c>
      <c r="G18" s="60"/>
      <c r="H18" s="60">
        <v>131348</v>
      </c>
      <c r="I18" s="60"/>
      <c r="J18" s="60">
        <v>131348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131348</v>
      </c>
      <c r="X18" s="60">
        <v>3062000</v>
      </c>
      <c r="Y18" s="60">
        <v>-2930652</v>
      </c>
      <c r="Z18" s="140">
        <v>-95.71</v>
      </c>
      <c r="AA18" s="62">
        <v>12248000</v>
      </c>
    </row>
    <row r="19" spans="1:27" ht="13.5">
      <c r="A19" s="135" t="s">
        <v>88</v>
      </c>
      <c r="B19" s="142"/>
      <c r="C19" s="153">
        <f aca="true" t="shared" si="3" ref="C19:Y19">SUM(C20:C23)</f>
        <v>858625472</v>
      </c>
      <c r="D19" s="153">
        <f>SUM(D20:D23)</f>
        <v>0</v>
      </c>
      <c r="E19" s="154">
        <f t="shared" si="3"/>
        <v>892483000</v>
      </c>
      <c r="F19" s="100">
        <f t="shared" si="3"/>
        <v>892483000</v>
      </c>
      <c r="G19" s="100">
        <f t="shared" si="3"/>
        <v>4616595</v>
      </c>
      <c r="H19" s="100">
        <f t="shared" si="3"/>
        <v>30731300</v>
      </c>
      <c r="I19" s="100">
        <f t="shared" si="3"/>
        <v>48474806</v>
      </c>
      <c r="J19" s="100">
        <f t="shared" si="3"/>
        <v>83822701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83822701</v>
      </c>
      <c r="X19" s="100">
        <f t="shared" si="3"/>
        <v>223120750</v>
      </c>
      <c r="Y19" s="100">
        <f t="shared" si="3"/>
        <v>-139298049</v>
      </c>
      <c r="Z19" s="137">
        <f>+IF(X19&lt;&gt;0,+(Y19/X19)*100,0)</f>
        <v>-62.43168732625719</v>
      </c>
      <c r="AA19" s="102">
        <f>SUM(AA20:AA23)</f>
        <v>892483000</v>
      </c>
    </row>
    <row r="20" spans="1:27" ht="13.5">
      <c r="A20" s="138" t="s">
        <v>89</v>
      </c>
      <c r="B20" s="136"/>
      <c r="C20" s="155">
        <v>388368593</v>
      </c>
      <c r="D20" s="155"/>
      <c r="E20" s="156">
        <v>353751000</v>
      </c>
      <c r="F20" s="60">
        <v>353751000</v>
      </c>
      <c r="G20" s="60">
        <v>2910055</v>
      </c>
      <c r="H20" s="60">
        <v>8318742</v>
      </c>
      <c r="I20" s="60">
        <v>14912938</v>
      </c>
      <c r="J20" s="60">
        <v>26141735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26141735</v>
      </c>
      <c r="X20" s="60">
        <v>88437750</v>
      </c>
      <c r="Y20" s="60">
        <v>-62296015</v>
      </c>
      <c r="Z20" s="140">
        <v>-70.44</v>
      </c>
      <c r="AA20" s="62">
        <v>353751000</v>
      </c>
    </row>
    <row r="21" spans="1:27" ht="13.5">
      <c r="A21" s="138" t="s">
        <v>90</v>
      </c>
      <c r="B21" s="136"/>
      <c r="C21" s="155">
        <v>230151876</v>
      </c>
      <c r="D21" s="155"/>
      <c r="E21" s="156">
        <v>239700000</v>
      </c>
      <c r="F21" s="60">
        <v>239700000</v>
      </c>
      <c r="G21" s="60">
        <v>183935</v>
      </c>
      <c r="H21" s="60">
        <v>12543512</v>
      </c>
      <c r="I21" s="60">
        <v>24303810</v>
      </c>
      <c r="J21" s="60">
        <v>37031257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37031257</v>
      </c>
      <c r="X21" s="60">
        <v>59925000</v>
      </c>
      <c r="Y21" s="60">
        <v>-22893743</v>
      </c>
      <c r="Z21" s="140">
        <v>-38.2</v>
      </c>
      <c r="AA21" s="62">
        <v>239700000</v>
      </c>
    </row>
    <row r="22" spans="1:27" ht="13.5">
      <c r="A22" s="138" t="s">
        <v>91</v>
      </c>
      <c r="B22" s="136"/>
      <c r="C22" s="157">
        <v>112219091</v>
      </c>
      <c r="D22" s="157"/>
      <c r="E22" s="158">
        <v>179000000</v>
      </c>
      <c r="F22" s="159">
        <v>179000000</v>
      </c>
      <c r="G22" s="159">
        <v>1491489</v>
      </c>
      <c r="H22" s="159">
        <v>9869046</v>
      </c>
      <c r="I22" s="159">
        <v>6522288</v>
      </c>
      <c r="J22" s="159">
        <v>17882823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17882823</v>
      </c>
      <c r="X22" s="159">
        <v>44750000</v>
      </c>
      <c r="Y22" s="159">
        <v>-26867177</v>
      </c>
      <c r="Z22" s="141">
        <v>-60.04</v>
      </c>
      <c r="AA22" s="225">
        <v>179000000</v>
      </c>
    </row>
    <row r="23" spans="1:27" ht="13.5">
      <c r="A23" s="138" t="s">
        <v>92</v>
      </c>
      <c r="B23" s="136"/>
      <c r="C23" s="155">
        <v>127885912</v>
      </c>
      <c r="D23" s="155"/>
      <c r="E23" s="156">
        <v>120032000</v>
      </c>
      <c r="F23" s="60">
        <v>120032000</v>
      </c>
      <c r="G23" s="60">
        <v>31116</v>
      </c>
      <c r="H23" s="60"/>
      <c r="I23" s="60">
        <v>2735770</v>
      </c>
      <c r="J23" s="60">
        <v>2766886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2766886</v>
      </c>
      <c r="X23" s="60">
        <v>30008000</v>
      </c>
      <c r="Y23" s="60">
        <v>-27241114</v>
      </c>
      <c r="Z23" s="140">
        <v>-90.78</v>
      </c>
      <c r="AA23" s="62">
        <v>120032000</v>
      </c>
    </row>
    <row r="24" spans="1:27" ht="13.5">
      <c r="A24" s="135" t="s">
        <v>93</v>
      </c>
      <c r="B24" s="142"/>
      <c r="C24" s="153">
        <v>12547075</v>
      </c>
      <c r="D24" s="153"/>
      <c r="E24" s="154">
        <v>17125000</v>
      </c>
      <c r="F24" s="100">
        <v>17125000</v>
      </c>
      <c r="G24" s="100"/>
      <c r="H24" s="100">
        <v>24290</v>
      </c>
      <c r="I24" s="100">
        <v>812754</v>
      </c>
      <c r="J24" s="100">
        <v>837044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837044</v>
      </c>
      <c r="X24" s="100">
        <v>4281250</v>
      </c>
      <c r="Y24" s="100">
        <v>-3444206</v>
      </c>
      <c r="Z24" s="137">
        <v>-80.45</v>
      </c>
      <c r="AA24" s="102">
        <v>17125000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2370436994</v>
      </c>
      <c r="D25" s="217">
        <f>+D5+D9+D15+D19+D24</f>
        <v>0</v>
      </c>
      <c r="E25" s="230">
        <f t="shared" si="4"/>
        <v>2980932710</v>
      </c>
      <c r="F25" s="219">
        <f t="shared" si="4"/>
        <v>2980932710</v>
      </c>
      <c r="G25" s="219">
        <f t="shared" si="4"/>
        <v>27723489</v>
      </c>
      <c r="H25" s="219">
        <f t="shared" si="4"/>
        <v>101727618</v>
      </c>
      <c r="I25" s="219">
        <f t="shared" si="4"/>
        <v>158071302</v>
      </c>
      <c r="J25" s="219">
        <f t="shared" si="4"/>
        <v>287522409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287522409</v>
      </c>
      <c r="X25" s="219">
        <f t="shared" si="4"/>
        <v>745233178</v>
      </c>
      <c r="Y25" s="219">
        <f t="shared" si="4"/>
        <v>-457710769</v>
      </c>
      <c r="Z25" s="231">
        <f>+IF(X25&lt;&gt;0,+(Y25/X25)*100,0)</f>
        <v>-61.41846371203833</v>
      </c>
      <c r="AA25" s="232">
        <f>+AA5+AA9+AA15+AA19+AA24</f>
        <v>2980932710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1074310944</v>
      </c>
      <c r="D28" s="155"/>
      <c r="E28" s="156">
        <v>1639943350</v>
      </c>
      <c r="F28" s="60">
        <v>1639943350</v>
      </c>
      <c r="G28" s="60">
        <v>26761872</v>
      </c>
      <c r="H28" s="60">
        <v>74138129</v>
      </c>
      <c r="I28" s="60">
        <v>105591699</v>
      </c>
      <c r="J28" s="60">
        <v>206491700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206491700</v>
      </c>
      <c r="X28" s="60">
        <v>409985838</v>
      </c>
      <c r="Y28" s="60">
        <v>-203494138</v>
      </c>
      <c r="Z28" s="140">
        <v>-49.63</v>
      </c>
      <c r="AA28" s="155">
        <v>1639943350</v>
      </c>
    </row>
    <row r="29" spans="1:27" ht="13.5">
      <c r="A29" s="234" t="s">
        <v>134</v>
      </c>
      <c r="B29" s="136"/>
      <c r="C29" s="155">
        <v>34174085</v>
      </c>
      <c r="D29" s="155"/>
      <c r="E29" s="156">
        <v>23550000</v>
      </c>
      <c r="F29" s="60">
        <v>23550000</v>
      </c>
      <c r="G29" s="60"/>
      <c r="H29" s="60">
        <v>468820</v>
      </c>
      <c r="I29" s="60">
        <v>831459</v>
      </c>
      <c r="J29" s="60">
        <v>1300279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1300279</v>
      </c>
      <c r="X29" s="60">
        <v>5887500</v>
      </c>
      <c r="Y29" s="60">
        <v>-4587221</v>
      </c>
      <c r="Z29" s="140">
        <v>-77.91</v>
      </c>
      <c r="AA29" s="62">
        <v>23550000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13644209</v>
      </c>
      <c r="D31" s="155"/>
      <c r="E31" s="156">
        <v>27944846</v>
      </c>
      <c r="F31" s="60">
        <v>27944846</v>
      </c>
      <c r="G31" s="60"/>
      <c r="H31" s="60">
        <v>385209</v>
      </c>
      <c r="I31" s="60">
        <v>1195963</v>
      </c>
      <c r="J31" s="60">
        <v>1581172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1581172</v>
      </c>
      <c r="X31" s="60">
        <v>6986212</v>
      </c>
      <c r="Y31" s="60">
        <v>-5405040</v>
      </c>
      <c r="Z31" s="140">
        <v>-77.37</v>
      </c>
      <c r="AA31" s="62">
        <v>27944846</v>
      </c>
    </row>
    <row r="32" spans="1:27" ht="13.5">
      <c r="A32" s="236" t="s">
        <v>46</v>
      </c>
      <c r="B32" s="136"/>
      <c r="C32" s="210">
        <f aca="true" t="shared" si="5" ref="C32:Y32">SUM(C28:C31)</f>
        <v>1122129238</v>
      </c>
      <c r="D32" s="210">
        <f>SUM(D28:D31)</f>
        <v>0</v>
      </c>
      <c r="E32" s="211">
        <f t="shared" si="5"/>
        <v>1691438196</v>
      </c>
      <c r="F32" s="77">
        <f t="shared" si="5"/>
        <v>1691438196</v>
      </c>
      <c r="G32" s="77">
        <f t="shared" si="5"/>
        <v>26761872</v>
      </c>
      <c r="H32" s="77">
        <f t="shared" si="5"/>
        <v>74992158</v>
      </c>
      <c r="I32" s="77">
        <f t="shared" si="5"/>
        <v>107619121</v>
      </c>
      <c r="J32" s="77">
        <f t="shared" si="5"/>
        <v>209373151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209373151</v>
      </c>
      <c r="X32" s="77">
        <f t="shared" si="5"/>
        <v>422859550</v>
      </c>
      <c r="Y32" s="77">
        <f t="shared" si="5"/>
        <v>-213486399</v>
      </c>
      <c r="Z32" s="212">
        <f>+IF(X32&lt;&gt;0,+(Y32/X32)*100,0)</f>
        <v>-50.486361015140844</v>
      </c>
      <c r="AA32" s="79">
        <f>SUM(AA28:AA31)</f>
        <v>1691438196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965257955</v>
      </c>
      <c r="D34" s="155"/>
      <c r="E34" s="156">
        <v>1040089185</v>
      </c>
      <c r="F34" s="60">
        <v>1040089185</v>
      </c>
      <c r="G34" s="60">
        <v>788118</v>
      </c>
      <c r="H34" s="60">
        <v>25180747</v>
      </c>
      <c r="I34" s="60">
        <v>43207422</v>
      </c>
      <c r="J34" s="60">
        <v>69176287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69176287</v>
      </c>
      <c r="X34" s="60">
        <v>260022296</v>
      </c>
      <c r="Y34" s="60">
        <v>-190846009</v>
      </c>
      <c r="Z34" s="140">
        <v>-73.4</v>
      </c>
      <c r="AA34" s="62">
        <v>1040089185</v>
      </c>
    </row>
    <row r="35" spans="1:27" ht="13.5">
      <c r="A35" s="237" t="s">
        <v>53</v>
      </c>
      <c r="B35" s="136"/>
      <c r="C35" s="155">
        <v>283049804</v>
      </c>
      <c r="D35" s="155"/>
      <c r="E35" s="156">
        <v>249405329</v>
      </c>
      <c r="F35" s="60">
        <v>249405329</v>
      </c>
      <c r="G35" s="60">
        <v>173499</v>
      </c>
      <c r="H35" s="60">
        <v>1554713</v>
      </c>
      <c r="I35" s="60">
        <v>7244759</v>
      </c>
      <c r="J35" s="60">
        <v>8972971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8972971</v>
      </c>
      <c r="X35" s="60">
        <v>62351332</v>
      </c>
      <c r="Y35" s="60">
        <v>-53378361</v>
      </c>
      <c r="Z35" s="140">
        <v>-85.61</v>
      </c>
      <c r="AA35" s="62">
        <v>249405329</v>
      </c>
    </row>
    <row r="36" spans="1:27" ht="13.5">
      <c r="A36" s="238" t="s">
        <v>139</v>
      </c>
      <c r="B36" s="149"/>
      <c r="C36" s="222">
        <f aca="true" t="shared" si="6" ref="C36:Y36">SUM(C32:C35)</f>
        <v>2370436997</v>
      </c>
      <c r="D36" s="222">
        <f>SUM(D32:D35)</f>
        <v>0</v>
      </c>
      <c r="E36" s="218">
        <f t="shared" si="6"/>
        <v>2980932710</v>
      </c>
      <c r="F36" s="220">
        <f t="shared" si="6"/>
        <v>2980932710</v>
      </c>
      <c r="G36" s="220">
        <f t="shared" si="6"/>
        <v>27723489</v>
      </c>
      <c r="H36" s="220">
        <f t="shared" si="6"/>
        <v>101727618</v>
      </c>
      <c r="I36" s="220">
        <f t="shared" si="6"/>
        <v>158071302</v>
      </c>
      <c r="J36" s="220">
        <f t="shared" si="6"/>
        <v>287522409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287522409</v>
      </c>
      <c r="X36" s="220">
        <f t="shared" si="6"/>
        <v>745233178</v>
      </c>
      <c r="Y36" s="220">
        <f t="shared" si="6"/>
        <v>-457710769</v>
      </c>
      <c r="Z36" s="221">
        <f>+IF(X36&lt;&gt;0,+(Y36/X36)*100,0)</f>
        <v>-61.41846371203833</v>
      </c>
      <c r="AA36" s="239">
        <f>SUM(AA32:AA35)</f>
        <v>2980932710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3637717188</v>
      </c>
      <c r="F6" s="60">
        <v>3637717188</v>
      </c>
      <c r="G6" s="60">
        <v>4092928334</v>
      </c>
      <c r="H6" s="60">
        <v>4206376955</v>
      </c>
      <c r="I6" s="60">
        <v>3745883907</v>
      </c>
      <c r="J6" s="60">
        <v>3745883907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3745883907</v>
      </c>
      <c r="X6" s="60">
        <v>909429297</v>
      </c>
      <c r="Y6" s="60">
        <v>2836454610</v>
      </c>
      <c r="Z6" s="140">
        <v>311.89</v>
      </c>
      <c r="AA6" s="62">
        <v>3637717188</v>
      </c>
    </row>
    <row r="7" spans="1:27" ht="13.5">
      <c r="A7" s="249" t="s">
        <v>144</v>
      </c>
      <c r="B7" s="182"/>
      <c r="C7" s="155"/>
      <c r="D7" s="155"/>
      <c r="E7" s="59">
        <v>21285000</v>
      </c>
      <c r="F7" s="60">
        <v>21285000</v>
      </c>
      <c r="G7" s="60">
        <v>21258000</v>
      </c>
      <c r="H7" s="60">
        <v>22771213</v>
      </c>
      <c r="I7" s="60">
        <v>22771212</v>
      </c>
      <c r="J7" s="60">
        <v>22771212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22771212</v>
      </c>
      <c r="X7" s="60">
        <v>5321250</v>
      </c>
      <c r="Y7" s="60">
        <v>17449962</v>
      </c>
      <c r="Z7" s="140">
        <v>327.93</v>
      </c>
      <c r="AA7" s="62">
        <v>21285000</v>
      </c>
    </row>
    <row r="8" spans="1:27" ht="13.5">
      <c r="A8" s="249" t="s">
        <v>145</v>
      </c>
      <c r="B8" s="182"/>
      <c r="C8" s="155"/>
      <c r="D8" s="155"/>
      <c r="E8" s="59">
        <v>2477686736</v>
      </c>
      <c r="F8" s="60">
        <v>2477686736</v>
      </c>
      <c r="G8" s="60">
        <v>2415863405</v>
      </c>
      <c r="H8" s="60">
        <v>3783763282</v>
      </c>
      <c r="I8" s="60">
        <v>3705533278</v>
      </c>
      <c r="J8" s="60">
        <v>3705533278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3705533278</v>
      </c>
      <c r="X8" s="60">
        <v>619421684</v>
      </c>
      <c r="Y8" s="60">
        <v>3086111594</v>
      </c>
      <c r="Z8" s="140">
        <v>498.22</v>
      </c>
      <c r="AA8" s="62">
        <v>2477686736</v>
      </c>
    </row>
    <row r="9" spans="1:27" ht="13.5">
      <c r="A9" s="249" t="s">
        <v>146</v>
      </c>
      <c r="B9" s="182"/>
      <c r="C9" s="155"/>
      <c r="D9" s="155"/>
      <c r="E9" s="59">
        <v>454958917</v>
      </c>
      <c r="F9" s="60">
        <v>454958917</v>
      </c>
      <c r="G9" s="60">
        <v>318107253</v>
      </c>
      <c r="H9" s="60">
        <v>282700331</v>
      </c>
      <c r="I9" s="60">
        <v>357652773</v>
      </c>
      <c r="J9" s="60">
        <v>357652773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357652773</v>
      </c>
      <c r="X9" s="60">
        <v>113739729</v>
      </c>
      <c r="Y9" s="60">
        <v>243913044</v>
      </c>
      <c r="Z9" s="140">
        <v>214.45</v>
      </c>
      <c r="AA9" s="62">
        <v>454958917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175747876</v>
      </c>
      <c r="F11" s="60">
        <v>175747876</v>
      </c>
      <c r="G11" s="60">
        <v>160856083</v>
      </c>
      <c r="H11" s="60">
        <v>141597030</v>
      </c>
      <c r="I11" s="60">
        <v>150339177</v>
      </c>
      <c r="J11" s="60">
        <v>150339177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150339177</v>
      </c>
      <c r="X11" s="60">
        <v>43936969</v>
      </c>
      <c r="Y11" s="60">
        <v>106402208</v>
      </c>
      <c r="Z11" s="140">
        <v>242.17</v>
      </c>
      <c r="AA11" s="62">
        <v>175747876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6767395717</v>
      </c>
      <c r="F12" s="73">
        <f t="shared" si="0"/>
        <v>6767395717</v>
      </c>
      <c r="G12" s="73">
        <f t="shared" si="0"/>
        <v>7009013075</v>
      </c>
      <c r="H12" s="73">
        <f t="shared" si="0"/>
        <v>8437208811</v>
      </c>
      <c r="I12" s="73">
        <f t="shared" si="0"/>
        <v>7982180347</v>
      </c>
      <c r="J12" s="73">
        <f t="shared" si="0"/>
        <v>7982180347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7982180347</v>
      </c>
      <c r="X12" s="73">
        <f t="shared" si="0"/>
        <v>1691848929</v>
      </c>
      <c r="Y12" s="73">
        <f t="shared" si="0"/>
        <v>6290331418</v>
      </c>
      <c r="Z12" s="170">
        <f>+IF(X12&lt;&gt;0,+(Y12/X12)*100,0)</f>
        <v>371.80219286588556</v>
      </c>
      <c r="AA12" s="74">
        <f>SUM(AA6:AA11)</f>
        <v>6767395717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2477000</v>
      </c>
      <c r="F15" s="60">
        <v>2477000</v>
      </c>
      <c r="G15" s="60">
        <v>2386124</v>
      </c>
      <c r="H15" s="60">
        <v>2333652</v>
      </c>
      <c r="I15" s="60">
        <v>2315681</v>
      </c>
      <c r="J15" s="60">
        <v>2315681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2315681</v>
      </c>
      <c r="X15" s="60">
        <v>619250</v>
      </c>
      <c r="Y15" s="60">
        <v>1696431</v>
      </c>
      <c r="Z15" s="140">
        <v>273.95</v>
      </c>
      <c r="AA15" s="62">
        <v>2477000</v>
      </c>
    </row>
    <row r="16" spans="1:27" ht="13.5">
      <c r="A16" s="249" t="s">
        <v>151</v>
      </c>
      <c r="B16" s="182"/>
      <c r="C16" s="155"/>
      <c r="D16" s="155"/>
      <c r="E16" s="59">
        <v>522125664</v>
      </c>
      <c r="F16" s="60">
        <v>522125664</v>
      </c>
      <c r="G16" s="159">
        <v>785904490</v>
      </c>
      <c r="H16" s="159">
        <v>837747194</v>
      </c>
      <c r="I16" s="159">
        <v>833117396</v>
      </c>
      <c r="J16" s="60">
        <v>833117396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833117396</v>
      </c>
      <c r="X16" s="60">
        <v>130531416</v>
      </c>
      <c r="Y16" s="159">
        <v>702585980</v>
      </c>
      <c r="Z16" s="141">
        <v>538.25</v>
      </c>
      <c r="AA16" s="225">
        <v>522125664</v>
      </c>
    </row>
    <row r="17" spans="1:27" ht="13.5">
      <c r="A17" s="249" t="s">
        <v>152</v>
      </c>
      <c r="B17" s="182"/>
      <c r="C17" s="155"/>
      <c r="D17" s="155"/>
      <c r="E17" s="59">
        <v>126279000</v>
      </c>
      <c r="F17" s="60">
        <v>126279000</v>
      </c>
      <c r="G17" s="60">
        <v>129039522</v>
      </c>
      <c r="H17" s="60">
        <v>130498030</v>
      </c>
      <c r="I17" s="60">
        <v>130967624</v>
      </c>
      <c r="J17" s="60">
        <v>130967624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130967624</v>
      </c>
      <c r="X17" s="60">
        <v>31569750</v>
      </c>
      <c r="Y17" s="60">
        <v>99397874</v>
      </c>
      <c r="Z17" s="140">
        <v>314.85</v>
      </c>
      <c r="AA17" s="62">
        <v>126279000</v>
      </c>
    </row>
    <row r="18" spans="1:27" ht="13.5">
      <c r="A18" s="249" t="s">
        <v>153</v>
      </c>
      <c r="B18" s="182"/>
      <c r="C18" s="155"/>
      <c r="D18" s="155"/>
      <c r="E18" s="59">
        <v>306</v>
      </c>
      <c r="F18" s="60">
        <v>306</v>
      </c>
      <c r="G18" s="60">
        <v>306</v>
      </c>
      <c r="H18" s="60">
        <v>306</v>
      </c>
      <c r="I18" s="60">
        <v>306</v>
      </c>
      <c r="J18" s="60">
        <v>306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306</v>
      </c>
      <c r="X18" s="60">
        <v>77</v>
      </c>
      <c r="Y18" s="60">
        <v>229</v>
      </c>
      <c r="Z18" s="140">
        <v>297.4</v>
      </c>
      <c r="AA18" s="62">
        <v>306</v>
      </c>
    </row>
    <row r="19" spans="1:27" ht="13.5">
      <c r="A19" s="249" t="s">
        <v>154</v>
      </c>
      <c r="B19" s="182"/>
      <c r="C19" s="155"/>
      <c r="D19" s="155"/>
      <c r="E19" s="59">
        <v>48348709000</v>
      </c>
      <c r="F19" s="60">
        <v>48348709000</v>
      </c>
      <c r="G19" s="60">
        <v>42437659947</v>
      </c>
      <c r="H19" s="60">
        <v>42707438066</v>
      </c>
      <c r="I19" s="60">
        <v>42674147855</v>
      </c>
      <c r="J19" s="60">
        <v>42674147855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42674147855</v>
      </c>
      <c r="X19" s="60">
        <v>12087177250</v>
      </c>
      <c r="Y19" s="60">
        <v>30586970605</v>
      </c>
      <c r="Z19" s="140">
        <v>253.05</v>
      </c>
      <c r="AA19" s="62">
        <v>48348709000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31396000</v>
      </c>
      <c r="F22" s="60">
        <v>31396000</v>
      </c>
      <c r="G22" s="60">
        <v>165643627</v>
      </c>
      <c r="H22" s="60">
        <v>91207443</v>
      </c>
      <c r="I22" s="60">
        <v>91363326</v>
      </c>
      <c r="J22" s="60">
        <v>91363326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91363326</v>
      </c>
      <c r="X22" s="60">
        <v>7849000</v>
      </c>
      <c r="Y22" s="60">
        <v>83514326</v>
      </c>
      <c r="Z22" s="140">
        <v>1064.01</v>
      </c>
      <c r="AA22" s="62">
        <v>31396000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49030986970</v>
      </c>
      <c r="F24" s="77">
        <f t="shared" si="1"/>
        <v>49030986970</v>
      </c>
      <c r="G24" s="77">
        <f t="shared" si="1"/>
        <v>43520634016</v>
      </c>
      <c r="H24" s="77">
        <f t="shared" si="1"/>
        <v>43769224691</v>
      </c>
      <c r="I24" s="77">
        <f t="shared" si="1"/>
        <v>43731912188</v>
      </c>
      <c r="J24" s="77">
        <f t="shared" si="1"/>
        <v>43731912188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43731912188</v>
      </c>
      <c r="X24" s="77">
        <f t="shared" si="1"/>
        <v>12257746743</v>
      </c>
      <c r="Y24" s="77">
        <f t="shared" si="1"/>
        <v>31474165445</v>
      </c>
      <c r="Z24" s="212">
        <f>+IF(X24&lt;&gt;0,+(Y24/X24)*100,0)</f>
        <v>256.7695850216017</v>
      </c>
      <c r="AA24" s="79">
        <f>SUM(AA15:AA23)</f>
        <v>49030986970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55798382687</v>
      </c>
      <c r="F25" s="73">
        <f t="shared" si="2"/>
        <v>55798382687</v>
      </c>
      <c r="G25" s="73">
        <f t="shared" si="2"/>
        <v>50529647091</v>
      </c>
      <c r="H25" s="73">
        <f t="shared" si="2"/>
        <v>52206433502</v>
      </c>
      <c r="I25" s="73">
        <f t="shared" si="2"/>
        <v>51714092535</v>
      </c>
      <c r="J25" s="73">
        <f t="shared" si="2"/>
        <v>51714092535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51714092535</v>
      </c>
      <c r="X25" s="73">
        <f t="shared" si="2"/>
        <v>13949595672</v>
      </c>
      <c r="Y25" s="73">
        <f t="shared" si="2"/>
        <v>37764496863</v>
      </c>
      <c r="Z25" s="170">
        <f>+IF(X25&lt;&gt;0,+(Y25/X25)*100,0)</f>
        <v>270.72108576452797</v>
      </c>
      <c r="AA25" s="74">
        <f>+AA12+AA24</f>
        <v>55798382687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178648379</v>
      </c>
      <c r="F30" s="60">
        <v>178648379</v>
      </c>
      <c r="G30" s="60">
        <v>94244591</v>
      </c>
      <c r="H30" s="60">
        <v>629420732</v>
      </c>
      <c r="I30" s="60">
        <v>629420732</v>
      </c>
      <c r="J30" s="60">
        <v>629420732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629420732</v>
      </c>
      <c r="X30" s="60">
        <v>44662095</v>
      </c>
      <c r="Y30" s="60">
        <v>584758637</v>
      </c>
      <c r="Z30" s="140">
        <v>1309.3</v>
      </c>
      <c r="AA30" s="62">
        <v>178648379</v>
      </c>
    </row>
    <row r="31" spans="1:27" ht="13.5">
      <c r="A31" s="249" t="s">
        <v>163</v>
      </c>
      <c r="B31" s="182"/>
      <c r="C31" s="155"/>
      <c r="D31" s="155"/>
      <c r="E31" s="59">
        <v>591075756</v>
      </c>
      <c r="F31" s="60">
        <v>591075756</v>
      </c>
      <c r="G31" s="60">
        <v>623646738</v>
      </c>
      <c r="H31" s="60">
        <v>631664014</v>
      </c>
      <c r="I31" s="60">
        <v>635528661</v>
      </c>
      <c r="J31" s="60">
        <v>635528661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635528661</v>
      </c>
      <c r="X31" s="60">
        <v>147768939</v>
      </c>
      <c r="Y31" s="60">
        <v>487759722</v>
      </c>
      <c r="Z31" s="140">
        <v>330.08</v>
      </c>
      <c r="AA31" s="62">
        <v>591075756</v>
      </c>
    </row>
    <row r="32" spans="1:27" ht="13.5">
      <c r="A32" s="249" t="s">
        <v>164</v>
      </c>
      <c r="B32" s="182"/>
      <c r="C32" s="155"/>
      <c r="D32" s="155"/>
      <c r="E32" s="59">
        <v>3466107061</v>
      </c>
      <c r="F32" s="60">
        <v>3466107061</v>
      </c>
      <c r="G32" s="60">
        <v>2702561582</v>
      </c>
      <c r="H32" s="60">
        <v>2562840229</v>
      </c>
      <c r="I32" s="60">
        <v>2067927904</v>
      </c>
      <c r="J32" s="60">
        <v>2067927904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2067927904</v>
      </c>
      <c r="X32" s="60">
        <v>866526765</v>
      </c>
      <c r="Y32" s="60">
        <v>1201401139</v>
      </c>
      <c r="Z32" s="140">
        <v>138.65</v>
      </c>
      <c r="AA32" s="62">
        <v>3466107061</v>
      </c>
    </row>
    <row r="33" spans="1:27" ht="13.5">
      <c r="A33" s="249" t="s">
        <v>165</v>
      </c>
      <c r="B33" s="182"/>
      <c r="C33" s="155"/>
      <c r="D33" s="155"/>
      <c r="E33" s="59">
        <v>282301520</v>
      </c>
      <c r="F33" s="60">
        <v>282301520</v>
      </c>
      <c r="G33" s="60">
        <v>249699683</v>
      </c>
      <c r="H33" s="60">
        <v>250910293</v>
      </c>
      <c r="I33" s="60">
        <v>259075713</v>
      </c>
      <c r="J33" s="60">
        <v>259075713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259075713</v>
      </c>
      <c r="X33" s="60">
        <v>70575380</v>
      </c>
      <c r="Y33" s="60">
        <v>188500333</v>
      </c>
      <c r="Z33" s="140">
        <v>267.09</v>
      </c>
      <c r="AA33" s="62">
        <v>282301520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4518132716</v>
      </c>
      <c r="F34" s="73">
        <f t="shared" si="3"/>
        <v>4518132716</v>
      </c>
      <c r="G34" s="73">
        <f t="shared" si="3"/>
        <v>3670152594</v>
      </c>
      <c r="H34" s="73">
        <f t="shared" si="3"/>
        <v>4074835268</v>
      </c>
      <c r="I34" s="73">
        <f t="shared" si="3"/>
        <v>3591953010</v>
      </c>
      <c r="J34" s="73">
        <f t="shared" si="3"/>
        <v>3591953010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3591953010</v>
      </c>
      <c r="X34" s="73">
        <f t="shared" si="3"/>
        <v>1129533179</v>
      </c>
      <c r="Y34" s="73">
        <f t="shared" si="3"/>
        <v>2462419831</v>
      </c>
      <c r="Z34" s="170">
        <f>+IF(X34&lt;&gt;0,+(Y34/X34)*100,0)</f>
        <v>218.00332002465242</v>
      </c>
      <c r="AA34" s="74">
        <f>SUM(AA29:AA33)</f>
        <v>4518132716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5163596673</v>
      </c>
      <c r="F37" s="60">
        <v>5163596673</v>
      </c>
      <c r="G37" s="60">
        <v>5038953185</v>
      </c>
      <c r="H37" s="60">
        <v>4496713846</v>
      </c>
      <c r="I37" s="60">
        <v>4493019927</v>
      </c>
      <c r="J37" s="60">
        <v>4493019927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4493019927</v>
      </c>
      <c r="X37" s="60">
        <v>1290899168</v>
      </c>
      <c r="Y37" s="60">
        <v>3202120759</v>
      </c>
      <c r="Z37" s="140">
        <v>248.05</v>
      </c>
      <c r="AA37" s="62">
        <v>5163596673</v>
      </c>
    </row>
    <row r="38" spans="1:27" ht="13.5">
      <c r="A38" s="249" t="s">
        <v>165</v>
      </c>
      <c r="B38" s="182"/>
      <c r="C38" s="155"/>
      <c r="D38" s="155"/>
      <c r="E38" s="59">
        <v>2401817926</v>
      </c>
      <c r="F38" s="60">
        <v>2401817926</v>
      </c>
      <c r="G38" s="60">
        <v>2170311680</v>
      </c>
      <c r="H38" s="60">
        <v>2195605415</v>
      </c>
      <c r="I38" s="60">
        <v>2195484056</v>
      </c>
      <c r="J38" s="60">
        <v>2195484056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2195484056</v>
      </c>
      <c r="X38" s="60">
        <v>600454482</v>
      </c>
      <c r="Y38" s="60">
        <v>1595029574</v>
      </c>
      <c r="Z38" s="140">
        <v>265.64</v>
      </c>
      <c r="AA38" s="62">
        <v>2401817926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7565414599</v>
      </c>
      <c r="F39" s="77">
        <f t="shared" si="4"/>
        <v>7565414599</v>
      </c>
      <c r="G39" s="77">
        <f t="shared" si="4"/>
        <v>7209264865</v>
      </c>
      <c r="H39" s="77">
        <f t="shared" si="4"/>
        <v>6692319261</v>
      </c>
      <c r="I39" s="77">
        <f t="shared" si="4"/>
        <v>6688503983</v>
      </c>
      <c r="J39" s="77">
        <f t="shared" si="4"/>
        <v>6688503983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6688503983</v>
      </c>
      <c r="X39" s="77">
        <f t="shared" si="4"/>
        <v>1891353650</v>
      </c>
      <c r="Y39" s="77">
        <f t="shared" si="4"/>
        <v>4797150333</v>
      </c>
      <c r="Z39" s="212">
        <f>+IF(X39&lt;&gt;0,+(Y39/X39)*100,0)</f>
        <v>253.63581966809855</v>
      </c>
      <c r="AA39" s="79">
        <f>SUM(AA37:AA38)</f>
        <v>7565414599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12083547315</v>
      </c>
      <c r="F40" s="73">
        <f t="shared" si="5"/>
        <v>12083547315</v>
      </c>
      <c r="G40" s="73">
        <f t="shared" si="5"/>
        <v>10879417459</v>
      </c>
      <c r="H40" s="73">
        <f t="shared" si="5"/>
        <v>10767154529</v>
      </c>
      <c r="I40" s="73">
        <f t="shared" si="5"/>
        <v>10280456993</v>
      </c>
      <c r="J40" s="73">
        <f t="shared" si="5"/>
        <v>10280456993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10280456993</v>
      </c>
      <c r="X40" s="73">
        <f t="shared" si="5"/>
        <v>3020886829</v>
      </c>
      <c r="Y40" s="73">
        <f t="shared" si="5"/>
        <v>7259570164</v>
      </c>
      <c r="Z40" s="170">
        <f>+IF(X40&lt;&gt;0,+(Y40/X40)*100,0)</f>
        <v>240.31254975556715</v>
      </c>
      <c r="AA40" s="74">
        <f>+AA34+AA39</f>
        <v>12083547315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43714835372</v>
      </c>
      <c r="F42" s="259">
        <f t="shared" si="6"/>
        <v>43714835372</v>
      </c>
      <c r="G42" s="259">
        <f t="shared" si="6"/>
        <v>39650229632</v>
      </c>
      <c r="H42" s="259">
        <f t="shared" si="6"/>
        <v>41439278973</v>
      </c>
      <c r="I42" s="259">
        <f t="shared" si="6"/>
        <v>41433635542</v>
      </c>
      <c r="J42" s="259">
        <f t="shared" si="6"/>
        <v>41433635542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41433635542</v>
      </c>
      <c r="X42" s="259">
        <f t="shared" si="6"/>
        <v>10928708843</v>
      </c>
      <c r="Y42" s="259">
        <f t="shared" si="6"/>
        <v>30504926699</v>
      </c>
      <c r="Z42" s="260">
        <f>+IF(X42&lt;&gt;0,+(Y42/X42)*100,0)</f>
        <v>279.12653852553547</v>
      </c>
      <c r="AA42" s="261">
        <f>+AA25-AA40</f>
        <v>43714835372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43584835372</v>
      </c>
      <c r="F45" s="60">
        <v>43584835372</v>
      </c>
      <c r="G45" s="60">
        <v>37176944805</v>
      </c>
      <c r="H45" s="60">
        <v>39166608734</v>
      </c>
      <c r="I45" s="60">
        <v>39231460041</v>
      </c>
      <c r="J45" s="60">
        <v>39231460041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39231460041</v>
      </c>
      <c r="X45" s="60">
        <v>10896208843</v>
      </c>
      <c r="Y45" s="60">
        <v>28335251198</v>
      </c>
      <c r="Z45" s="139">
        <v>260.05</v>
      </c>
      <c r="AA45" s="62">
        <v>43584835372</v>
      </c>
    </row>
    <row r="46" spans="1:27" ht="13.5">
      <c r="A46" s="249" t="s">
        <v>171</v>
      </c>
      <c r="B46" s="182"/>
      <c r="C46" s="155"/>
      <c r="D46" s="155"/>
      <c r="E46" s="59">
        <v>130000000</v>
      </c>
      <c r="F46" s="60">
        <v>130000000</v>
      </c>
      <c r="G46" s="60">
        <v>2473284827</v>
      </c>
      <c r="H46" s="60">
        <v>2272670239</v>
      </c>
      <c r="I46" s="60">
        <v>2202175501</v>
      </c>
      <c r="J46" s="60">
        <v>2202175501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2202175501</v>
      </c>
      <c r="X46" s="60">
        <v>32500000</v>
      </c>
      <c r="Y46" s="60">
        <v>2169675501</v>
      </c>
      <c r="Z46" s="139">
        <v>6675.92</v>
      </c>
      <c r="AA46" s="62">
        <v>130000000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43714835372</v>
      </c>
      <c r="F48" s="219">
        <f t="shared" si="7"/>
        <v>43714835372</v>
      </c>
      <c r="G48" s="219">
        <f t="shared" si="7"/>
        <v>39650229632</v>
      </c>
      <c r="H48" s="219">
        <f t="shared" si="7"/>
        <v>41439278973</v>
      </c>
      <c r="I48" s="219">
        <f t="shared" si="7"/>
        <v>41433635542</v>
      </c>
      <c r="J48" s="219">
        <f t="shared" si="7"/>
        <v>41433635542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41433635542</v>
      </c>
      <c r="X48" s="219">
        <f t="shared" si="7"/>
        <v>10928708843</v>
      </c>
      <c r="Y48" s="219">
        <f t="shared" si="7"/>
        <v>30504926699</v>
      </c>
      <c r="Z48" s="265">
        <f>+IF(X48&lt;&gt;0,+(Y48/X48)*100,0)</f>
        <v>279.12653852553547</v>
      </c>
      <c r="AA48" s="232">
        <f>SUM(AA45:AA47)</f>
        <v>43714835372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20352644183</v>
      </c>
      <c r="F6" s="60">
        <v>20352644183</v>
      </c>
      <c r="G6" s="60">
        <v>1442978271</v>
      </c>
      <c r="H6" s="60">
        <v>2327359561</v>
      </c>
      <c r="I6" s="60">
        <v>1966453302</v>
      </c>
      <c r="J6" s="60">
        <v>5736791134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5736791134</v>
      </c>
      <c r="X6" s="60">
        <v>5321850922</v>
      </c>
      <c r="Y6" s="60">
        <v>414940212</v>
      </c>
      <c r="Z6" s="140">
        <v>7.8</v>
      </c>
      <c r="AA6" s="62">
        <v>20352644183</v>
      </c>
    </row>
    <row r="7" spans="1:27" ht="13.5">
      <c r="A7" s="249" t="s">
        <v>178</v>
      </c>
      <c r="B7" s="182"/>
      <c r="C7" s="155"/>
      <c r="D7" s="155"/>
      <c r="E7" s="59">
        <v>2618494973</v>
      </c>
      <c r="F7" s="60">
        <v>2618494973</v>
      </c>
      <c r="G7" s="60">
        <v>866279838</v>
      </c>
      <c r="H7" s="60">
        <v>46799879</v>
      </c>
      <c r="I7" s="60">
        <v>8332371</v>
      </c>
      <c r="J7" s="60">
        <v>921412088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921412088</v>
      </c>
      <c r="X7" s="60">
        <v>975220339</v>
      </c>
      <c r="Y7" s="60">
        <v>-53808251</v>
      </c>
      <c r="Z7" s="140">
        <v>-5.52</v>
      </c>
      <c r="AA7" s="62">
        <v>2618494973</v>
      </c>
    </row>
    <row r="8" spans="1:27" ht="13.5">
      <c r="A8" s="249" t="s">
        <v>179</v>
      </c>
      <c r="B8" s="182"/>
      <c r="C8" s="155"/>
      <c r="D8" s="155"/>
      <c r="E8" s="59">
        <v>1691438196</v>
      </c>
      <c r="F8" s="60">
        <v>1691438196</v>
      </c>
      <c r="G8" s="60">
        <v>272140160</v>
      </c>
      <c r="H8" s="60">
        <v>7779486</v>
      </c>
      <c r="I8" s="60">
        <v>-1503711</v>
      </c>
      <c r="J8" s="60">
        <v>278415935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278415935</v>
      </c>
      <c r="X8" s="60">
        <v>352395726</v>
      </c>
      <c r="Y8" s="60">
        <v>-73979791</v>
      </c>
      <c r="Z8" s="140">
        <v>-20.99</v>
      </c>
      <c r="AA8" s="62">
        <v>1691438196</v>
      </c>
    </row>
    <row r="9" spans="1:27" ht="13.5">
      <c r="A9" s="249" t="s">
        <v>180</v>
      </c>
      <c r="B9" s="182"/>
      <c r="C9" s="155"/>
      <c r="D9" s="155"/>
      <c r="E9" s="59">
        <v>397327455</v>
      </c>
      <c r="F9" s="60">
        <v>397327455</v>
      </c>
      <c r="G9" s="60">
        <v>46187137</v>
      </c>
      <c r="H9" s="60">
        <v>50683792</v>
      </c>
      <c r="I9" s="60">
        <v>49498695</v>
      </c>
      <c r="J9" s="60">
        <v>146369624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146369624</v>
      </c>
      <c r="X9" s="60">
        <v>99292131</v>
      </c>
      <c r="Y9" s="60">
        <v>47077493</v>
      </c>
      <c r="Z9" s="140">
        <v>47.41</v>
      </c>
      <c r="AA9" s="62">
        <v>397327455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-20095348554</v>
      </c>
      <c r="F12" s="60">
        <v>-20095348554</v>
      </c>
      <c r="G12" s="60">
        <v>-2880231237</v>
      </c>
      <c r="H12" s="60">
        <v>-2095984238</v>
      </c>
      <c r="I12" s="60">
        <v>-2105640721</v>
      </c>
      <c r="J12" s="60">
        <v>-7081856196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-7081856196</v>
      </c>
      <c r="X12" s="60">
        <v>-5534772931</v>
      </c>
      <c r="Y12" s="60">
        <v>-1547083265</v>
      </c>
      <c r="Z12" s="140">
        <v>27.95</v>
      </c>
      <c r="AA12" s="62">
        <v>-20095348554</v>
      </c>
    </row>
    <row r="13" spans="1:27" ht="13.5">
      <c r="A13" s="249" t="s">
        <v>40</v>
      </c>
      <c r="B13" s="182"/>
      <c r="C13" s="155"/>
      <c r="D13" s="155"/>
      <c r="E13" s="59">
        <v>-685215331</v>
      </c>
      <c r="F13" s="60">
        <v>-685215331</v>
      </c>
      <c r="G13" s="60">
        <v>-40151491</v>
      </c>
      <c r="H13" s="60"/>
      <c r="I13" s="60">
        <v>-79007773</v>
      </c>
      <c r="J13" s="60">
        <v>-119159264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-119159264</v>
      </c>
      <c r="X13" s="60">
        <v>-92975198</v>
      </c>
      <c r="Y13" s="60">
        <v>-26184066</v>
      </c>
      <c r="Z13" s="140">
        <v>28.16</v>
      </c>
      <c r="AA13" s="62">
        <v>-685215331</v>
      </c>
    </row>
    <row r="14" spans="1:27" ht="13.5">
      <c r="A14" s="249" t="s">
        <v>42</v>
      </c>
      <c r="B14" s="182"/>
      <c r="C14" s="155"/>
      <c r="D14" s="155"/>
      <c r="E14" s="59">
        <v>-1003678819</v>
      </c>
      <c r="F14" s="60">
        <v>-1003678819</v>
      </c>
      <c r="G14" s="60">
        <v>-14937359</v>
      </c>
      <c r="H14" s="60">
        <v>-82488113</v>
      </c>
      <c r="I14" s="60">
        <v>-100409826</v>
      </c>
      <c r="J14" s="60">
        <v>-197835298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-197835298</v>
      </c>
      <c r="X14" s="60">
        <v>-250909668</v>
      </c>
      <c r="Y14" s="60">
        <v>53074370</v>
      </c>
      <c r="Z14" s="140">
        <v>-21.15</v>
      </c>
      <c r="AA14" s="62">
        <v>-1003678819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3275662103</v>
      </c>
      <c r="F15" s="73">
        <f t="shared" si="0"/>
        <v>3275662103</v>
      </c>
      <c r="G15" s="73">
        <f t="shared" si="0"/>
        <v>-307734681</v>
      </c>
      <c r="H15" s="73">
        <f t="shared" si="0"/>
        <v>254150367</v>
      </c>
      <c r="I15" s="73">
        <f t="shared" si="0"/>
        <v>-262277663</v>
      </c>
      <c r="J15" s="73">
        <f t="shared" si="0"/>
        <v>-315861977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-315861977</v>
      </c>
      <c r="X15" s="73">
        <f t="shared" si="0"/>
        <v>870101321</v>
      </c>
      <c r="Y15" s="73">
        <f t="shared" si="0"/>
        <v>-1185963298</v>
      </c>
      <c r="Z15" s="170">
        <f>+IF(X15&lt;&gt;0,+(Y15/X15)*100,0)</f>
        <v>-136.3017466330223</v>
      </c>
      <c r="AA15" s="74">
        <f>SUM(AA6:AA14)</f>
        <v>3275662103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>
        <v>385209</v>
      </c>
      <c r="I19" s="159">
        <v>1195963</v>
      </c>
      <c r="J19" s="60">
        <v>1581172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1581172</v>
      </c>
      <c r="X19" s="60"/>
      <c r="Y19" s="159">
        <v>1581172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>
        <v>9908</v>
      </c>
      <c r="H20" s="60">
        <v>-221</v>
      </c>
      <c r="I20" s="60">
        <v>16690</v>
      </c>
      <c r="J20" s="60">
        <v>26377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26377</v>
      </c>
      <c r="X20" s="60"/>
      <c r="Y20" s="60">
        <v>26377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>
        <v>50000</v>
      </c>
      <c r="I21" s="159">
        <v>-50000</v>
      </c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113565336</v>
      </c>
      <c r="F22" s="60">
        <v>113565336</v>
      </c>
      <c r="G22" s="60">
        <v>19828305</v>
      </c>
      <c r="H22" s="60">
        <v>-53361068</v>
      </c>
      <c r="I22" s="60">
        <v>4629798</v>
      </c>
      <c r="J22" s="60">
        <v>-28902965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-28902965</v>
      </c>
      <c r="X22" s="60">
        <v>28391250</v>
      </c>
      <c r="Y22" s="60">
        <v>-57294215</v>
      </c>
      <c r="Z22" s="140">
        <v>-201.8</v>
      </c>
      <c r="AA22" s="62">
        <v>113565336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-2980932712</v>
      </c>
      <c r="F24" s="60">
        <v>-2980932712</v>
      </c>
      <c r="G24" s="60">
        <v>-27774642</v>
      </c>
      <c r="H24" s="60">
        <v>-102061673</v>
      </c>
      <c r="I24" s="60">
        <v>-159267264</v>
      </c>
      <c r="J24" s="60">
        <v>-289103579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-289103579</v>
      </c>
      <c r="X24" s="60">
        <v>-194854991</v>
      </c>
      <c r="Y24" s="60">
        <v>-94248588</v>
      </c>
      <c r="Z24" s="140">
        <v>48.37</v>
      </c>
      <c r="AA24" s="62">
        <v>-2980932712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-2867367376</v>
      </c>
      <c r="F25" s="73">
        <f t="shared" si="1"/>
        <v>-2867367376</v>
      </c>
      <c r="G25" s="73">
        <f t="shared" si="1"/>
        <v>-7936429</v>
      </c>
      <c r="H25" s="73">
        <f t="shared" si="1"/>
        <v>-154987753</v>
      </c>
      <c r="I25" s="73">
        <f t="shared" si="1"/>
        <v>-153474813</v>
      </c>
      <c r="J25" s="73">
        <f t="shared" si="1"/>
        <v>-316398995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-316398995</v>
      </c>
      <c r="X25" s="73">
        <f t="shared" si="1"/>
        <v>-166463741</v>
      </c>
      <c r="Y25" s="73">
        <f t="shared" si="1"/>
        <v>-149935254</v>
      </c>
      <c r="Z25" s="170">
        <f>+IF(X25&lt;&gt;0,+(Y25/X25)*100,0)</f>
        <v>90.07081848533008</v>
      </c>
      <c r="AA25" s="74">
        <f>SUM(AA19:AA24)</f>
        <v>-2867367376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785000000</v>
      </c>
      <c r="F30" s="60">
        <v>785000000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785000000</v>
      </c>
    </row>
    <row r="31" spans="1:27" ht="13.5">
      <c r="A31" s="249" t="s">
        <v>195</v>
      </c>
      <c r="B31" s="182"/>
      <c r="C31" s="155"/>
      <c r="D31" s="155"/>
      <c r="E31" s="59">
        <v>38151752</v>
      </c>
      <c r="F31" s="60">
        <v>38151752</v>
      </c>
      <c r="G31" s="60">
        <v>3169242</v>
      </c>
      <c r="H31" s="159">
        <v>8017276</v>
      </c>
      <c r="I31" s="159">
        <v>3864648</v>
      </c>
      <c r="J31" s="159">
        <v>15051166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15051166</v>
      </c>
      <c r="X31" s="159">
        <v>9537999</v>
      </c>
      <c r="Y31" s="60">
        <v>5513167</v>
      </c>
      <c r="Z31" s="140">
        <v>57.8</v>
      </c>
      <c r="AA31" s="62">
        <v>38151752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-576112900</v>
      </c>
      <c r="F33" s="60">
        <v>-576112900</v>
      </c>
      <c r="G33" s="60"/>
      <c r="H33" s="60">
        <v>-7063199</v>
      </c>
      <c r="I33" s="60">
        <v>-3693919</v>
      </c>
      <c r="J33" s="60">
        <v>-10757118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-10757118</v>
      </c>
      <c r="X33" s="60">
        <v>-21608124</v>
      </c>
      <c r="Y33" s="60">
        <v>10851006</v>
      </c>
      <c r="Z33" s="140">
        <v>-50.22</v>
      </c>
      <c r="AA33" s="62">
        <v>-576112900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247038852</v>
      </c>
      <c r="F34" s="73">
        <f t="shared" si="2"/>
        <v>247038852</v>
      </c>
      <c r="G34" s="73">
        <f t="shared" si="2"/>
        <v>3169242</v>
      </c>
      <c r="H34" s="73">
        <f t="shared" si="2"/>
        <v>954077</v>
      </c>
      <c r="I34" s="73">
        <f t="shared" si="2"/>
        <v>170729</v>
      </c>
      <c r="J34" s="73">
        <f t="shared" si="2"/>
        <v>4294048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4294048</v>
      </c>
      <c r="X34" s="73">
        <f t="shared" si="2"/>
        <v>-12070125</v>
      </c>
      <c r="Y34" s="73">
        <f t="shared" si="2"/>
        <v>16364173</v>
      </c>
      <c r="Z34" s="170">
        <f>+IF(X34&lt;&gt;0,+(Y34/X34)*100,0)</f>
        <v>-135.5758370356562</v>
      </c>
      <c r="AA34" s="74">
        <f>SUM(AA29:AA33)</f>
        <v>247038852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655333579</v>
      </c>
      <c r="F36" s="100">
        <f t="shared" si="3"/>
        <v>655333579</v>
      </c>
      <c r="G36" s="100">
        <f t="shared" si="3"/>
        <v>-312501868</v>
      </c>
      <c r="H36" s="100">
        <f t="shared" si="3"/>
        <v>100116691</v>
      </c>
      <c r="I36" s="100">
        <f t="shared" si="3"/>
        <v>-415581747</v>
      </c>
      <c r="J36" s="100">
        <f t="shared" si="3"/>
        <v>-627966924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-627966924</v>
      </c>
      <c r="X36" s="100">
        <f t="shared" si="3"/>
        <v>691567455</v>
      </c>
      <c r="Y36" s="100">
        <f t="shared" si="3"/>
        <v>-1319534379</v>
      </c>
      <c r="Z36" s="137">
        <f>+IF(X36&lt;&gt;0,+(Y36/X36)*100,0)</f>
        <v>-190.80342336236745</v>
      </c>
      <c r="AA36" s="102">
        <f>+AA15+AA25+AA34</f>
        <v>655333579</v>
      </c>
    </row>
    <row r="37" spans="1:27" ht="13.5">
      <c r="A37" s="249" t="s">
        <v>199</v>
      </c>
      <c r="B37" s="182"/>
      <c r="C37" s="153"/>
      <c r="D37" s="153"/>
      <c r="E37" s="99">
        <v>2982383616</v>
      </c>
      <c r="F37" s="100">
        <v>2982383616</v>
      </c>
      <c r="G37" s="100">
        <v>4506169042</v>
      </c>
      <c r="H37" s="100">
        <v>4193667174</v>
      </c>
      <c r="I37" s="100">
        <v>4293783865</v>
      </c>
      <c r="J37" s="100">
        <v>4506169042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4506169042</v>
      </c>
      <c r="X37" s="100">
        <v>2982383616</v>
      </c>
      <c r="Y37" s="100">
        <v>1523785426</v>
      </c>
      <c r="Z37" s="137">
        <v>51.09</v>
      </c>
      <c r="AA37" s="102">
        <v>2982383616</v>
      </c>
    </row>
    <row r="38" spans="1:27" ht="13.5">
      <c r="A38" s="269" t="s">
        <v>200</v>
      </c>
      <c r="B38" s="256"/>
      <c r="C38" s="257"/>
      <c r="D38" s="257"/>
      <c r="E38" s="258">
        <v>3637717194</v>
      </c>
      <c r="F38" s="259">
        <v>3637717194</v>
      </c>
      <c r="G38" s="259">
        <v>4193667174</v>
      </c>
      <c r="H38" s="259">
        <v>4293783865</v>
      </c>
      <c r="I38" s="259">
        <v>3878202118</v>
      </c>
      <c r="J38" s="259">
        <v>3878202118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3878202118</v>
      </c>
      <c r="X38" s="259">
        <v>3673951070</v>
      </c>
      <c r="Y38" s="259">
        <v>204251048</v>
      </c>
      <c r="Z38" s="260">
        <v>5.56</v>
      </c>
      <c r="AA38" s="261">
        <v>3637717194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2370436994</v>
      </c>
      <c r="D5" s="200">
        <f t="shared" si="0"/>
        <v>0</v>
      </c>
      <c r="E5" s="106">
        <f t="shared" si="0"/>
        <v>1550842705</v>
      </c>
      <c r="F5" s="106">
        <f t="shared" si="0"/>
        <v>1550842705</v>
      </c>
      <c r="G5" s="106">
        <f t="shared" si="0"/>
        <v>27723489</v>
      </c>
      <c r="H5" s="106">
        <f t="shared" si="0"/>
        <v>101727618</v>
      </c>
      <c r="I5" s="106">
        <f t="shared" si="0"/>
        <v>158071302</v>
      </c>
      <c r="J5" s="106">
        <f t="shared" si="0"/>
        <v>287522409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287522409</v>
      </c>
      <c r="X5" s="106">
        <f t="shared" si="0"/>
        <v>387710677</v>
      </c>
      <c r="Y5" s="106">
        <f t="shared" si="0"/>
        <v>-100188268</v>
      </c>
      <c r="Z5" s="201">
        <f>+IF(X5&lt;&gt;0,+(Y5/X5)*100,0)</f>
        <v>-25.840987608396453</v>
      </c>
      <c r="AA5" s="199">
        <f>SUM(AA11:AA18)</f>
        <v>1550842705</v>
      </c>
    </row>
    <row r="6" spans="1:27" ht="13.5">
      <c r="A6" s="291" t="s">
        <v>204</v>
      </c>
      <c r="B6" s="142"/>
      <c r="C6" s="62">
        <v>556261968</v>
      </c>
      <c r="D6" s="156"/>
      <c r="E6" s="60">
        <v>606942355</v>
      </c>
      <c r="F6" s="60">
        <v>606942355</v>
      </c>
      <c r="G6" s="60">
        <v>21122809</v>
      </c>
      <c r="H6" s="60">
        <v>51914830</v>
      </c>
      <c r="I6" s="60">
        <v>55144958</v>
      </c>
      <c r="J6" s="60">
        <v>128182597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128182597</v>
      </c>
      <c r="X6" s="60">
        <v>151735589</v>
      </c>
      <c r="Y6" s="60">
        <v>-23552992</v>
      </c>
      <c r="Z6" s="140">
        <v>-15.52</v>
      </c>
      <c r="AA6" s="155">
        <v>606942355</v>
      </c>
    </row>
    <row r="7" spans="1:27" ht="13.5">
      <c r="A7" s="291" t="s">
        <v>205</v>
      </c>
      <c r="B7" s="142"/>
      <c r="C7" s="62">
        <v>376114589</v>
      </c>
      <c r="D7" s="156"/>
      <c r="E7" s="60">
        <v>164931000</v>
      </c>
      <c r="F7" s="60">
        <v>164931000</v>
      </c>
      <c r="G7" s="60">
        <v>2910055</v>
      </c>
      <c r="H7" s="60">
        <v>8318742</v>
      </c>
      <c r="I7" s="60">
        <v>14665702</v>
      </c>
      <c r="J7" s="60">
        <v>25894499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25894499</v>
      </c>
      <c r="X7" s="60">
        <v>41232750</v>
      </c>
      <c r="Y7" s="60">
        <v>-15338251</v>
      </c>
      <c r="Z7" s="140">
        <v>-37.2</v>
      </c>
      <c r="AA7" s="155">
        <v>164931000</v>
      </c>
    </row>
    <row r="8" spans="1:27" ht="13.5">
      <c r="A8" s="291" t="s">
        <v>206</v>
      </c>
      <c r="B8" s="142"/>
      <c r="C8" s="62">
        <v>223481996</v>
      </c>
      <c r="D8" s="156"/>
      <c r="E8" s="60">
        <v>191000000</v>
      </c>
      <c r="F8" s="60">
        <v>191000000</v>
      </c>
      <c r="G8" s="60">
        <v>183935</v>
      </c>
      <c r="H8" s="60">
        <v>12434667</v>
      </c>
      <c r="I8" s="60">
        <v>22184052</v>
      </c>
      <c r="J8" s="60">
        <v>34802654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34802654</v>
      </c>
      <c r="X8" s="60">
        <v>47750000</v>
      </c>
      <c r="Y8" s="60">
        <v>-12947346</v>
      </c>
      <c r="Z8" s="140">
        <v>-27.11</v>
      </c>
      <c r="AA8" s="155">
        <v>191000000</v>
      </c>
    </row>
    <row r="9" spans="1:27" ht="13.5">
      <c r="A9" s="291" t="s">
        <v>207</v>
      </c>
      <c r="B9" s="142"/>
      <c r="C9" s="62">
        <v>112219091</v>
      </c>
      <c r="D9" s="156"/>
      <c r="E9" s="60">
        <v>110100000</v>
      </c>
      <c r="F9" s="60">
        <v>110100000</v>
      </c>
      <c r="G9" s="60">
        <v>1491489</v>
      </c>
      <c r="H9" s="60">
        <v>9869046</v>
      </c>
      <c r="I9" s="60">
        <v>6522288</v>
      </c>
      <c r="J9" s="60">
        <v>17882823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17882823</v>
      </c>
      <c r="X9" s="60">
        <v>27525000</v>
      </c>
      <c r="Y9" s="60">
        <v>-9642177</v>
      </c>
      <c r="Z9" s="140">
        <v>-35.03</v>
      </c>
      <c r="AA9" s="155">
        <v>110100000</v>
      </c>
    </row>
    <row r="10" spans="1:27" ht="13.5">
      <c r="A10" s="291" t="s">
        <v>208</v>
      </c>
      <c r="B10" s="142"/>
      <c r="C10" s="62">
        <v>348952980</v>
      </c>
      <c r="D10" s="156"/>
      <c r="E10" s="60">
        <v>216255000</v>
      </c>
      <c r="F10" s="60">
        <v>216255000</v>
      </c>
      <c r="G10" s="60">
        <v>498856</v>
      </c>
      <c r="H10" s="60">
        <v>4142572</v>
      </c>
      <c r="I10" s="60">
        <v>17188134</v>
      </c>
      <c r="J10" s="60">
        <v>21829562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21829562</v>
      </c>
      <c r="X10" s="60">
        <v>54063750</v>
      </c>
      <c r="Y10" s="60">
        <v>-32234188</v>
      </c>
      <c r="Z10" s="140">
        <v>-59.62</v>
      </c>
      <c r="AA10" s="155">
        <v>216255000</v>
      </c>
    </row>
    <row r="11" spans="1:27" ht="13.5">
      <c r="A11" s="292" t="s">
        <v>209</v>
      </c>
      <c r="B11" s="142"/>
      <c r="C11" s="293">
        <f aca="true" t="shared" si="1" ref="C11:Y11">SUM(C6:C10)</f>
        <v>1617030624</v>
      </c>
      <c r="D11" s="294">
        <f t="shared" si="1"/>
        <v>0</v>
      </c>
      <c r="E11" s="295">
        <f t="shared" si="1"/>
        <v>1289228355</v>
      </c>
      <c r="F11" s="295">
        <f t="shared" si="1"/>
        <v>1289228355</v>
      </c>
      <c r="G11" s="295">
        <f t="shared" si="1"/>
        <v>26207144</v>
      </c>
      <c r="H11" s="295">
        <f t="shared" si="1"/>
        <v>86679857</v>
      </c>
      <c r="I11" s="295">
        <f t="shared" si="1"/>
        <v>115705134</v>
      </c>
      <c r="J11" s="295">
        <f t="shared" si="1"/>
        <v>228592135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228592135</v>
      </c>
      <c r="X11" s="295">
        <f t="shared" si="1"/>
        <v>322307089</v>
      </c>
      <c r="Y11" s="295">
        <f t="shared" si="1"/>
        <v>-93714954</v>
      </c>
      <c r="Z11" s="296">
        <f>+IF(X11&lt;&gt;0,+(Y11/X11)*100,0)</f>
        <v>-29.07629313731911</v>
      </c>
      <c r="AA11" s="297">
        <f>SUM(AA6:AA10)</f>
        <v>1289228355</v>
      </c>
    </row>
    <row r="12" spans="1:27" ht="13.5">
      <c r="A12" s="298" t="s">
        <v>210</v>
      </c>
      <c r="B12" s="136"/>
      <c r="C12" s="62">
        <v>229567522</v>
      </c>
      <c r="D12" s="156"/>
      <c r="E12" s="60">
        <v>127610000</v>
      </c>
      <c r="F12" s="60">
        <v>127610000</v>
      </c>
      <c r="G12" s="60">
        <v>1319437</v>
      </c>
      <c r="H12" s="60">
        <v>9871289</v>
      </c>
      <c r="I12" s="60">
        <v>17867288</v>
      </c>
      <c r="J12" s="60">
        <v>29058014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29058014</v>
      </c>
      <c r="X12" s="60">
        <v>31902500</v>
      </c>
      <c r="Y12" s="60">
        <v>-2844486</v>
      </c>
      <c r="Z12" s="140">
        <v>-8.92</v>
      </c>
      <c r="AA12" s="155">
        <v>127610000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38550000</v>
      </c>
      <c r="F14" s="60">
        <v>38550000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9637500</v>
      </c>
      <c r="Y14" s="60">
        <v>-9637500</v>
      </c>
      <c r="Z14" s="140">
        <v>-100</v>
      </c>
      <c r="AA14" s="155">
        <v>38550000</v>
      </c>
    </row>
    <row r="15" spans="1:27" ht="13.5">
      <c r="A15" s="298" t="s">
        <v>213</v>
      </c>
      <c r="B15" s="136" t="s">
        <v>138</v>
      </c>
      <c r="C15" s="62">
        <v>523838848</v>
      </c>
      <c r="D15" s="156"/>
      <c r="E15" s="60">
        <v>95454350</v>
      </c>
      <c r="F15" s="60">
        <v>95454350</v>
      </c>
      <c r="G15" s="60">
        <v>196908</v>
      </c>
      <c r="H15" s="60">
        <v>5176472</v>
      </c>
      <c r="I15" s="60">
        <v>24498880</v>
      </c>
      <c r="J15" s="60">
        <v>29872260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29872260</v>
      </c>
      <c r="X15" s="60">
        <v>23863588</v>
      </c>
      <c r="Y15" s="60">
        <v>6008672</v>
      </c>
      <c r="Z15" s="140">
        <v>25.18</v>
      </c>
      <c r="AA15" s="155">
        <v>95454350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1430090005</v>
      </c>
      <c r="F20" s="100">
        <f t="shared" si="2"/>
        <v>1430090005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357522501</v>
      </c>
      <c r="Y20" s="100">
        <f t="shared" si="2"/>
        <v>-357522501</v>
      </c>
      <c r="Z20" s="137">
        <f>+IF(X20&lt;&gt;0,+(Y20/X20)*100,0)</f>
        <v>-100</v>
      </c>
      <c r="AA20" s="153">
        <f>SUM(AA26:AA33)</f>
        <v>1430090005</v>
      </c>
    </row>
    <row r="21" spans="1:27" ht="13.5">
      <c r="A21" s="291" t="s">
        <v>204</v>
      </c>
      <c r="B21" s="142"/>
      <c r="C21" s="62"/>
      <c r="D21" s="156"/>
      <c r="E21" s="60">
        <v>325194676</v>
      </c>
      <c r="F21" s="60">
        <v>325194676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81298669</v>
      </c>
      <c r="Y21" s="60">
        <v>-81298669</v>
      </c>
      <c r="Z21" s="140">
        <v>-100</v>
      </c>
      <c r="AA21" s="155">
        <v>325194676</v>
      </c>
    </row>
    <row r="22" spans="1:27" ht="13.5">
      <c r="A22" s="291" t="s">
        <v>205</v>
      </c>
      <c r="B22" s="142"/>
      <c r="C22" s="62"/>
      <c r="D22" s="156"/>
      <c r="E22" s="60">
        <v>168100000</v>
      </c>
      <c r="F22" s="60">
        <v>168100000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42025000</v>
      </c>
      <c r="Y22" s="60">
        <v>-42025000</v>
      </c>
      <c r="Z22" s="140">
        <v>-100</v>
      </c>
      <c r="AA22" s="155">
        <v>168100000</v>
      </c>
    </row>
    <row r="23" spans="1:27" ht="13.5">
      <c r="A23" s="291" t="s">
        <v>206</v>
      </c>
      <c r="B23" s="142"/>
      <c r="C23" s="62"/>
      <c r="D23" s="156"/>
      <c r="E23" s="60">
        <v>40100000</v>
      </c>
      <c r="F23" s="60">
        <v>40100000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10025000</v>
      </c>
      <c r="Y23" s="60">
        <v>-10025000</v>
      </c>
      <c r="Z23" s="140">
        <v>-100</v>
      </c>
      <c r="AA23" s="155">
        <v>40100000</v>
      </c>
    </row>
    <row r="24" spans="1:27" ht="13.5">
      <c r="A24" s="291" t="s">
        <v>207</v>
      </c>
      <c r="B24" s="142"/>
      <c r="C24" s="62"/>
      <c r="D24" s="156"/>
      <c r="E24" s="60">
        <v>68900000</v>
      </c>
      <c r="F24" s="60">
        <v>68900000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17225000</v>
      </c>
      <c r="Y24" s="60">
        <v>-17225000</v>
      </c>
      <c r="Z24" s="140">
        <v>-100</v>
      </c>
      <c r="AA24" s="155">
        <v>68900000</v>
      </c>
    </row>
    <row r="25" spans="1:27" ht="13.5">
      <c r="A25" s="291" t="s">
        <v>208</v>
      </c>
      <c r="B25" s="142"/>
      <c r="C25" s="62"/>
      <c r="D25" s="156"/>
      <c r="E25" s="60">
        <v>118700000</v>
      </c>
      <c r="F25" s="60">
        <v>118700000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29675000</v>
      </c>
      <c r="Y25" s="60">
        <v>-29675000</v>
      </c>
      <c r="Z25" s="140">
        <v>-100</v>
      </c>
      <c r="AA25" s="155">
        <v>118700000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720994676</v>
      </c>
      <c r="F26" s="295">
        <f t="shared" si="3"/>
        <v>720994676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180248669</v>
      </c>
      <c r="Y26" s="295">
        <f t="shared" si="3"/>
        <v>-180248669</v>
      </c>
      <c r="Z26" s="296">
        <f>+IF(X26&lt;&gt;0,+(Y26/X26)*100,0)</f>
        <v>-100</v>
      </c>
      <c r="AA26" s="297">
        <f>SUM(AA21:AA25)</f>
        <v>720994676</v>
      </c>
    </row>
    <row r="27" spans="1:27" ht="13.5">
      <c r="A27" s="298" t="s">
        <v>210</v>
      </c>
      <c r="B27" s="147"/>
      <c r="C27" s="62"/>
      <c r="D27" s="156"/>
      <c r="E27" s="60">
        <v>154250000</v>
      </c>
      <c r="F27" s="60">
        <v>154250000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38562500</v>
      </c>
      <c r="Y27" s="60">
        <v>-38562500</v>
      </c>
      <c r="Z27" s="140">
        <v>-100</v>
      </c>
      <c r="AA27" s="155">
        <v>154250000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>
        <v>31000000</v>
      </c>
      <c r="F29" s="60">
        <v>31000000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7750000</v>
      </c>
      <c r="Y29" s="60">
        <v>-7750000</v>
      </c>
      <c r="Z29" s="140">
        <v>-100</v>
      </c>
      <c r="AA29" s="155">
        <v>31000000</v>
      </c>
    </row>
    <row r="30" spans="1:27" ht="13.5">
      <c r="A30" s="298" t="s">
        <v>213</v>
      </c>
      <c r="B30" s="136" t="s">
        <v>138</v>
      </c>
      <c r="C30" s="62"/>
      <c r="D30" s="156"/>
      <c r="E30" s="60">
        <v>523845329</v>
      </c>
      <c r="F30" s="60">
        <v>523845329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130961332</v>
      </c>
      <c r="Y30" s="60">
        <v>-130961332</v>
      </c>
      <c r="Z30" s="140">
        <v>-100</v>
      </c>
      <c r="AA30" s="155">
        <v>523845329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556261968</v>
      </c>
      <c r="D36" s="156">
        <f t="shared" si="4"/>
        <v>0</v>
      </c>
      <c r="E36" s="60">
        <f t="shared" si="4"/>
        <v>932137031</v>
      </c>
      <c r="F36" s="60">
        <f t="shared" si="4"/>
        <v>932137031</v>
      </c>
      <c r="G36" s="60">
        <f t="shared" si="4"/>
        <v>21122809</v>
      </c>
      <c r="H36" s="60">
        <f t="shared" si="4"/>
        <v>51914830</v>
      </c>
      <c r="I36" s="60">
        <f t="shared" si="4"/>
        <v>55144958</v>
      </c>
      <c r="J36" s="60">
        <f t="shared" si="4"/>
        <v>128182597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128182597</v>
      </c>
      <c r="X36" s="60">
        <f t="shared" si="4"/>
        <v>233034258</v>
      </c>
      <c r="Y36" s="60">
        <f t="shared" si="4"/>
        <v>-104851661</v>
      </c>
      <c r="Z36" s="140">
        <f aca="true" t="shared" si="5" ref="Z36:Z49">+IF(X36&lt;&gt;0,+(Y36/X36)*100,0)</f>
        <v>-44.994097391465935</v>
      </c>
      <c r="AA36" s="155">
        <f>AA6+AA21</f>
        <v>932137031</v>
      </c>
    </row>
    <row r="37" spans="1:27" ht="13.5">
      <c r="A37" s="291" t="s">
        <v>205</v>
      </c>
      <c r="B37" s="142"/>
      <c r="C37" s="62">
        <f t="shared" si="4"/>
        <v>376114589</v>
      </c>
      <c r="D37" s="156">
        <f t="shared" si="4"/>
        <v>0</v>
      </c>
      <c r="E37" s="60">
        <f t="shared" si="4"/>
        <v>333031000</v>
      </c>
      <c r="F37" s="60">
        <f t="shared" si="4"/>
        <v>333031000</v>
      </c>
      <c r="G37" s="60">
        <f t="shared" si="4"/>
        <v>2910055</v>
      </c>
      <c r="H37" s="60">
        <f t="shared" si="4"/>
        <v>8318742</v>
      </c>
      <c r="I37" s="60">
        <f t="shared" si="4"/>
        <v>14665702</v>
      </c>
      <c r="J37" s="60">
        <f t="shared" si="4"/>
        <v>25894499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25894499</v>
      </c>
      <c r="X37" s="60">
        <f t="shared" si="4"/>
        <v>83257750</v>
      </c>
      <c r="Y37" s="60">
        <f t="shared" si="4"/>
        <v>-57363251</v>
      </c>
      <c r="Z37" s="140">
        <f t="shared" si="5"/>
        <v>-68.89839204158172</v>
      </c>
      <c r="AA37" s="155">
        <f>AA7+AA22</f>
        <v>333031000</v>
      </c>
    </row>
    <row r="38" spans="1:27" ht="13.5">
      <c r="A38" s="291" t="s">
        <v>206</v>
      </c>
      <c r="B38" s="142"/>
      <c r="C38" s="62">
        <f t="shared" si="4"/>
        <v>223481996</v>
      </c>
      <c r="D38" s="156">
        <f t="shared" si="4"/>
        <v>0</v>
      </c>
      <c r="E38" s="60">
        <f t="shared" si="4"/>
        <v>231100000</v>
      </c>
      <c r="F38" s="60">
        <f t="shared" si="4"/>
        <v>231100000</v>
      </c>
      <c r="G38" s="60">
        <f t="shared" si="4"/>
        <v>183935</v>
      </c>
      <c r="H38" s="60">
        <f t="shared" si="4"/>
        <v>12434667</v>
      </c>
      <c r="I38" s="60">
        <f t="shared" si="4"/>
        <v>22184052</v>
      </c>
      <c r="J38" s="60">
        <f t="shared" si="4"/>
        <v>34802654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34802654</v>
      </c>
      <c r="X38" s="60">
        <f t="shared" si="4"/>
        <v>57775000</v>
      </c>
      <c r="Y38" s="60">
        <f t="shared" si="4"/>
        <v>-22972346</v>
      </c>
      <c r="Z38" s="140">
        <f t="shared" si="5"/>
        <v>-39.7617412375595</v>
      </c>
      <c r="AA38" s="155">
        <f>AA8+AA23</f>
        <v>231100000</v>
      </c>
    </row>
    <row r="39" spans="1:27" ht="13.5">
      <c r="A39" s="291" t="s">
        <v>207</v>
      </c>
      <c r="B39" s="142"/>
      <c r="C39" s="62">
        <f t="shared" si="4"/>
        <v>112219091</v>
      </c>
      <c r="D39" s="156">
        <f t="shared" si="4"/>
        <v>0</v>
      </c>
      <c r="E39" s="60">
        <f t="shared" si="4"/>
        <v>179000000</v>
      </c>
      <c r="F39" s="60">
        <f t="shared" si="4"/>
        <v>179000000</v>
      </c>
      <c r="G39" s="60">
        <f t="shared" si="4"/>
        <v>1491489</v>
      </c>
      <c r="H39" s="60">
        <f t="shared" si="4"/>
        <v>9869046</v>
      </c>
      <c r="I39" s="60">
        <f t="shared" si="4"/>
        <v>6522288</v>
      </c>
      <c r="J39" s="60">
        <f t="shared" si="4"/>
        <v>17882823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17882823</v>
      </c>
      <c r="X39" s="60">
        <f t="shared" si="4"/>
        <v>44750000</v>
      </c>
      <c r="Y39" s="60">
        <f t="shared" si="4"/>
        <v>-26867177</v>
      </c>
      <c r="Z39" s="140">
        <f t="shared" si="5"/>
        <v>-60.038384357541894</v>
      </c>
      <c r="AA39" s="155">
        <f>AA9+AA24</f>
        <v>179000000</v>
      </c>
    </row>
    <row r="40" spans="1:27" ht="13.5">
      <c r="A40" s="291" t="s">
        <v>208</v>
      </c>
      <c r="B40" s="142"/>
      <c r="C40" s="62">
        <f t="shared" si="4"/>
        <v>348952980</v>
      </c>
      <c r="D40" s="156">
        <f t="shared" si="4"/>
        <v>0</v>
      </c>
      <c r="E40" s="60">
        <f t="shared" si="4"/>
        <v>334955000</v>
      </c>
      <c r="F40" s="60">
        <f t="shared" si="4"/>
        <v>334955000</v>
      </c>
      <c r="G40" s="60">
        <f t="shared" si="4"/>
        <v>498856</v>
      </c>
      <c r="H40" s="60">
        <f t="shared" si="4"/>
        <v>4142572</v>
      </c>
      <c r="I40" s="60">
        <f t="shared" si="4"/>
        <v>17188134</v>
      </c>
      <c r="J40" s="60">
        <f t="shared" si="4"/>
        <v>21829562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21829562</v>
      </c>
      <c r="X40" s="60">
        <f t="shared" si="4"/>
        <v>83738750</v>
      </c>
      <c r="Y40" s="60">
        <f t="shared" si="4"/>
        <v>-61909188</v>
      </c>
      <c r="Z40" s="140">
        <f t="shared" si="5"/>
        <v>-73.93134958427251</v>
      </c>
      <c r="AA40" s="155">
        <f>AA10+AA25</f>
        <v>334955000</v>
      </c>
    </row>
    <row r="41" spans="1:27" ht="13.5">
      <c r="A41" s="292" t="s">
        <v>209</v>
      </c>
      <c r="B41" s="142"/>
      <c r="C41" s="293">
        <f aca="true" t="shared" si="6" ref="C41:Y41">SUM(C36:C40)</f>
        <v>1617030624</v>
      </c>
      <c r="D41" s="294">
        <f t="shared" si="6"/>
        <v>0</v>
      </c>
      <c r="E41" s="295">
        <f t="shared" si="6"/>
        <v>2010223031</v>
      </c>
      <c r="F41" s="295">
        <f t="shared" si="6"/>
        <v>2010223031</v>
      </c>
      <c r="G41" s="295">
        <f t="shared" si="6"/>
        <v>26207144</v>
      </c>
      <c r="H41" s="295">
        <f t="shared" si="6"/>
        <v>86679857</v>
      </c>
      <c r="I41" s="295">
        <f t="shared" si="6"/>
        <v>115705134</v>
      </c>
      <c r="J41" s="295">
        <f t="shared" si="6"/>
        <v>228592135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228592135</v>
      </c>
      <c r="X41" s="295">
        <f t="shared" si="6"/>
        <v>502555758</v>
      </c>
      <c r="Y41" s="295">
        <f t="shared" si="6"/>
        <v>-273963623</v>
      </c>
      <c r="Z41" s="296">
        <f t="shared" si="5"/>
        <v>-54.514075033242385</v>
      </c>
      <c r="AA41" s="297">
        <f>SUM(AA36:AA40)</f>
        <v>2010223031</v>
      </c>
    </row>
    <row r="42" spans="1:27" ht="13.5">
      <c r="A42" s="298" t="s">
        <v>210</v>
      </c>
      <c r="B42" s="136"/>
      <c r="C42" s="95">
        <f aca="true" t="shared" si="7" ref="C42:Y48">C12+C27</f>
        <v>229567522</v>
      </c>
      <c r="D42" s="129">
        <f t="shared" si="7"/>
        <v>0</v>
      </c>
      <c r="E42" s="54">
        <f t="shared" si="7"/>
        <v>281860000</v>
      </c>
      <c r="F42" s="54">
        <f t="shared" si="7"/>
        <v>281860000</v>
      </c>
      <c r="G42" s="54">
        <f t="shared" si="7"/>
        <v>1319437</v>
      </c>
      <c r="H42" s="54">
        <f t="shared" si="7"/>
        <v>9871289</v>
      </c>
      <c r="I42" s="54">
        <f t="shared" si="7"/>
        <v>17867288</v>
      </c>
      <c r="J42" s="54">
        <f t="shared" si="7"/>
        <v>29058014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29058014</v>
      </c>
      <c r="X42" s="54">
        <f t="shared" si="7"/>
        <v>70465000</v>
      </c>
      <c r="Y42" s="54">
        <f t="shared" si="7"/>
        <v>-41406986</v>
      </c>
      <c r="Z42" s="184">
        <f t="shared" si="5"/>
        <v>-58.76248634073653</v>
      </c>
      <c r="AA42" s="130">
        <f aca="true" t="shared" si="8" ref="AA42:AA48">AA12+AA27</f>
        <v>281860000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69550000</v>
      </c>
      <c r="F44" s="54">
        <f t="shared" si="7"/>
        <v>69550000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17387500</v>
      </c>
      <c r="Y44" s="54">
        <f t="shared" si="7"/>
        <v>-17387500</v>
      </c>
      <c r="Z44" s="184">
        <f t="shared" si="5"/>
        <v>-100</v>
      </c>
      <c r="AA44" s="130">
        <f t="shared" si="8"/>
        <v>69550000</v>
      </c>
    </row>
    <row r="45" spans="1:27" ht="13.5">
      <c r="A45" s="298" t="s">
        <v>213</v>
      </c>
      <c r="B45" s="136" t="s">
        <v>138</v>
      </c>
      <c r="C45" s="95">
        <f t="shared" si="7"/>
        <v>523838848</v>
      </c>
      <c r="D45" s="129">
        <f t="shared" si="7"/>
        <v>0</v>
      </c>
      <c r="E45" s="54">
        <f t="shared" si="7"/>
        <v>619299679</v>
      </c>
      <c r="F45" s="54">
        <f t="shared" si="7"/>
        <v>619299679</v>
      </c>
      <c r="G45" s="54">
        <f t="shared" si="7"/>
        <v>196908</v>
      </c>
      <c r="H45" s="54">
        <f t="shared" si="7"/>
        <v>5176472</v>
      </c>
      <c r="I45" s="54">
        <f t="shared" si="7"/>
        <v>24498880</v>
      </c>
      <c r="J45" s="54">
        <f t="shared" si="7"/>
        <v>29872260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29872260</v>
      </c>
      <c r="X45" s="54">
        <f t="shared" si="7"/>
        <v>154824920</v>
      </c>
      <c r="Y45" s="54">
        <f t="shared" si="7"/>
        <v>-124952660</v>
      </c>
      <c r="Z45" s="184">
        <f t="shared" si="5"/>
        <v>-80.70578043896293</v>
      </c>
      <c r="AA45" s="130">
        <f t="shared" si="8"/>
        <v>619299679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2370436994</v>
      </c>
      <c r="D49" s="218">
        <f t="shared" si="9"/>
        <v>0</v>
      </c>
      <c r="E49" s="220">
        <f t="shared" si="9"/>
        <v>2980932710</v>
      </c>
      <c r="F49" s="220">
        <f t="shared" si="9"/>
        <v>2980932710</v>
      </c>
      <c r="G49" s="220">
        <f t="shared" si="9"/>
        <v>27723489</v>
      </c>
      <c r="H49" s="220">
        <f t="shared" si="9"/>
        <v>101727618</v>
      </c>
      <c r="I49" s="220">
        <f t="shared" si="9"/>
        <v>158071302</v>
      </c>
      <c r="J49" s="220">
        <f t="shared" si="9"/>
        <v>287522409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287522409</v>
      </c>
      <c r="X49" s="220">
        <f t="shared" si="9"/>
        <v>745233178</v>
      </c>
      <c r="Y49" s="220">
        <f t="shared" si="9"/>
        <v>-457710769</v>
      </c>
      <c r="Z49" s="221">
        <f t="shared" si="5"/>
        <v>-61.41846371203833</v>
      </c>
      <c r="AA49" s="222">
        <f>SUM(AA41:AA48)</f>
        <v>2980932710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2118929331</v>
      </c>
      <c r="F51" s="54">
        <f t="shared" si="10"/>
        <v>2118929331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529732334</v>
      </c>
      <c r="Y51" s="54">
        <f t="shared" si="10"/>
        <v>-529732334</v>
      </c>
      <c r="Z51" s="184">
        <f>+IF(X51&lt;&gt;0,+(Y51/X51)*100,0)</f>
        <v>-100</v>
      </c>
      <c r="AA51" s="130">
        <f>SUM(AA57:AA61)</f>
        <v>2118929331</v>
      </c>
    </row>
    <row r="52" spans="1:27" ht="13.5">
      <c r="A52" s="310" t="s">
        <v>204</v>
      </c>
      <c r="B52" s="142"/>
      <c r="C52" s="62"/>
      <c r="D52" s="156"/>
      <c r="E52" s="60">
        <v>468365483</v>
      </c>
      <c r="F52" s="60">
        <v>468365483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117091371</v>
      </c>
      <c r="Y52" s="60">
        <v>-117091371</v>
      </c>
      <c r="Z52" s="140">
        <v>-100</v>
      </c>
      <c r="AA52" s="155">
        <v>468365483</v>
      </c>
    </row>
    <row r="53" spans="1:27" ht="13.5">
      <c r="A53" s="310" t="s">
        <v>205</v>
      </c>
      <c r="B53" s="142"/>
      <c r="C53" s="62"/>
      <c r="D53" s="156"/>
      <c r="E53" s="60">
        <v>695938979</v>
      </c>
      <c r="F53" s="60">
        <v>695938979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173984745</v>
      </c>
      <c r="Y53" s="60">
        <v>-173984745</v>
      </c>
      <c r="Z53" s="140">
        <v>-100</v>
      </c>
      <c r="AA53" s="155">
        <v>695938979</v>
      </c>
    </row>
    <row r="54" spans="1:27" ht="13.5">
      <c r="A54" s="310" t="s">
        <v>206</v>
      </c>
      <c r="B54" s="142"/>
      <c r="C54" s="62"/>
      <c r="D54" s="156"/>
      <c r="E54" s="60">
        <v>312912175</v>
      </c>
      <c r="F54" s="60">
        <v>312912175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78228044</v>
      </c>
      <c r="Y54" s="60">
        <v>-78228044</v>
      </c>
      <c r="Z54" s="140">
        <v>-100</v>
      </c>
      <c r="AA54" s="155">
        <v>312912175</v>
      </c>
    </row>
    <row r="55" spans="1:27" ht="13.5">
      <c r="A55" s="310" t="s">
        <v>207</v>
      </c>
      <c r="B55" s="142"/>
      <c r="C55" s="62"/>
      <c r="D55" s="156"/>
      <c r="E55" s="60">
        <v>80293589</v>
      </c>
      <c r="F55" s="60">
        <v>80293589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20073397</v>
      </c>
      <c r="Y55" s="60">
        <v>-20073397</v>
      </c>
      <c r="Z55" s="140">
        <v>-100</v>
      </c>
      <c r="AA55" s="155">
        <v>80293589</v>
      </c>
    </row>
    <row r="56" spans="1:27" ht="13.5">
      <c r="A56" s="310" t="s">
        <v>208</v>
      </c>
      <c r="B56" s="142"/>
      <c r="C56" s="62"/>
      <c r="D56" s="156"/>
      <c r="E56" s="60">
        <v>62944105</v>
      </c>
      <c r="F56" s="60">
        <v>62944105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15736026</v>
      </c>
      <c r="Y56" s="60">
        <v>-15736026</v>
      </c>
      <c r="Z56" s="140">
        <v>-100</v>
      </c>
      <c r="AA56" s="155">
        <v>62944105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1620454331</v>
      </c>
      <c r="F57" s="295">
        <f t="shared" si="11"/>
        <v>1620454331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405113583</v>
      </c>
      <c r="Y57" s="295">
        <f t="shared" si="11"/>
        <v>-405113583</v>
      </c>
      <c r="Z57" s="296">
        <f>+IF(X57&lt;&gt;0,+(Y57/X57)*100,0)</f>
        <v>-100</v>
      </c>
      <c r="AA57" s="297">
        <f>SUM(AA52:AA56)</f>
        <v>1620454331</v>
      </c>
    </row>
    <row r="58" spans="1:27" ht="13.5">
      <c r="A58" s="311" t="s">
        <v>210</v>
      </c>
      <c r="B58" s="136"/>
      <c r="C58" s="62"/>
      <c r="D58" s="156"/>
      <c r="E58" s="60">
        <v>73417968</v>
      </c>
      <c r="F58" s="60">
        <v>73417968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18354492</v>
      </c>
      <c r="Y58" s="60">
        <v>-18354492</v>
      </c>
      <c r="Z58" s="140">
        <v>-100</v>
      </c>
      <c r="AA58" s="155">
        <v>73417968</v>
      </c>
    </row>
    <row r="59" spans="1:27" ht="13.5">
      <c r="A59" s="311" t="s">
        <v>211</v>
      </c>
      <c r="B59" s="136"/>
      <c r="C59" s="273"/>
      <c r="D59" s="274"/>
      <c r="E59" s="275">
        <v>145618066</v>
      </c>
      <c r="F59" s="275">
        <v>145618066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36404517</v>
      </c>
      <c r="Y59" s="275">
        <v>-36404517</v>
      </c>
      <c r="Z59" s="140">
        <v>-100</v>
      </c>
      <c r="AA59" s="277">
        <v>145618066</v>
      </c>
    </row>
    <row r="60" spans="1:27" ht="13.5">
      <c r="A60" s="311" t="s">
        <v>212</v>
      </c>
      <c r="B60" s="136"/>
      <c r="C60" s="62"/>
      <c r="D60" s="156"/>
      <c r="E60" s="60">
        <v>26409778</v>
      </c>
      <c r="F60" s="60">
        <v>26409778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6602445</v>
      </c>
      <c r="Y60" s="60">
        <v>-6602445</v>
      </c>
      <c r="Z60" s="140">
        <v>-100</v>
      </c>
      <c r="AA60" s="155">
        <v>26409778</v>
      </c>
    </row>
    <row r="61" spans="1:27" ht="13.5">
      <c r="A61" s="311" t="s">
        <v>213</v>
      </c>
      <c r="B61" s="136" t="s">
        <v>221</v>
      </c>
      <c r="C61" s="62"/>
      <c r="D61" s="156"/>
      <c r="E61" s="60">
        <v>253029188</v>
      </c>
      <c r="F61" s="60">
        <v>253029188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63257297</v>
      </c>
      <c r="Y61" s="60">
        <v>-63257297</v>
      </c>
      <c r="Z61" s="140">
        <v>-100</v>
      </c>
      <c r="AA61" s="155">
        <v>253029188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722325589</v>
      </c>
      <c r="F65" s="60"/>
      <c r="G65" s="60">
        <v>52347816</v>
      </c>
      <c r="H65" s="60">
        <v>57113853</v>
      </c>
      <c r="I65" s="60">
        <v>58899323</v>
      </c>
      <c r="J65" s="60">
        <v>168360992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168360992</v>
      </c>
      <c r="X65" s="60"/>
      <c r="Y65" s="60">
        <v>168360992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1396603740</v>
      </c>
      <c r="F66" s="275"/>
      <c r="G66" s="275">
        <v>77360268</v>
      </c>
      <c r="H66" s="275">
        <v>66157517</v>
      </c>
      <c r="I66" s="275">
        <v>82685011</v>
      </c>
      <c r="J66" s="275">
        <v>226202796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226202796</v>
      </c>
      <c r="X66" s="275"/>
      <c r="Y66" s="275">
        <v>226202796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22750054</v>
      </c>
      <c r="H67" s="60">
        <v>44446259</v>
      </c>
      <c r="I67" s="60">
        <v>53613884</v>
      </c>
      <c r="J67" s="60">
        <v>120810197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120810197</v>
      </c>
      <c r="X67" s="60"/>
      <c r="Y67" s="60">
        <v>120810197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2823864</v>
      </c>
      <c r="H68" s="60">
        <v>17703355</v>
      </c>
      <c r="I68" s="60">
        <v>29275927</v>
      </c>
      <c r="J68" s="60">
        <v>49803146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49803146</v>
      </c>
      <c r="X68" s="60"/>
      <c r="Y68" s="60">
        <v>49803146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2118929329</v>
      </c>
      <c r="F69" s="220">
        <f t="shared" si="12"/>
        <v>0</v>
      </c>
      <c r="G69" s="220">
        <f t="shared" si="12"/>
        <v>155282002</v>
      </c>
      <c r="H69" s="220">
        <f t="shared" si="12"/>
        <v>185420984</v>
      </c>
      <c r="I69" s="220">
        <f t="shared" si="12"/>
        <v>224474145</v>
      </c>
      <c r="J69" s="220">
        <f t="shared" si="12"/>
        <v>565177131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565177131</v>
      </c>
      <c r="X69" s="220">
        <f t="shared" si="12"/>
        <v>0</v>
      </c>
      <c r="Y69" s="220">
        <f t="shared" si="12"/>
        <v>565177131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1617030624</v>
      </c>
      <c r="D5" s="357">
        <f t="shared" si="0"/>
        <v>0</v>
      </c>
      <c r="E5" s="356">
        <f t="shared" si="0"/>
        <v>1289228355</v>
      </c>
      <c r="F5" s="358">
        <f t="shared" si="0"/>
        <v>1289228355</v>
      </c>
      <c r="G5" s="358">
        <f t="shared" si="0"/>
        <v>26207144</v>
      </c>
      <c r="H5" s="356">
        <f t="shared" si="0"/>
        <v>86679857</v>
      </c>
      <c r="I5" s="356">
        <f t="shared" si="0"/>
        <v>115705134</v>
      </c>
      <c r="J5" s="358">
        <f t="shared" si="0"/>
        <v>228592135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228592135</v>
      </c>
      <c r="X5" s="356">
        <f t="shared" si="0"/>
        <v>322307089</v>
      </c>
      <c r="Y5" s="358">
        <f t="shared" si="0"/>
        <v>-93714954</v>
      </c>
      <c r="Z5" s="359">
        <f>+IF(X5&lt;&gt;0,+(Y5/X5)*100,0)</f>
        <v>-29.07629313731911</v>
      </c>
      <c r="AA5" s="360">
        <f>+AA6+AA8+AA11+AA13+AA15</f>
        <v>1289228355</v>
      </c>
    </row>
    <row r="6" spans="1:27" ht="13.5">
      <c r="A6" s="361" t="s">
        <v>204</v>
      </c>
      <c r="B6" s="142"/>
      <c r="C6" s="60">
        <f>+C7</f>
        <v>556261968</v>
      </c>
      <c r="D6" s="340">
        <f aca="true" t="shared" si="1" ref="D6:AA6">+D7</f>
        <v>0</v>
      </c>
      <c r="E6" s="60">
        <f t="shared" si="1"/>
        <v>606942355</v>
      </c>
      <c r="F6" s="59">
        <f t="shared" si="1"/>
        <v>606942355</v>
      </c>
      <c r="G6" s="59">
        <f t="shared" si="1"/>
        <v>21122809</v>
      </c>
      <c r="H6" s="60">
        <f t="shared" si="1"/>
        <v>51914830</v>
      </c>
      <c r="I6" s="60">
        <f t="shared" si="1"/>
        <v>55144958</v>
      </c>
      <c r="J6" s="59">
        <f t="shared" si="1"/>
        <v>128182597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128182597</v>
      </c>
      <c r="X6" s="60">
        <f t="shared" si="1"/>
        <v>151735589</v>
      </c>
      <c r="Y6" s="59">
        <f t="shared" si="1"/>
        <v>-23552992</v>
      </c>
      <c r="Z6" s="61">
        <f>+IF(X6&lt;&gt;0,+(Y6/X6)*100,0)</f>
        <v>-15.52239138835122</v>
      </c>
      <c r="AA6" s="62">
        <f t="shared" si="1"/>
        <v>606942355</v>
      </c>
    </row>
    <row r="7" spans="1:27" ht="13.5">
      <c r="A7" s="291" t="s">
        <v>228</v>
      </c>
      <c r="B7" s="142"/>
      <c r="C7" s="60">
        <v>556261968</v>
      </c>
      <c r="D7" s="340"/>
      <c r="E7" s="60">
        <v>606942355</v>
      </c>
      <c r="F7" s="59">
        <v>606942355</v>
      </c>
      <c r="G7" s="59">
        <v>21122809</v>
      </c>
      <c r="H7" s="60">
        <v>51914830</v>
      </c>
      <c r="I7" s="60">
        <v>55144958</v>
      </c>
      <c r="J7" s="59">
        <v>128182597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128182597</v>
      </c>
      <c r="X7" s="60">
        <v>151735589</v>
      </c>
      <c r="Y7" s="59">
        <v>-23552992</v>
      </c>
      <c r="Z7" s="61">
        <v>-15.52</v>
      </c>
      <c r="AA7" s="62">
        <v>606942355</v>
      </c>
    </row>
    <row r="8" spans="1:27" ht="13.5">
      <c r="A8" s="361" t="s">
        <v>205</v>
      </c>
      <c r="B8" s="142"/>
      <c r="C8" s="60">
        <f aca="true" t="shared" si="2" ref="C8:Y8">SUM(C9:C10)</f>
        <v>376114589</v>
      </c>
      <c r="D8" s="340">
        <f t="shared" si="2"/>
        <v>0</v>
      </c>
      <c r="E8" s="60">
        <f t="shared" si="2"/>
        <v>164931000</v>
      </c>
      <c r="F8" s="59">
        <f t="shared" si="2"/>
        <v>164931000</v>
      </c>
      <c r="G8" s="59">
        <f t="shared" si="2"/>
        <v>2910055</v>
      </c>
      <c r="H8" s="60">
        <f t="shared" si="2"/>
        <v>8318742</v>
      </c>
      <c r="I8" s="60">
        <f t="shared" si="2"/>
        <v>14665702</v>
      </c>
      <c r="J8" s="59">
        <f t="shared" si="2"/>
        <v>25894499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25894499</v>
      </c>
      <c r="X8" s="60">
        <f t="shared" si="2"/>
        <v>41232750</v>
      </c>
      <c r="Y8" s="59">
        <f t="shared" si="2"/>
        <v>-15338251</v>
      </c>
      <c r="Z8" s="61">
        <f>+IF(X8&lt;&gt;0,+(Y8/X8)*100,0)</f>
        <v>-37.19919481480134</v>
      </c>
      <c r="AA8" s="62">
        <f>SUM(AA9:AA10)</f>
        <v>164931000</v>
      </c>
    </row>
    <row r="9" spans="1:27" ht="13.5">
      <c r="A9" s="291" t="s">
        <v>229</v>
      </c>
      <c r="B9" s="142"/>
      <c r="C9" s="60">
        <v>358929016</v>
      </c>
      <c r="D9" s="340"/>
      <c r="E9" s="60">
        <v>145331000</v>
      </c>
      <c r="F9" s="59">
        <v>145331000</v>
      </c>
      <c r="G9" s="59">
        <v>2910055</v>
      </c>
      <c r="H9" s="60">
        <v>7390907</v>
      </c>
      <c r="I9" s="60">
        <v>14496416</v>
      </c>
      <c r="J9" s="59">
        <v>24797378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24797378</v>
      </c>
      <c r="X9" s="60">
        <v>36332750</v>
      </c>
      <c r="Y9" s="59">
        <v>-11535372</v>
      </c>
      <c r="Z9" s="61">
        <v>-31.75</v>
      </c>
      <c r="AA9" s="62">
        <v>145331000</v>
      </c>
    </row>
    <row r="10" spans="1:27" ht="13.5">
      <c r="A10" s="291" t="s">
        <v>230</v>
      </c>
      <c r="B10" s="142"/>
      <c r="C10" s="60">
        <v>17185573</v>
      </c>
      <c r="D10" s="340"/>
      <c r="E10" s="60">
        <v>19600000</v>
      </c>
      <c r="F10" s="59">
        <v>19600000</v>
      </c>
      <c r="G10" s="59"/>
      <c r="H10" s="60">
        <v>927835</v>
      </c>
      <c r="I10" s="60">
        <v>169286</v>
      </c>
      <c r="J10" s="59">
        <v>1097121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1097121</v>
      </c>
      <c r="X10" s="60">
        <v>4900000</v>
      </c>
      <c r="Y10" s="59">
        <v>-3802879</v>
      </c>
      <c r="Z10" s="61">
        <v>-77.61</v>
      </c>
      <c r="AA10" s="62">
        <v>19600000</v>
      </c>
    </row>
    <row r="11" spans="1:27" ht="13.5">
      <c r="A11" s="361" t="s">
        <v>206</v>
      </c>
      <c r="B11" s="142"/>
      <c r="C11" s="362">
        <f>+C12</f>
        <v>223481996</v>
      </c>
      <c r="D11" s="363">
        <f aca="true" t="shared" si="3" ref="D11:AA11">+D12</f>
        <v>0</v>
      </c>
      <c r="E11" s="362">
        <f t="shared" si="3"/>
        <v>191000000</v>
      </c>
      <c r="F11" s="364">
        <f t="shared" si="3"/>
        <v>191000000</v>
      </c>
      <c r="G11" s="364">
        <f t="shared" si="3"/>
        <v>183935</v>
      </c>
      <c r="H11" s="362">
        <f t="shared" si="3"/>
        <v>12434667</v>
      </c>
      <c r="I11" s="362">
        <f t="shared" si="3"/>
        <v>22184052</v>
      </c>
      <c r="J11" s="364">
        <f t="shared" si="3"/>
        <v>34802654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34802654</v>
      </c>
      <c r="X11" s="362">
        <f t="shared" si="3"/>
        <v>47750000</v>
      </c>
      <c r="Y11" s="364">
        <f t="shared" si="3"/>
        <v>-12947346</v>
      </c>
      <c r="Z11" s="365">
        <f>+IF(X11&lt;&gt;0,+(Y11/X11)*100,0)</f>
        <v>-27.11486073298429</v>
      </c>
      <c r="AA11" s="366">
        <f t="shared" si="3"/>
        <v>191000000</v>
      </c>
    </row>
    <row r="12" spans="1:27" ht="13.5">
      <c r="A12" s="291" t="s">
        <v>231</v>
      </c>
      <c r="B12" s="136"/>
      <c r="C12" s="60">
        <v>223481996</v>
      </c>
      <c r="D12" s="340"/>
      <c r="E12" s="60">
        <v>191000000</v>
      </c>
      <c r="F12" s="59">
        <v>191000000</v>
      </c>
      <c r="G12" s="59">
        <v>183935</v>
      </c>
      <c r="H12" s="60">
        <v>12434667</v>
      </c>
      <c r="I12" s="60">
        <v>22184052</v>
      </c>
      <c r="J12" s="59">
        <v>34802654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34802654</v>
      </c>
      <c r="X12" s="60">
        <v>47750000</v>
      </c>
      <c r="Y12" s="59">
        <v>-12947346</v>
      </c>
      <c r="Z12" s="61">
        <v>-27.11</v>
      </c>
      <c r="AA12" s="62">
        <v>191000000</v>
      </c>
    </row>
    <row r="13" spans="1:27" ht="13.5">
      <c r="A13" s="361" t="s">
        <v>207</v>
      </c>
      <c r="B13" s="136"/>
      <c r="C13" s="275">
        <f>+C14</f>
        <v>112219091</v>
      </c>
      <c r="D13" s="341">
        <f aca="true" t="shared" si="4" ref="D13:AA13">+D14</f>
        <v>0</v>
      </c>
      <c r="E13" s="275">
        <f t="shared" si="4"/>
        <v>110100000</v>
      </c>
      <c r="F13" s="342">
        <f t="shared" si="4"/>
        <v>110100000</v>
      </c>
      <c r="G13" s="342">
        <f t="shared" si="4"/>
        <v>1491489</v>
      </c>
      <c r="H13" s="275">
        <f t="shared" si="4"/>
        <v>9869046</v>
      </c>
      <c r="I13" s="275">
        <f t="shared" si="4"/>
        <v>6522288</v>
      </c>
      <c r="J13" s="342">
        <f t="shared" si="4"/>
        <v>17882823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17882823</v>
      </c>
      <c r="X13" s="275">
        <f t="shared" si="4"/>
        <v>27525000</v>
      </c>
      <c r="Y13" s="342">
        <f t="shared" si="4"/>
        <v>-9642177</v>
      </c>
      <c r="Z13" s="335">
        <f>+IF(X13&lt;&gt;0,+(Y13/X13)*100,0)</f>
        <v>-35.03061580381471</v>
      </c>
      <c r="AA13" s="273">
        <f t="shared" si="4"/>
        <v>110100000</v>
      </c>
    </row>
    <row r="14" spans="1:27" ht="13.5">
      <c r="A14" s="291" t="s">
        <v>232</v>
      </c>
      <c r="B14" s="136"/>
      <c r="C14" s="60">
        <v>112219091</v>
      </c>
      <c r="D14" s="340"/>
      <c r="E14" s="60">
        <v>110100000</v>
      </c>
      <c r="F14" s="59">
        <v>110100000</v>
      </c>
      <c r="G14" s="59">
        <v>1491489</v>
      </c>
      <c r="H14" s="60">
        <v>9869046</v>
      </c>
      <c r="I14" s="60">
        <v>6522288</v>
      </c>
      <c r="J14" s="59">
        <v>17882823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17882823</v>
      </c>
      <c r="X14" s="60">
        <v>27525000</v>
      </c>
      <c r="Y14" s="59">
        <v>-9642177</v>
      </c>
      <c r="Z14" s="61">
        <v>-35.03</v>
      </c>
      <c r="AA14" s="62">
        <v>110100000</v>
      </c>
    </row>
    <row r="15" spans="1:27" ht="13.5">
      <c r="A15" s="361" t="s">
        <v>208</v>
      </c>
      <c r="B15" s="136"/>
      <c r="C15" s="60">
        <f aca="true" t="shared" si="5" ref="C15:Y15">SUM(C16:C20)</f>
        <v>348952980</v>
      </c>
      <c r="D15" s="340">
        <f t="shared" si="5"/>
        <v>0</v>
      </c>
      <c r="E15" s="60">
        <f t="shared" si="5"/>
        <v>216255000</v>
      </c>
      <c r="F15" s="59">
        <f t="shared" si="5"/>
        <v>216255000</v>
      </c>
      <c r="G15" s="59">
        <f t="shared" si="5"/>
        <v>498856</v>
      </c>
      <c r="H15" s="60">
        <f t="shared" si="5"/>
        <v>4142572</v>
      </c>
      <c r="I15" s="60">
        <f t="shared" si="5"/>
        <v>17188134</v>
      </c>
      <c r="J15" s="59">
        <f t="shared" si="5"/>
        <v>21829562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21829562</v>
      </c>
      <c r="X15" s="60">
        <f t="shared" si="5"/>
        <v>54063750</v>
      </c>
      <c r="Y15" s="59">
        <f t="shared" si="5"/>
        <v>-32234188</v>
      </c>
      <c r="Z15" s="61">
        <f>+IF(X15&lt;&gt;0,+(Y15/X15)*100,0)</f>
        <v>-59.62255300455481</v>
      </c>
      <c r="AA15" s="62">
        <f>SUM(AA16:AA20)</f>
        <v>216255000</v>
      </c>
    </row>
    <row r="16" spans="1:27" ht="13.5">
      <c r="A16" s="291" t="s">
        <v>233</v>
      </c>
      <c r="B16" s="300"/>
      <c r="C16" s="60">
        <v>55097209</v>
      </c>
      <c r="D16" s="340"/>
      <c r="E16" s="60">
        <v>45700000</v>
      </c>
      <c r="F16" s="59">
        <v>45700000</v>
      </c>
      <c r="G16" s="59">
        <v>31116</v>
      </c>
      <c r="H16" s="60"/>
      <c r="I16" s="60">
        <v>2041032</v>
      </c>
      <c r="J16" s="59">
        <v>2072148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2072148</v>
      </c>
      <c r="X16" s="60">
        <v>11425000</v>
      </c>
      <c r="Y16" s="59">
        <v>-9352852</v>
      </c>
      <c r="Z16" s="61">
        <v>-81.86</v>
      </c>
      <c r="AA16" s="62">
        <v>45700000</v>
      </c>
    </row>
    <row r="17" spans="1:27" ht="13.5">
      <c r="A17" s="291" t="s">
        <v>234</v>
      </c>
      <c r="B17" s="136"/>
      <c r="C17" s="60">
        <v>57849231</v>
      </c>
      <c r="D17" s="340"/>
      <c r="E17" s="60">
        <v>29500000</v>
      </c>
      <c r="F17" s="59">
        <v>29500000</v>
      </c>
      <c r="G17" s="59"/>
      <c r="H17" s="60"/>
      <c r="I17" s="60">
        <v>1244849</v>
      </c>
      <c r="J17" s="59">
        <v>1244849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1244849</v>
      </c>
      <c r="X17" s="60">
        <v>7375000</v>
      </c>
      <c r="Y17" s="59">
        <v>-6130151</v>
      </c>
      <c r="Z17" s="61">
        <v>-83.12</v>
      </c>
      <c r="AA17" s="62">
        <v>29500000</v>
      </c>
    </row>
    <row r="18" spans="1:27" ht="13.5">
      <c r="A18" s="291" t="s">
        <v>82</v>
      </c>
      <c r="B18" s="136"/>
      <c r="C18" s="60">
        <v>64586709</v>
      </c>
      <c r="D18" s="340"/>
      <c r="E18" s="60">
        <v>38550000</v>
      </c>
      <c r="F18" s="59">
        <v>38550000</v>
      </c>
      <c r="G18" s="59">
        <v>467740</v>
      </c>
      <c r="H18" s="60">
        <v>1579407</v>
      </c>
      <c r="I18" s="60">
        <v>5726921</v>
      </c>
      <c r="J18" s="59">
        <v>7774068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7774068</v>
      </c>
      <c r="X18" s="60">
        <v>9637500</v>
      </c>
      <c r="Y18" s="59">
        <v>-1863432</v>
      </c>
      <c r="Z18" s="61">
        <v>-19.34</v>
      </c>
      <c r="AA18" s="62">
        <v>38550000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171419831</v>
      </c>
      <c r="D20" s="340"/>
      <c r="E20" s="60">
        <v>102505000</v>
      </c>
      <c r="F20" s="59">
        <v>102505000</v>
      </c>
      <c r="G20" s="59"/>
      <c r="H20" s="60">
        <v>2563165</v>
      </c>
      <c r="I20" s="60">
        <v>8175332</v>
      </c>
      <c r="J20" s="59">
        <v>10738497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10738497</v>
      </c>
      <c r="X20" s="60">
        <v>25626250</v>
      </c>
      <c r="Y20" s="59">
        <v>-14887753</v>
      </c>
      <c r="Z20" s="61">
        <v>-58.1</v>
      </c>
      <c r="AA20" s="62">
        <v>102505000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229567522</v>
      </c>
      <c r="D22" s="344">
        <f t="shared" si="6"/>
        <v>0</v>
      </c>
      <c r="E22" s="343">
        <f t="shared" si="6"/>
        <v>127610000</v>
      </c>
      <c r="F22" s="345">
        <f t="shared" si="6"/>
        <v>127610000</v>
      </c>
      <c r="G22" s="345">
        <f t="shared" si="6"/>
        <v>1319437</v>
      </c>
      <c r="H22" s="343">
        <f t="shared" si="6"/>
        <v>9871289</v>
      </c>
      <c r="I22" s="343">
        <f t="shared" si="6"/>
        <v>17867288</v>
      </c>
      <c r="J22" s="345">
        <f t="shared" si="6"/>
        <v>29058014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29058014</v>
      </c>
      <c r="X22" s="343">
        <f t="shared" si="6"/>
        <v>31902500</v>
      </c>
      <c r="Y22" s="345">
        <f t="shared" si="6"/>
        <v>-2844486</v>
      </c>
      <c r="Z22" s="336">
        <f>+IF(X22&lt;&gt;0,+(Y22/X22)*100,0)</f>
        <v>-8.916185251939503</v>
      </c>
      <c r="AA22" s="350">
        <f>SUM(AA23:AA32)</f>
        <v>127610000</v>
      </c>
    </row>
    <row r="23" spans="1:27" ht="13.5">
      <c r="A23" s="361" t="s">
        <v>236</v>
      </c>
      <c r="B23" s="142"/>
      <c r="C23" s="60">
        <v>43526664</v>
      </c>
      <c r="D23" s="340"/>
      <c r="E23" s="60">
        <v>27100000</v>
      </c>
      <c r="F23" s="59">
        <v>27100000</v>
      </c>
      <c r="G23" s="59"/>
      <c r="H23" s="60">
        <v>327774</v>
      </c>
      <c r="I23" s="60">
        <v>638929</v>
      </c>
      <c r="J23" s="59">
        <v>966703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966703</v>
      </c>
      <c r="X23" s="60">
        <v>6775000</v>
      </c>
      <c r="Y23" s="59">
        <v>-5808297</v>
      </c>
      <c r="Z23" s="61">
        <v>-85.73</v>
      </c>
      <c r="AA23" s="62">
        <v>27100000</v>
      </c>
    </row>
    <row r="24" spans="1:27" ht="13.5">
      <c r="A24" s="361" t="s">
        <v>237</v>
      </c>
      <c r="B24" s="142"/>
      <c r="C24" s="60">
        <v>26439858</v>
      </c>
      <c r="D24" s="340"/>
      <c r="E24" s="60">
        <v>14000000</v>
      </c>
      <c r="F24" s="59">
        <v>14000000</v>
      </c>
      <c r="G24" s="59"/>
      <c r="H24" s="60">
        <v>4472816</v>
      </c>
      <c r="I24" s="60">
        <v>8454246</v>
      </c>
      <c r="J24" s="59">
        <v>12927062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12927062</v>
      </c>
      <c r="X24" s="60">
        <v>3500000</v>
      </c>
      <c r="Y24" s="59">
        <v>9427062</v>
      </c>
      <c r="Z24" s="61">
        <v>269.34</v>
      </c>
      <c r="AA24" s="62">
        <v>14000000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16313826</v>
      </c>
      <c r="D26" s="363"/>
      <c r="E26" s="362">
        <v>16000000</v>
      </c>
      <c r="F26" s="364">
        <v>16000000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4000000</v>
      </c>
      <c r="Y26" s="364">
        <v>-4000000</v>
      </c>
      <c r="Z26" s="365">
        <v>-100</v>
      </c>
      <c r="AA26" s="366">
        <v>16000000</v>
      </c>
    </row>
    <row r="27" spans="1:27" ht="13.5">
      <c r="A27" s="361" t="s">
        <v>240</v>
      </c>
      <c r="B27" s="147"/>
      <c r="C27" s="60">
        <v>17622102</v>
      </c>
      <c r="D27" s="340"/>
      <c r="E27" s="60"/>
      <c r="F27" s="59"/>
      <c r="G27" s="59"/>
      <c r="H27" s="60">
        <v>155431</v>
      </c>
      <c r="I27" s="60">
        <v>1470977</v>
      </c>
      <c r="J27" s="59">
        <v>1626408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1626408</v>
      </c>
      <c r="X27" s="60"/>
      <c r="Y27" s="59">
        <v>1626408</v>
      </c>
      <c r="Z27" s="61"/>
      <c r="AA27" s="62"/>
    </row>
    <row r="28" spans="1:27" ht="13.5">
      <c r="A28" s="361" t="s">
        <v>241</v>
      </c>
      <c r="B28" s="147"/>
      <c r="C28" s="275">
        <v>9136728</v>
      </c>
      <c r="D28" s="341"/>
      <c r="E28" s="275"/>
      <c r="F28" s="342"/>
      <c r="G28" s="342">
        <v>59991</v>
      </c>
      <c r="H28" s="275">
        <v>169084</v>
      </c>
      <c r="I28" s="275">
        <v>320791</v>
      </c>
      <c r="J28" s="342">
        <v>549866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549866</v>
      </c>
      <c r="X28" s="275"/>
      <c r="Y28" s="342">
        <v>549866</v>
      </c>
      <c r="Z28" s="335"/>
      <c r="AA28" s="273"/>
    </row>
    <row r="29" spans="1:27" ht="13.5">
      <c r="A29" s="361" t="s">
        <v>242</v>
      </c>
      <c r="B29" s="147"/>
      <c r="C29" s="60">
        <v>1640363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79769000</v>
      </c>
      <c r="D30" s="340"/>
      <c r="E30" s="60">
        <v>39710000</v>
      </c>
      <c r="F30" s="59">
        <v>39710000</v>
      </c>
      <c r="G30" s="59">
        <v>1259446</v>
      </c>
      <c r="H30" s="60">
        <v>4639666</v>
      </c>
      <c r="I30" s="60">
        <v>6472323</v>
      </c>
      <c r="J30" s="59">
        <v>12371435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12371435</v>
      </c>
      <c r="X30" s="60">
        <v>9927500</v>
      </c>
      <c r="Y30" s="59">
        <v>2443935</v>
      </c>
      <c r="Z30" s="61">
        <v>24.62</v>
      </c>
      <c r="AA30" s="62">
        <v>39710000</v>
      </c>
    </row>
    <row r="31" spans="1:27" ht="13.5">
      <c r="A31" s="361" t="s">
        <v>244</v>
      </c>
      <c r="B31" s="300"/>
      <c r="C31" s="60">
        <v>23604417</v>
      </c>
      <c r="D31" s="340"/>
      <c r="E31" s="60">
        <v>30800000</v>
      </c>
      <c r="F31" s="59">
        <v>30800000</v>
      </c>
      <c r="G31" s="59"/>
      <c r="H31" s="60"/>
      <c r="I31" s="60">
        <v>510022</v>
      </c>
      <c r="J31" s="59">
        <v>510022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510022</v>
      </c>
      <c r="X31" s="60">
        <v>7700000</v>
      </c>
      <c r="Y31" s="59">
        <v>-7189978</v>
      </c>
      <c r="Z31" s="61">
        <v>-93.38</v>
      </c>
      <c r="AA31" s="62">
        <v>30800000</v>
      </c>
    </row>
    <row r="32" spans="1:27" ht="13.5">
      <c r="A32" s="361" t="s">
        <v>93</v>
      </c>
      <c r="B32" s="136"/>
      <c r="C32" s="60">
        <v>11514564</v>
      </c>
      <c r="D32" s="340"/>
      <c r="E32" s="60"/>
      <c r="F32" s="59"/>
      <c r="G32" s="59"/>
      <c r="H32" s="60">
        <v>106518</v>
      </c>
      <c r="I32" s="60"/>
      <c r="J32" s="59">
        <v>106518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106518</v>
      </c>
      <c r="X32" s="60"/>
      <c r="Y32" s="59">
        <v>106518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38550000</v>
      </c>
      <c r="F37" s="345">
        <f t="shared" si="8"/>
        <v>38550000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9637500</v>
      </c>
      <c r="Y37" s="345">
        <f t="shared" si="8"/>
        <v>-9637500</v>
      </c>
      <c r="Z37" s="336">
        <f>+IF(X37&lt;&gt;0,+(Y37/X37)*100,0)</f>
        <v>-100</v>
      </c>
      <c r="AA37" s="350">
        <f t="shared" si="8"/>
        <v>38550000</v>
      </c>
    </row>
    <row r="38" spans="1:27" ht="13.5">
      <c r="A38" s="361" t="s">
        <v>212</v>
      </c>
      <c r="B38" s="142"/>
      <c r="C38" s="60"/>
      <c r="D38" s="340"/>
      <c r="E38" s="60">
        <v>38550000</v>
      </c>
      <c r="F38" s="59">
        <v>38550000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9637500</v>
      </c>
      <c r="Y38" s="59">
        <v>-9637500</v>
      </c>
      <c r="Z38" s="61">
        <v>-100</v>
      </c>
      <c r="AA38" s="62">
        <v>38550000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523838848</v>
      </c>
      <c r="D40" s="344">
        <f t="shared" si="9"/>
        <v>0</v>
      </c>
      <c r="E40" s="343">
        <f t="shared" si="9"/>
        <v>95454350</v>
      </c>
      <c r="F40" s="345">
        <f t="shared" si="9"/>
        <v>95454350</v>
      </c>
      <c r="G40" s="345">
        <f t="shared" si="9"/>
        <v>196908</v>
      </c>
      <c r="H40" s="343">
        <f t="shared" si="9"/>
        <v>5176472</v>
      </c>
      <c r="I40" s="343">
        <f t="shared" si="9"/>
        <v>24498880</v>
      </c>
      <c r="J40" s="345">
        <f t="shared" si="9"/>
        <v>29872260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29872260</v>
      </c>
      <c r="X40" s="343">
        <f t="shared" si="9"/>
        <v>23863588</v>
      </c>
      <c r="Y40" s="345">
        <f t="shared" si="9"/>
        <v>6008672</v>
      </c>
      <c r="Z40" s="336">
        <f>+IF(X40&lt;&gt;0,+(Y40/X40)*100,0)</f>
        <v>25.179247982323528</v>
      </c>
      <c r="AA40" s="350">
        <f>SUM(AA41:AA49)</f>
        <v>95454350</v>
      </c>
    </row>
    <row r="41" spans="1:27" ht="13.5">
      <c r="A41" s="361" t="s">
        <v>247</v>
      </c>
      <c r="B41" s="142"/>
      <c r="C41" s="362">
        <v>131142636</v>
      </c>
      <c r="D41" s="363"/>
      <c r="E41" s="362"/>
      <c r="F41" s="364"/>
      <c r="G41" s="364"/>
      <c r="H41" s="362">
        <v>514086</v>
      </c>
      <c r="I41" s="362">
        <v>3236080</v>
      </c>
      <c r="J41" s="364">
        <v>3750166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3750166</v>
      </c>
      <c r="X41" s="362"/>
      <c r="Y41" s="364">
        <v>3750166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108563181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19122054</v>
      </c>
      <c r="D43" s="369"/>
      <c r="E43" s="305"/>
      <c r="F43" s="370"/>
      <c r="G43" s="370">
        <v>25600</v>
      </c>
      <c r="H43" s="305">
        <v>500506</v>
      </c>
      <c r="I43" s="305">
        <v>419805</v>
      </c>
      <c r="J43" s="370">
        <v>945911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945911</v>
      </c>
      <c r="X43" s="305"/>
      <c r="Y43" s="370">
        <v>945911</v>
      </c>
      <c r="Z43" s="371"/>
      <c r="AA43" s="303"/>
    </row>
    <row r="44" spans="1:27" ht="13.5">
      <c r="A44" s="361" t="s">
        <v>250</v>
      </c>
      <c r="B44" s="136"/>
      <c r="C44" s="60">
        <v>44356509</v>
      </c>
      <c r="D44" s="368"/>
      <c r="E44" s="54"/>
      <c r="F44" s="53"/>
      <c r="G44" s="53">
        <v>87908</v>
      </c>
      <c r="H44" s="54">
        <v>368522</v>
      </c>
      <c r="I44" s="54">
        <v>1659128</v>
      </c>
      <c r="J44" s="53">
        <v>2115558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2115558</v>
      </c>
      <c r="X44" s="54"/>
      <c r="Y44" s="53">
        <v>2115558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11836431</v>
      </c>
      <c r="D46" s="368"/>
      <c r="E46" s="54">
        <v>15000000</v>
      </c>
      <c r="F46" s="53">
        <v>15000000</v>
      </c>
      <c r="G46" s="53"/>
      <c r="H46" s="54"/>
      <c r="I46" s="54">
        <v>763178</v>
      </c>
      <c r="J46" s="53">
        <v>763178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763178</v>
      </c>
      <c r="X46" s="54">
        <v>3750000</v>
      </c>
      <c r="Y46" s="53">
        <v>-2986822</v>
      </c>
      <c r="Z46" s="94">
        <v>-79.65</v>
      </c>
      <c r="AA46" s="95">
        <v>15000000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199475853</v>
      </c>
      <c r="D48" s="368"/>
      <c r="E48" s="54">
        <v>80454350</v>
      </c>
      <c r="F48" s="53">
        <v>80454350</v>
      </c>
      <c r="G48" s="53">
        <v>83400</v>
      </c>
      <c r="H48" s="54">
        <v>3789727</v>
      </c>
      <c r="I48" s="54">
        <v>17816293</v>
      </c>
      <c r="J48" s="53">
        <v>21689420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21689420</v>
      </c>
      <c r="X48" s="54">
        <v>20113588</v>
      </c>
      <c r="Y48" s="53">
        <v>1575832</v>
      </c>
      <c r="Z48" s="94">
        <v>7.83</v>
      </c>
      <c r="AA48" s="95">
        <v>80454350</v>
      </c>
    </row>
    <row r="49" spans="1:27" ht="13.5">
      <c r="A49" s="361" t="s">
        <v>93</v>
      </c>
      <c r="B49" s="136"/>
      <c r="C49" s="54">
        <v>9342184</v>
      </c>
      <c r="D49" s="368"/>
      <c r="E49" s="54"/>
      <c r="F49" s="53"/>
      <c r="G49" s="53"/>
      <c r="H49" s="54">
        <v>3631</v>
      </c>
      <c r="I49" s="54">
        <v>604396</v>
      </c>
      <c r="J49" s="53">
        <v>608027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608027</v>
      </c>
      <c r="X49" s="54"/>
      <c r="Y49" s="53">
        <v>608027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2370436994</v>
      </c>
      <c r="D60" s="346">
        <f t="shared" si="14"/>
        <v>0</v>
      </c>
      <c r="E60" s="219">
        <f t="shared" si="14"/>
        <v>1550842705</v>
      </c>
      <c r="F60" s="264">
        <f t="shared" si="14"/>
        <v>1550842705</v>
      </c>
      <c r="G60" s="264">
        <f t="shared" si="14"/>
        <v>27723489</v>
      </c>
      <c r="H60" s="219">
        <f t="shared" si="14"/>
        <v>101727618</v>
      </c>
      <c r="I60" s="219">
        <f t="shared" si="14"/>
        <v>158071302</v>
      </c>
      <c r="J60" s="264">
        <f t="shared" si="14"/>
        <v>287522409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287522409</v>
      </c>
      <c r="X60" s="219">
        <f t="shared" si="14"/>
        <v>387710677</v>
      </c>
      <c r="Y60" s="264">
        <f t="shared" si="14"/>
        <v>-100188268</v>
      </c>
      <c r="Z60" s="337">
        <f>+IF(X60&lt;&gt;0,+(Y60/X60)*100,0)</f>
        <v>-25.840987608396453</v>
      </c>
      <c r="AA60" s="232">
        <f>+AA57+AA54+AA51+AA40+AA37+AA34+AA22+AA5</f>
        <v>1550842705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108563181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69856169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>
        <v>38707012</v>
      </c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720994676</v>
      </c>
      <c r="F5" s="358">
        <f t="shared" si="0"/>
        <v>720994676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180248669</v>
      </c>
      <c r="Y5" s="358">
        <f t="shared" si="0"/>
        <v>-180248669</v>
      </c>
      <c r="Z5" s="359">
        <f>+IF(X5&lt;&gt;0,+(Y5/X5)*100,0)</f>
        <v>-100</v>
      </c>
      <c r="AA5" s="360">
        <f>+AA6+AA8+AA11+AA13+AA15</f>
        <v>720994676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325194676</v>
      </c>
      <c r="F6" s="59">
        <f t="shared" si="1"/>
        <v>325194676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81298669</v>
      </c>
      <c r="Y6" s="59">
        <f t="shared" si="1"/>
        <v>-81298669</v>
      </c>
      <c r="Z6" s="61">
        <f>+IF(X6&lt;&gt;0,+(Y6/X6)*100,0)</f>
        <v>-100</v>
      </c>
      <c r="AA6" s="62">
        <f t="shared" si="1"/>
        <v>325194676</v>
      </c>
    </row>
    <row r="7" spans="1:27" ht="13.5">
      <c r="A7" s="291" t="s">
        <v>228</v>
      </c>
      <c r="B7" s="142"/>
      <c r="C7" s="60"/>
      <c r="D7" s="340"/>
      <c r="E7" s="60">
        <v>325194676</v>
      </c>
      <c r="F7" s="59">
        <v>325194676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81298669</v>
      </c>
      <c r="Y7" s="59">
        <v>-81298669</v>
      </c>
      <c r="Z7" s="61">
        <v>-100</v>
      </c>
      <c r="AA7" s="62">
        <v>325194676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168100000</v>
      </c>
      <c r="F8" s="59">
        <f t="shared" si="2"/>
        <v>168100000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42025000</v>
      </c>
      <c r="Y8" s="59">
        <f t="shared" si="2"/>
        <v>-42025000</v>
      </c>
      <c r="Z8" s="61">
        <f>+IF(X8&lt;&gt;0,+(Y8/X8)*100,0)</f>
        <v>-100</v>
      </c>
      <c r="AA8" s="62">
        <f>SUM(AA9:AA10)</f>
        <v>168100000</v>
      </c>
    </row>
    <row r="9" spans="1:27" ht="13.5">
      <c r="A9" s="291" t="s">
        <v>229</v>
      </c>
      <c r="B9" s="142"/>
      <c r="C9" s="60"/>
      <c r="D9" s="340"/>
      <c r="E9" s="60">
        <v>168100000</v>
      </c>
      <c r="F9" s="59">
        <v>168100000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42025000</v>
      </c>
      <c r="Y9" s="59">
        <v>-42025000</v>
      </c>
      <c r="Z9" s="61">
        <v>-100</v>
      </c>
      <c r="AA9" s="62">
        <v>168100000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40100000</v>
      </c>
      <c r="F11" s="364">
        <f t="shared" si="3"/>
        <v>40100000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10025000</v>
      </c>
      <c r="Y11" s="364">
        <f t="shared" si="3"/>
        <v>-10025000</v>
      </c>
      <c r="Z11" s="365">
        <f>+IF(X11&lt;&gt;0,+(Y11/X11)*100,0)</f>
        <v>-100</v>
      </c>
      <c r="AA11" s="366">
        <f t="shared" si="3"/>
        <v>40100000</v>
      </c>
    </row>
    <row r="12" spans="1:27" ht="13.5">
      <c r="A12" s="291" t="s">
        <v>231</v>
      </c>
      <c r="B12" s="136"/>
      <c r="C12" s="60"/>
      <c r="D12" s="340"/>
      <c r="E12" s="60">
        <v>40100000</v>
      </c>
      <c r="F12" s="59">
        <v>40100000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10025000</v>
      </c>
      <c r="Y12" s="59">
        <v>-10025000</v>
      </c>
      <c r="Z12" s="61">
        <v>-100</v>
      </c>
      <c r="AA12" s="62">
        <v>40100000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68900000</v>
      </c>
      <c r="F13" s="342">
        <f t="shared" si="4"/>
        <v>68900000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17225000</v>
      </c>
      <c r="Y13" s="342">
        <f t="shared" si="4"/>
        <v>-17225000</v>
      </c>
      <c r="Z13" s="335">
        <f>+IF(X13&lt;&gt;0,+(Y13/X13)*100,0)</f>
        <v>-100</v>
      </c>
      <c r="AA13" s="273">
        <f t="shared" si="4"/>
        <v>68900000</v>
      </c>
    </row>
    <row r="14" spans="1:27" ht="13.5">
      <c r="A14" s="291" t="s">
        <v>232</v>
      </c>
      <c r="B14" s="136"/>
      <c r="C14" s="60"/>
      <c r="D14" s="340"/>
      <c r="E14" s="60">
        <v>68900000</v>
      </c>
      <c r="F14" s="59">
        <v>68900000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17225000</v>
      </c>
      <c r="Y14" s="59">
        <v>-17225000</v>
      </c>
      <c r="Z14" s="61">
        <v>-100</v>
      </c>
      <c r="AA14" s="62">
        <v>68900000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118700000</v>
      </c>
      <c r="F15" s="59">
        <f t="shared" si="5"/>
        <v>118700000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29675000</v>
      </c>
      <c r="Y15" s="59">
        <f t="shared" si="5"/>
        <v>-29675000</v>
      </c>
      <c r="Z15" s="61">
        <f>+IF(X15&lt;&gt;0,+(Y15/X15)*100,0)</f>
        <v>-100</v>
      </c>
      <c r="AA15" s="62">
        <f>SUM(AA16:AA20)</f>
        <v>118700000</v>
      </c>
    </row>
    <row r="16" spans="1:27" ht="13.5">
      <c r="A16" s="291" t="s">
        <v>233</v>
      </c>
      <c r="B16" s="300"/>
      <c r="C16" s="60"/>
      <c r="D16" s="340"/>
      <c r="E16" s="60">
        <v>26000000</v>
      </c>
      <c r="F16" s="59">
        <v>26000000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6500000</v>
      </c>
      <c r="Y16" s="59">
        <v>-6500000</v>
      </c>
      <c r="Z16" s="61">
        <v>-100</v>
      </c>
      <c r="AA16" s="62">
        <v>26000000</v>
      </c>
    </row>
    <row r="17" spans="1:27" ht="13.5">
      <c r="A17" s="291" t="s">
        <v>234</v>
      </c>
      <c r="B17" s="136"/>
      <c r="C17" s="60"/>
      <c r="D17" s="340"/>
      <c r="E17" s="60">
        <v>11200000</v>
      </c>
      <c r="F17" s="59">
        <v>11200000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2800000</v>
      </c>
      <c r="Y17" s="59">
        <v>-2800000</v>
      </c>
      <c r="Z17" s="61">
        <v>-100</v>
      </c>
      <c r="AA17" s="62">
        <v>11200000</v>
      </c>
    </row>
    <row r="18" spans="1:27" ht="13.5">
      <c r="A18" s="291" t="s">
        <v>82</v>
      </c>
      <c r="B18" s="136"/>
      <c r="C18" s="60"/>
      <c r="D18" s="340"/>
      <c r="E18" s="60">
        <v>31000000</v>
      </c>
      <c r="F18" s="59">
        <v>31000000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7750000</v>
      </c>
      <c r="Y18" s="59">
        <v>-7750000</v>
      </c>
      <c r="Z18" s="61">
        <v>-100</v>
      </c>
      <c r="AA18" s="62">
        <v>31000000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50500000</v>
      </c>
      <c r="F20" s="59">
        <v>50500000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12625000</v>
      </c>
      <c r="Y20" s="59">
        <v>-12625000</v>
      </c>
      <c r="Z20" s="61">
        <v>-100</v>
      </c>
      <c r="AA20" s="62">
        <v>50500000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154250000</v>
      </c>
      <c r="F22" s="345">
        <f t="shared" si="6"/>
        <v>154250000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38562500</v>
      </c>
      <c r="Y22" s="345">
        <f t="shared" si="6"/>
        <v>-38562500</v>
      </c>
      <c r="Z22" s="336">
        <f>+IF(X22&lt;&gt;0,+(Y22/X22)*100,0)</f>
        <v>-100</v>
      </c>
      <c r="AA22" s="350">
        <f>SUM(AA23:AA32)</f>
        <v>154250000</v>
      </c>
    </row>
    <row r="23" spans="1:27" ht="13.5">
      <c r="A23" s="361" t="s">
        <v>236</v>
      </c>
      <c r="B23" s="142"/>
      <c r="C23" s="60"/>
      <c r="D23" s="340"/>
      <c r="E23" s="60">
        <v>15250000</v>
      </c>
      <c r="F23" s="59">
        <v>15250000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3812500</v>
      </c>
      <c r="Y23" s="59">
        <v>-3812500</v>
      </c>
      <c r="Z23" s="61">
        <v>-100</v>
      </c>
      <c r="AA23" s="62">
        <v>15250000</v>
      </c>
    </row>
    <row r="24" spans="1:27" ht="13.5">
      <c r="A24" s="361" t="s">
        <v>237</v>
      </c>
      <c r="B24" s="142"/>
      <c r="C24" s="60"/>
      <c r="D24" s="340"/>
      <c r="E24" s="60">
        <v>43000000</v>
      </c>
      <c r="F24" s="59">
        <v>43000000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10750000</v>
      </c>
      <c r="Y24" s="59">
        <v>-10750000</v>
      </c>
      <c r="Z24" s="61">
        <v>-100</v>
      </c>
      <c r="AA24" s="62">
        <v>43000000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6572000</v>
      </c>
      <c r="F26" s="364">
        <v>6572000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1643000</v>
      </c>
      <c r="Y26" s="364">
        <v>-1643000</v>
      </c>
      <c r="Z26" s="365">
        <v>-100</v>
      </c>
      <c r="AA26" s="366">
        <v>6572000</v>
      </c>
    </row>
    <row r="27" spans="1:27" ht="13.5">
      <c r="A27" s="361" t="s">
        <v>240</v>
      </c>
      <c r="B27" s="147"/>
      <c r="C27" s="60"/>
      <c r="D27" s="340"/>
      <c r="E27" s="60">
        <v>24900000</v>
      </c>
      <c r="F27" s="59">
        <v>24900000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6225000</v>
      </c>
      <c r="Y27" s="59">
        <v>-6225000</v>
      </c>
      <c r="Z27" s="61">
        <v>-100</v>
      </c>
      <c r="AA27" s="62">
        <v>24900000</v>
      </c>
    </row>
    <row r="28" spans="1:27" ht="13.5">
      <c r="A28" s="361" t="s">
        <v>241</v>
      </c>
      <c r="B28" s="147"/>
      <c r="C28" s="275"/>
      <c r="D28" s="341"/>
      <c r="E28" s="275">
        <v>9000000</v>
      </c>
      <c r="F28" s="342">
        <v>9000000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2250000</v>
      </c>
      <c r="Y28" s="342">
        <v>-2250000</v>
      </c>
      <c r="Z28" s="335">
        <v>-100</v>
      </c>
      <c r="AA28" s="273">
        <v>9000000</v>
      </c>
    </row>
    <row r="29" spans="1:27" ht="13.5">
      <c r="A29" s="361" t="s">
        <v>242</v>
      </c>
      <c r="B29" s="147"/>
      <c r="C29" s="60"/>
      <c r="D29" s="340"/>
      <c r="E29" s="60">
        <v>12000000</v>
      </c>
      <c r="F29" s="59">
        <v>12000000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3000000</v>
      </c>
      <c r="Y29" s="59">
        <v>-3000000</v>
      </c>
      <c r="Z29" s="61">
        <v>-100</v>
      </c>
      <c r="AA29" s="62">
        <v>12000000</v>
      </c>
    </row>
    <row r="30" spans="1:27" ht="13.5">
      <c r="A30" s="361" t="s">
        <v>243</v>
      </c>
      <c r="B30" s="136"/>
      <c r="C30" s="60"/>
      <c r="D30" s="340"/>
      <c r="E30" s="60">
        <v>29300000</v>
      </c>
      <c r="F30" s="59">
        <v>29300000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7325000</v>
      </c>
      <c r="Y30" s="59">
        <v>-7325000</v>
      </c>
      <c r="Z30" s="61">
        <v>-100</v>
      </c>
      <c r="AA30" s="62">
        <v>29300000</v>
      </c>
    </row>
    <row r="31" spans="1:27" ht="13.5">
      <c r="A31" s="361" t="s">
        <v>244</v>
      </c>
      <c r="B31" s="300"/>
      <c r="C31" s="60"/>
      <c r="D31" s="340"/>
      <c r="E31" s="60">
        <v>2500000</v>
      </c>
      <c r="F31" s="59">
        <v>2500000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625000</v>
      </c>
      <c r="Y31" s="59">
        <v>-625000</v>
      </c>
      <c r="Z31" s="61">
        <v>-100</v>
      </c>
      <c r="AA31" s="62">
        <v>2500000</v>
      </c>
    </row>
    <row r="32" spans="1:27" ht="13.5">
      <c r="A32" s="361" t="s">
        <v>93</v>
      </c>
      <c r="B32" s="136"/>
      <c r="C32" s="60"/>
      <c r="D32" s="340"/>
      <c r="E32" s="60">
        <v>11728000</v>
      </c>
      <c r="F32" s="59">
        <v>11728000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2932000</v>
      </c>
      <c r="Y32" s="59">
        <v>-2932000</v>
      </c>
      <c r="Z32" s="61">
        <v>-100</v>
      </c>
      <c r="AA32" s="62">
        <v>11728000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31000000</v>
      </c>
      <c r="F37" s="345">
        <f t="shared" si="8"/>
        <v>31000000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7750000</v>
      </c>
      <c r="Y37" s="345">
        <f t="shared" si="8"/>
        <v>-7750000</v>
      </c>
      <c r="Z37" s="336">
        <f>+IF(X37&lt;&gt;0,+(Y37/X37)*100,0)</f>
        <v>-100</v>
      </c>
      <c r="AA37" s="350">
        <f t="shared" si="8"/>
        <v>31000000</v>
      </c>
    </row>
    <row r="38" spans="1:27" ht="13.5">
      <c r="A38" s="361" t="s">
        <v>212</v>
      </c>
      <c r="B38" s="142"/>
      <c r="C38" s="60"/>
      <c r="D38" s="340"/>
      <c r="E38" s="60">
        <v>31000000</v>
      </c>
      <c r="F38" s="59">
        <v>31000000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7750000</v>
      </c>
      <c r="Y38" s="59">
        <v>-7750000</v>
      </c>
      <c r="Z38" s="61">
        <v>-100</v>
      </c>
      <c r="AA38" s="62">
        <v>31000000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523845329</v>
      </c>
      <c r="F40" s="345">
        <f t="shared" si="9"/>
        <v>523845329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130961332</v>
      </c>
      <c r="Y40" s="345">
        <f t="shared" si="9"/>
        <v>-130961332</v>
      </c>
      <c r="Z40" s="336">
        <f>+IF(X40&lt;&gt;0,+(Y40/X40)*100,0)</f>
        <v>-100</v>
      </c>
      <c r="AA40" s="350">
        <f>SUM(AA41:AA49)</f>
        <v>523845329</v>
      </c>
    </row>
    <row r="41" spans="1:27" ht="13.5">
      <c r="A41" s="361" t="s">
        <v>247</v>
      </c>
      <c r="B41" s="142"/>
      <c r="C41" s="362"/>
      <c r="D41" s="363"/>
      <c r="E41" s="362">
        <v>130640000</v>
      </c>
      <c r="F41" s="364">
        <v>130640000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32660000</v>
      </c>
      <c r="Y41" s="364">
        <v>-32660000</v>
      </c>
      <c r="Z41" s="365">
        <v>-100</v>
      </c>
      <c r="AA41" s="366">
        <v>130640000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42932000</v>
      </c>
      <c r="F42" s="53">
        <f t="shared" si="10"/>
        <v>42932000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10733000</v>
      </c>
      <c r="Y42" s="53">
        <f t="shared" si="10"/>
        <v>-10733000</v>
      </c>
      <c r="Z42" s="94">
        <f>+IF(X42&lt;&gt;0,+(Y42/X42)*100,0)</f>
        <v>-100</v>
      </c>
      <c r="AA42" s="95">
        <f>+AA62</f>
        <v>42932000</v>
      </c>
    </row>
    <row r="43" spans="1:27" ht="13.5">
      <c r="A43" s="361" t="s">
        <v>249</v>
      </c>
      <c r="B43" s="136"/>
      <c r="C43" s="275"/>
      <c r="D43" s="369"/>
      <c r="E43" s="305">
        <v>34855000</v>
      </c>
      <c r="F43" s="370">
        <v>34855000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8713750</v>
      </c>
      <c r="Y43" s="370">
        <v>-8713750</v>
      </c>
      <c r="Z43" s="371">
        <v>-100</v>
      </c>
      <c r="AA43" s="303">
        <v>34855000</v>
      </c>
    </row>
    <row r="44" spans="1:27" ht="13.5">
      <c r="A44" s="361" t="s">
        <v>250</v>
      </c>
      <c r="B44" s="136"/>
      <c r="C44" s="60"/>
      <c r="D44" s="368"/>
      <c r="E44" s="54">
        <v>66036840</v>
      </c>
      <c r="F44" s="53">
        <v>66036840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16509210</v>
      </c>
      <c r="Y44" s="53">
        <v>-16509210</v>
      </c>
      <c r="Z44" s="94">
        <v>-100</v>
      </c>
      <c r="AA44" s="95">
        <v>66036840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219703489</v>
      </c>
      <c r="F48" s="53">
        <v>219703489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54925872</v>
      </c>
      <c r="Y48" s="53">
        <v>-54925872</v>
      </c>
      <c r="Z48" s="94">
        <v>-100</v>
      </c>
      <c r="AA48" s="95">
        <v>219703489</v>
      </c>
    </row>
    <row r="49" spans="1:27" ht="13.5">
      <c r="A49" s="361" t="s">
        <v>93</v>
      </c>
      <c r="B49" s="136"/>
      <c r="C49" s="54"/>
      <c r="D49" s="368"/>
      <c r="E49" s="54">
        <v>29678000</v>
      </c>
      <c r="F49" s="53">
        <v>29678000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7419500</v>
      </c>
      <c r="Y49" s="53">
        <v>-7419500</v>
      </c>
      <c r="Z49" s="94">
        <v>-100</v>
      </c>
      <c r="AA49" s="95">
        <v>29678000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1430090005</v>
      </c>
      <c r="F60" s="264">
        <f t="shared" si="14"/>
        <v>1430090005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357522501</v>
      </c>
      <c r="Y60" s="264">
        <f t="shared" si="14"/>
        <v>-357522501</v>
      </c>
      <c r="Z60" s="337">
        <f>+IF(X60&lt;&gt;0,+(Y60/X60)*100,0)</f>
        <v>-100</v>
      </c>
      <c r="AA60" s="232">
        <f>+AA57+AA54+AA51+AA40+AA37+AA34+AA22+AA5</f>
        <v>1430090005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42932000</v>
      </c>
      <c r="F62" s="349">
        <f t="shared" si="15"/>
        <v>42932000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10733000</v>
      </c>
      <c r="Y62" s="349">
        <f t="shared" si="15"/>
        <v>-10733000</v>
      </c>
      <c r="Z62" s="338">
        <f>+IF(X62&lt;&gt;0,+(Y62/X62)*100,0)</f>
        <v>-100</v>
      </c>
      <c r="AA62" s="351">
        <f>SUM(AA63:AA66)</f>
        <v>42932000</v>
      </c>
    </row>
    <row r="63" spans="1:27" ht="13.5">
      <c r="A63" s="361" t="s">
        <v>258</v>
      </c>
      <c r="B63" s="136"/>
      <c r="C63" s="60"/>
      <c r="D63" s="340"/>
      <c r="E63" s="60">
        <v>42932000</v>
      </c>
      <c r="F63" s="59">
        <v>42932000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10733000</v>
      </c>
      <c r="Y63" s="59">
        <v>-10733000</v>
      </c>
      <c r="Z63" s="61">
        <v>-100</v>
      </c>
      <c r="AA63" s="62">
        <v>42932000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2013-11-05T10:23:19Z</dcterms:created>
  <dcterms:modified xsi:type="dcterms:W3CDTF">2013-11-05T10:23:23Z</dcterms:modified>
  <cp:category/>
  <cp:version/>
  <cp:contentType/>
  <cp:contentStatus/>
</cp:coreProperties>
</file>