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<sst xmlns="http://schemas.openxmlformats.org/spreadsheetml/2006/main" count="855" uniqueCount="302">
  <si>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City Of Tshwane(TSH)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</si>
  <si>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</si>
  <si>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</si>
  <si>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</si>
  <si>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</si>
  <si>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</si>
  <si>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</si>
  <si>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</si>
  <si>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</si>
  <si>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</si>
  <si>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</si>
  <si>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</si>
  <si>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</si>
  <si>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</si>
  <si>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</si>
  <si>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</si>
  <si>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</si>
  <si>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</si>
  <si>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</si>
  <si>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</si>
  <si>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</si>
  <si>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</si>
  <si>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</si>
  <si>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</si>
  <si>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</si>
  <si>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</si>
  <si>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</si>
  <si>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</si>
  <si>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</si>
  <si>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</si>
  <si>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</si>
  <si>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</si>
  <si>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</si>
  <si>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</si>
  <si>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</si>
  <si>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</si>
  <si>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</si>
  <si>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</si>
  <si>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</si>
  <si>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</si>
  <si>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</si>
  <si>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</si>
  <si>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</si>
  <si>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</si>
  <si>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</si>
  <si>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</si>
  <si>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</si>
  <si>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</si>
  <si>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</si>
  <si>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</si>
  <si>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</si>
  <si>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</si>
  <si>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</si>
  <si>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</si>
  <si>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</si>
  <si>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</si>
  <si>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</si>
  <si>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</si>
  <si>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</si>
  <si>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</si>
  <si>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</si>
  <si>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</si>
  <si>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</si>
  <si>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</si>
  <si>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</si>
  <si>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</si>
  <si>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</si>
  <si>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</si>
  <si>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</si>
  <si>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</si>
  <si>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Tshwane(TSH)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</si>
  <si>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</si>
  <si>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</si>
  <si>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</si>
  <si>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</si>
  <si>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</si>
  <si>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</si>
  <si>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</si>
  <si>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</si>
  <si>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</si>
  <si>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</si>
  <si>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</si>
  <si>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</si>
  <si>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</si>
  <si>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</si>
  <si>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</si>
  <si>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</si>
  <si>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</si>
  <si>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</si>
  <si>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</si>
  <si>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</si>
  <si>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</si>
  <si>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</si>
  <si>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</si>
  <si>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</si>
  <si>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</si>
  <si>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</si>
  <si>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</si>
  <si>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</si>
  <si>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</si>
  <si>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Tshwane(TSH)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</si>
  <si>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</si>
  <si>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</si>
  <si>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</si>
  <si>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</si>
  <si>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</si>
  <si>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</si>
  <si>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</si>
  <si>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</si>
  <si>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</si>
  <si>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</si>
  <si>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</si>
  <si>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</si>
  <si>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</si>
  <si>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</si>
  <si>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</si>
  <si>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</si>
  <si>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</si>
  <si>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</si>
  <si>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</si>
  <si>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</si>
  <si>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</si>
  <si>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</si>
  <si>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</si>
  <si>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</si>
  <si>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</si>
  <si>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</si>
  <si>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</si>
  <si>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</si>
  <si>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Tshwane(TSH)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</si>
  <si>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</si>
  <si>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</si>
  <si>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</si>
  <si>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</si>
  <si>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</si>
  <si>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</si>
  <si>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</si>
  <si>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</si>
  <si>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</si>
  <si>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</si>
  <si>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Tshwane(TSH)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</si>
  <si>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</si>
  <si>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</si>
  <si>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</si>
  <si>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</si>
  <si>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</si>
  <si>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</si>
  <si>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</si>
  <si>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</si>
  <si>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</si>
  <si>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</si>
  <si>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</si>
  <si>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</si>
  <si>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</si>
  <si>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</si>
  <si>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</si>
  <si>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</si>
  <si>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</si>
  <si>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</si>
  <si>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</si>
  <si>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</si>
  <si>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</si>
  <si>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</si>
  <si>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</si>
  <si>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</si>
  <si>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</si>
  <si>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</si>
  <si>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</si>
  <si>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</si>
  <si>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</si>
  <si>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</si>
  <si>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</si>
  <si>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</si>
  <si>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</si>
  <si>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</si>
  <si>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</si>
  <si>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</si>
  <si>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</si>
  <si>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</si>
  <si>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</si>
  <si>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</si>
  <si>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</si>
  <si>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</si>
  <si>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</si>
  <si>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</si>
  <si>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</si>
  <si>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</si>
  <si>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</si>
  <si>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</si>
  <si>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</si>
  <si>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</si>
  <si>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</si>
  <si>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</si>
  <si>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</si>
  <si>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</si>
  <si>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</si>
  <si>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</si>
  <si>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</si>
  <si>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</si>
  <si>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</si>
  <si>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</si>
  <si>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</si>
  <si>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</si>
  <si>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</si>
  <si>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</si>
  <si>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</si>
  <si>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</si>
  <si>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</si>
  <si>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</si>
  <si>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</si>
  <si>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</si>
  <si>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</si>
  <si>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</si>
  <si>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</si>
  <si>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</si>
  <si>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</si>
  <si>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</si>
  <si>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</si>
  <si>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</si>
  <si>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</si>
  <si>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</si>
  <si>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</si>
  <si>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</si>
  <si>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</si>
  <si>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</si>
  <si>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</si>
  <si>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Tshwane(TSH)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</si>
  <si>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</si>
  <si>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</si>
  <si>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</si>
  <si>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</si>
  <si>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</si>
  <si>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</si>
  <si>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</si>
  <si>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</si>
  <si>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</si>
  <si>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</si>
  <si>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</si>
  <si>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</si>
  <si>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</si>
  <si>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</si>
  <si>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</si>
  <si>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</si>
  <si>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</si>
  <si>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</si>
  <si>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</si>
  <si>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</si>
  <si>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</si>
  <si>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</si>
  <si>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</si>
  <si>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</si>
  <si>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</si>
  <si>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</si>
  <si>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</si>
  <si>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</si>
  <si>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</si>
  <si>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</si>
  <si>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</si>
  <si>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</si>
  <si>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</si>
  <si>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</si>
  <si>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</si>
  <si>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Tshwane(TSH)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</si>
  <si>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</si>
  <si>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</si>
  <si>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City Of Tshwane(TSH)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</si>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</sst>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4051438834</v>
      </c>
      <c r="C5" s="19">
        <v>0</v>
      </c>
      <c r="D5" s="59">
        <v>4464237900</v>
      </c>
      <c r="E5" s="60">
        <v>4464237900</v>
      </c>
      <c r="F5" s="60">
        <v>351588702</v>
      </c>
      <c r="G5" s="60">
        <v>367275791</v>
      </c>
      <c r="H5" s="60">
        <v>328127796</v>
      </c>
      <c r="I5" s="60">
        <v>1046992289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1046992289</v>
      </c>
      <c r="W5" s="60">
        <v>1116059475</v>
      </c>
      <c r="X5" s="60">
        <v>-69067186</v>
      </c>
      <c r="Y5" s="61">
        <v>-6.19</v>
      </c>
      <c r="Z5" s="62">
        <v>4464237900</v>
      </c>
    </row>
    <row r="6" spans="1:26" ht="13.5">
      <c r="A6" s="58" t="s">
        <v>32</v>
      </c>
      <c r="B6" s="19">
        <v>11900322109</v>
      </c>
      <c r="C6" s="19">
        <v>0</v>
      </c>
      <c r="D6" s="59">
        <v>13191544911</v>
      </c>
      <c r="E6" s="60">
        <v>13191544911</v>
      </c>
      <c r="F6" s="60">
        <v>989838751</v>
      </c>
      <c r="G6" s="60">
        <v>1203630108</v>
      </c>
      <c r="H6" s="60">
        <v>1141722254</v>
      </c>
      <c r="I6" s="60">
        <v>3335191113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3335191113</v>
      </c>
      <c r="W6" s="60">
        <v>3297886228</v>
      </c>
      <c r="X6" s="60">
        <v>37304885</v>
      </c>
      <c r="Y6" s="61">
        <v>1.13</v>
      </c>
      <c r="Z6" s="62">
        <v>13191544911</v>
      </c>
    </row>
    <row r="7" spans="1:26" ht="13.5">
      <c r="A7" s="58" t="s">
        <v>33</v>
      </c>
      <c r="B7" s="19">
        <v>62236529</v>
      </c>
      <c r="C7" s="19">
        <v>0</v>
      </c>
      <c r="D7" s="59">
        <v>38337400</v>
      </c>
      <c r="E7" s="60">
        <v>38337400</v>
      </c>
      <c r="F7" s="60">
        <v>2956750</v>
      </c>
      <c r="G7" s="60">
        <v>3396376</v>
      </c>
      <c r="H7" s="60">
        <v>1902131</v>
      </c>
      <c r="I7" s="60">
        <v>8255257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8255257</v>
      </c>
      <c r="W7" s="60">
        <v>9584350</v>
      </c>
      <c r="X7" s="60">
        <v>-1329093</v>
      </c>
      <c r="Y7" s="61">
        <v>-13.87</v>
      </c>
      <c r="Z7" s="62">
        <v>38337400</v>
      </c>
    </row>
    <row r="8" spans="1:26" ht="13.5">
      <c r="A8" s="58" t="s">
        <v>34</v>
      </c>
      <c r="B8" s="19">
        <v>2592462962</v>
      </c>
      <c r="C8" s="19">
        <v>0</v>
      </c>
      <c r="D8" s="59">
        <v>2927897331</v>
      </c>
      <c r="E8" s="60">
        <v>2927897331</v>
      </c>
      <c r="F8" s="60">
        <v>627401593</v>
      </c>
      <c r="G8" s="60">
        <v>-104000638</v>
      </c>
      <c r="H8" s="60">
        <v>450218163</v>
      </c>
      <c r="I8" s="60">
        <v>973619118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973619118</v>
      </c>
      <c r="W8" s="60">
        <v>731974333</v>
      </c>
      <c r="X8" s="60">
        <v>241644785</v>
      </c>
      <c r="Y8" s="61">
        <v>33.01</v>
      </c>
      <c r="Z8" s="62">
        <v>2927897331</v>
      </c>
    </row>
    <row r="9" spans="1:26" ht="13.5">
      <c r="A9" s="58" t="s">
        <v>35</v>
      </c>
      <c r="B9" s="19">
        <v>1237883281</v>
      </c>
      <c r="C9" s="19">
        <v>0</v>
      </c>
      <c r="D9" s="59">
        <v>1549977642</v>
      </c>
      <c r="E9" s="60">
        <v>1549977642</v>
      </c>
      <c r="F9" s="60">
        <v>78952187</v>
      </c>
      <c r="G9" s="60">
        <v>99026129</v>
      </c>
      <c r="H9" s="60">
        <v>115368601</v>
      </c>
      <c r="I9" s="60">
        <v>293346917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293346917</v>
      </c>
      <c r="W9" s="60">
        <v>387494411</v>
      </c>
      <c r="X9" s="60">
        <v>-94147494</v>
      </c>
      <c r="Y9" s="61">
        <v>-24.3</v>
      </c>
      <c r="Z9" s="62">
        <v>1549977642</v>
      </c>
    </row>
    <row r="10" spans="1:26" ht="25.5">
      <c r="A10" s="63" t="s">
        <v>277</v>
      </c>
      <c r="B10" s="64">
        <f>SUM(B5:B9)</f>
        <v>19844343715</v>
      </c>
      <c r="C10" s="64">
        <f>SUM(C5:C9)</f>
        <v>0</v>
      </c>
      <c r="D10" s="65">
        <f aca="true" t="shared" si="0" ref="D10:Z10">SUM(D5:D9)</f>
        <v>22171995184</v>
      </c>
      <c r="E10" s="66">
        <f t="shared" si="0"/>
        <v>22171995184</v>
      </c>
      <c r="F10" s="66">
        <f t="shared" si="0"/>
        <v>2050737983</v>
      </c>
      <c r="G10" s="66">
        <f t="shared" si="0"/>
        <v>1569327766</v>
      </c>
      <c r="H10" s="66">
        <f t="shared" si="0"/>
        <v>2037338945</v>
      </c>
      <c r="I10" s="66">
        <f t="shared" si="0"/>
        <v>5657404694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5657404694</v>
      </c>
      <c r="W10" s="66">
        <f t="shared" si="0"/>
        <v>5542998797</v>
      </c>
      <c r="X10" s="66">
        <f t="shared" si="0"/>
        <v>114405897</v>
      </c>
      <c r="Y10" s="67">
        <f>+IF(W10&lt;&gt;0,(X10/W10)*100,0)</f>
        <v>2.0639711677714803</v>
      </c>
      <c r="Z10" s="68">
        <f t="shared" si="0"/>
        <v>22171995184</v>
      </c>
    </row>
    <row r="11" spans="1:26" ht="13.5">
      <c r="A11" s="58" t="s">
        <v>37</v>
      </c>
      <c r="B11" s="19">
        <v>5225703079</v>
      </c>
      <c r="C11" s="19">
        <v>0</v>
      </c>
      <c r="D11" s="59">
        <v>6138037835</v>
      </c>
      <c r="E11" s="60">
        <v>6138037835</v>
      </c>
      <c r="F11" s="60">
        <v>466472499</v>
      </c>
      <c r="G11" s="60">
        <v>460772627</v>
      </c>
      <c r="H11" s="60">
        <v>463895586</v>
      </c>
      <c r="I11" s="60">
        <v>1391140712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1391140712</v>
      </c>
      <c r="W11" s="60">
        <v>1534509459</v>
      </c>
      <c r="X11" s="60">
        <v>-143368747</v>
      </c>
      <c r="Y11" s="61">
        <v>-9.34</v>
      </c>
      <c r="Z11" s="62">
        <v>6138037835</v>
      </c>
    </row>
    <row r="12" spans="1:26" ht="13.5">
      <c r="A12" s="58" t="s">
        <v>38</v>
      </c>
      <c r="B12" s="19">
        <v>92573295</v>
      </c>
      <c r="C12" s="19">
        <v>0</v>
      </c>
      <c r="D12" s="59">
        <v>103223043</v>
      </c>
      <c r="E12" s="60">
        <v>103223043</v>
      </c>
      <c r="F12" s="60">
        <v>7957790</v>
      </c>
      <c r="G12" s="60">
        <v>8037062</v>
      </c>
      <c r="H12" s="60">
        <v>8468494</v>
      </c>
      <c r="I12" s="60">
        <v>24463346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24463346</v>
      </c>
      <c r="W12" s="60">
        <v>25805761</v>
      </c>
      <c r="X12" s="60">
        <v>-1342415</v>
      </c>
      <c r="Y12" s="61">
        <v>-5.2</v>
      </c>
      <c r="Z12" s="62">
        <v>103223043</v>
      </c>
    </row>
    <row r="13" spans="1:26" ht="13.5">
      <c r="A13" s="58" t="s">
        <v>278</v>
      </c>
      <c r="B13" s="19">
        <v>1108772254</v>
      </c>
      <c r="C13" s="19">
        <v>0</v>
      </c>
      <c r="D13" s="59">
        <v>954409263</v>
      </c>
      <c r="E13" s="60">
        <v>954409263</v>
      </c>
      <c r="F13" s="60">
        <v>74709080</v>
      </c>
      <c r="G13" s="60">
        <v>74857792</v>
      </c>
      <c r="H13" s="60">
        <v>74630403</v>
      </c>
      <c r="I13" s="60">
        <v>224197275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224197275</v>
      </c>
      <c r="W13" s="60">
        <v>238602316</v>
      </c>
      <c r="X13" s="60">
        <v>-14405041</v>
      </c>
      <c r="Y13" s="61">
        <v>-6.04</v>
      </c>
      <c r="Z13" s="62">
        <v>954409263</v>
      </c>
    </row>
    <row r="14" spans="1:26" ht="13.5">
      <c r="A14" s="58" t="s">
        <v>40</v>
      </c>
      <c r="B14" s="19">
        <v>739074833</v>
      </c>
      <c r="C14" s="19">
        <v>0</v>
      </c>
      <c r="D14" s="59">
        <v>859248349</v>
      </c>
      <c r="E14" s="60">
        <v>859248349</v>
      </c>
      <c r="F14" s="60">
        <v>-11234</v>
      </c>
      <c r="G14" s="60">
        <v>1333977</v>
      </c>
      <c r="H14" s="60">
        <v>89362029</v>
      </c>
      <c r="I14" s="60">
        <v>90684772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90684772</v>
      </c>
      <c r="W14" s="60">
        <v>214812087</v>
      </c>
      <c r="X14" s="60">
        <v>-124127315</v>
      </c>
      <c r="Y14" s="61">
        <v>-57.78</v>
      </c>
      <c r="Z14" s="62">
        <v>859248349</v>
      </c>
    </row>
    <row r="15" spans="1:26" ht="13.5">
      <c r="A15" s="58" t="s">
        <v>41</v>
      </c>
      <c r="B15" s="19">
        <v>7252748480</v>
      </c>
      <c r="C15" s="19">
        <v>0</v>
      </c>
      <c r="D15" s="59">
        <v>8140562467</v>
      </c>
      <c r="E15" s="60">
        <v>8140562467</v>
      </c>
      <c r="F15" s="60">
        <v>131855072</v>
      </c>
      <c r="G15" s="60">
        <v>916076079</v>
      </c>
      <c r="H15" s="60">
        <v>865582943</v>
      </c>
      <c r="I15" s="60">
        <v>1913514094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1913514094</v>
      </c>
      <c r="W15" s="60">
        <v>2035140617</v>
      </c>
      <c r="X15" s="60">
        <v>-121626523</v>
      </c>
      <c r="Y15" s="61">
        <v>-5.98</v>
      </c>
      <c r="Z15" s="62">
        <v>8140562467</v>
      </c>
    </row>
    <row r="16" spans="1:26" ht="13.5">
      <c r="A16" s="69" t="s">
        <v>42</v>
      </c>
      <c r="B16" s="19">
        <v>17290290</v>
      </c>
      <c r="C16" s="19">
        <v>0</v>
      </c>
      <c r="D16" s="59">
        <v>242917500</v>
      </c>
      <c r="E16" s="60">
        <v>242917500</v>
      </c>
      <c r="F16" s="60">
        <v>83249</v>
      </c>
      <c r="G16" s="60">
        <v>817037</v>
      </c>
      <c r="H16" s="60">
        <v>14128050</v>
      </c>
      <c r="I16" s="60">
        <v>15028336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15028336</v>
      </c>
      <c r="W16" s="60">
        <v>60729375</v>
      </c>
      <c r="X16" s="60">
        <v>-45701039</v>
      </c>
      <c r="Y16" s="61">
        <v>-75.25</v>
      </c>
      <c r="Z16" s="62">
        <v>242917500</v>
      </c>
    </row>
    <row r="17" spans="1:26" ht="13.5">
      <c r="A17" s="58" t="s">
        <v>43</v>
      </c>
      <c r="B17" s="19">
        <v>5627522071</v>
      </c>
      <c r="C17" s="19">
        <v>0</v>
      </c>
      <c r="D17" s="59">
        <v>5733596728</v>
      </c>
      <c r="E17" s="60">
        <v>5733596728</v>
      </c>
      <c r="F17" s="60">
        <v>264892801</v>
      </c>
      <c r="G17" s="60">
        <v>226510161</v>
      </c>
      <c r="H17" s="60">
        <v>396139144</v>
      </c>
      <c r="I17" s="60">
        <v>887542106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887542106</v>
      </c>
      <c r="W17" s="60">
        <v>1433399182</v>
      </c>
      <c r="X17" s="60">
        <v>-545857076</v>
      </c>
      <c r="Y17" s="61">
        <v>-38.08</v>
      </c>
      <c r="Z17" s="62">
        <v>5733596728</v>
      </c>
    </row>
    <row r="18" spans="1:26" ht="13.5">
      <c r="A18" s="70" t="s">
        <v>44</v>
      </c>
      <c r="B18" s="71">
        <f>SUM(B11:B17)</f>
        <v>20063684302</v>
      </c>
      <c r="C18" s="71">
        <f>SUM(C11:C17)</f>
        <v>0</v>
      </c>
      <c r="D18" s="72">
        <f aca="true" t="shared" si="1" ref="D18:Z18">SUM(D11:D17)</f>
        <v>22171995185</v>
      </c>
      <c r="E18" s="73">
        <f t="shared" si="1"/>
        <v>22171995185</v>
      </c>
      <c r="F18" s="73">
        <f t="shared" si="1"/>
        <v>945959257</v>
      </c>
      <c r="G18" s="73">
        <f t="shared" si="1"/>
        <v>1688404735</v>
      </c>
      <c r="H18" s="73">
        <f t="shared" si="1"/>
        <v>1912206649</v>
      </c>
      <c r="I18" s="73">
        <f t="shared" si="1"/>
        <v>4546570641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4546570641</v>
      </c>
      <c r="W18" s="73">
        <f t="shared" si="1"/>
        <v>5542998797</v>
      </c>
      <c r="X18" s="73">
        <f t="shared" si="1"/>
        <v>-996428156</v>
      </c>
      <c r="Y18" s="67">
        <f>+IF(W18&lt;&gt;0,(X18/W18)*100,0)</f>
        <v>-17.97633722271941</v>
      </c>
      <c r="Z18" s="74">
        <f t="shared" si="1"/>
        <v>22171995185</v>
      </c>
    </row>
    <row r="19" spans="1:26" ht="13.5">
      <c r="A19" s="70" t="s">
        <v>45</v>
      </c>
      <c r="B19" s="75">
        <f>+B10-B18</f>
        <v>-219340587</v>
      </c>
      <c r="C19" s="75">
        <f>+C10-C18</f>
        <v>0</v>
      </c>
      <c r="D19" s="76">
        <f aca="true" t="shared" si="2" ref="D19:Z19">+D10-D18</f>
        <v>-1</v>
      </c>
      <c r="E19" s="77">
        <f t="shared" si="2"/>
        <v>-1</v>
      </c>
      <c r="F19" s="77">
        <f t="shared" si="2"/>
        <v>1104778726</v>
      </c>
      <c r="G19" s="77">
        <f t="shared" si="2"/>
        <v>-119076969</v>
      </c>
      <c r="H19" s="77">
        <f t="shared" si="2"/>
        <v>125132296</v>
      </c>
      <c r="I19" s="77">
        <f t="shared" si="2"/>
        <v>1110834053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1110834053</v>
      </c>
      <c r="W19" s="77">
        <f>IF(E10=E18,0,W10-W18)</f>
        <v>0</v>
      </c>
      <c r="X19" s="77">
        <f t="shared" si="2"/>
        <v>1110834053</v>
      </c>
      <c r="Y19" s="78">
        <f>+IF(W19&lt;&gt;0,(X19/W19)*100,0)</f>
        <v>0</v>
      </c>
      <c r="Z19" s="79">
        <f t="shared" si="2"/>
        <v>-1</v>
      </c>
    </row>
    <row r="20" spans="1:26" ht="13.5">
      <c r="A20" s="58" t="s">
        <v>46</v>
      </c>
      <c r="B20" s="19">
        <v>2151373224</v>
      </c>
      <c r="C20" s="19">
        <v>0</v>
      </c>
      <c r="D20" s="59">
        <v>2097038969</v>
      </c>
      <c r="E20" s="60">
        <v>2097038969</v>
      </c>
      <c r="F20" s="60">
        <v>33967978</v>
      </c>
      <c r="G20" s="60">
        <v>85777407</v>
      </c>
      <c r="H20" s="60">
        <v>169936140</v>
      </c>
      <c r="I20" s="60">
        <v>289681525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289681525</v>
      </c>
      <c r="W20" s="60">
        <v>524259742</v>
      </c>
      <c r="X20" s="60">
        <v>-234578217</v>
      </c>
      <c r="Y20" s="61">
        <v>-44.74</v>
      </c>
      <c r="Z20" s="62">
        <v>2097038969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1932032637</v>
      </c>
      <c r="C22" s="86">
        <f>SUM(C19:C21)</f>
        <v>0</v>
      </c>
      <c r="D22" s="87">
        <f aca="true" t="shared" si="3" ref="D22:Z22">SUM(D19:D21)</f>
        <v>2097038968</v>
      </c>
      <c r="E22" s="88">
        <f t="shared" si="3"/>
        <v>2097038968</v>
      </c>
      <c r="F22" s="88">
        <f t="shared" si="3"/>
        <v>1138746704</v>
      </c>
      <c r="G22" s="88">
        <f t="shared" si="3"/>
        <v>-33299562</v>
      </c>
      <c r="H22" s="88">
        <f t="shared" si="3"/>
        <v>295068436</v>
      </c>
      <c r="I22" s="88">
        <f t="shared" si="3"/>
        <v>1400515578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1400515578</v>
      </c>
      <c r="W22" s="88">
        <f t="shared" si="3"/>
        <v>524259742</v>
      </c>
      <c r="X22" s="88">
        <f t="shared" si="3"/>
        <v>876255836</v>
      </c>
      <c r="Y22" s="89">
        <f>+IF(W22&lt;&gt;0,(X22/W22)*100,0)</f>
        <v>167.14154565009497</v>
      </c>
      <c r="Z22" s="90">
        <f t="shared" si="3"/>
        <v>2097038968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1932032637</v>
      </c>
      <c r="C24" s="75">
        <f>SUM(C22:C23)</f>
        <v>0</v>
      </c>
      <c r="D24" s="76">
        <f aca="true" t="shared" si="4" ref="D24:Z24">SUM(D22:D23)</f>
        <v>2097038968</v>
      </c>
      <c r="E24" s="77">
        <f t="shared" si="4"/>
        <v>2097038968</v>
      </c>
      <c r="F24" s="77">
        <f t="shared" si="4"/>
        <v>1138746704</v>
      </c>
      <c r="G24" s="77">
        <f t="shared" si="4"/>
        <v>-33299562</v>
      </c>
      <c r="H24" s="77">
        <f t="shared" si="4"/>
        <v>295068436</v>
      </c>
      <c r="I24" s="77">
        <f t="shared" si="4"/>
        <v>1400515578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1400515578</v>
      </c>
      <c r="W24" s="77">
        <f t="shared" si="4"/>
        <v>524259742</v>
      </c>
      <c r="X24" s="77">
        <f t="shared" si="4"/>
        <v>876255836</v>
      </c>
      <c r="Y24" s="78">
        <f>+IF(W24&lt;&gt;0,(X24/W24)*100,0)</f>
        <v>167.14154565009497</v>
      </c>
      <c r="Z24" s="79">
        <f t="shared" si="4"/>
        <v>2097038968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4553450685</v>
      </c>
      <c r="C27" s="22">
        <v>0</v>
      </c>
      <c r="D27" s="99">
        <v>4345256415</v>
      </c>
      <c r="E27" s="100">
        <v>4345256415</v>
      </c>
      <c r="F27" s="100">
        <v>15149929</v>
      </c>
      <c r="G27" s="100">
        <v>174108956</v>
      </c>
      <c r="H27" s="100">
        <v>323983387</v>
      </c>
      <c r="I27" s="100">
        <v>513242272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513242272</v>
      </c>
      <c r="W27" s="100">
        <v>1086314104</v>
      </c>
      <c r="X27" s="100">
        <v>-573071832</v>
      </c>
      <c r="Y27" s="101">
        <v>-52.75</v>
      </c>
      <c r="Z27" s="102">
        <v>4345256415</v>
      </c>
    </row>
    <row r="28" spans="1:26" ht="13.5">
      <c r="A28" s="103" t="s">
        <v>46</v>
      </c>
      <c r="B28" s="19">
        <v>2151545533</v>
      </c>
      <c r="C28" s="19">
        <v>0</v>
      </c>
      <c r="D28" s="59">
        <v>2097038969</v>
      </c>
      <c r="E28" s="60">
        <v>2097038969</v>
      </c>
      <c r="F28" s="60">
        <v>33967978</v>
      </c>
      <c r="G28" s="60">
        <v>85777407</v>
      </c>
      <c r="H28" s="60">
        <v>192749582</v>
      </c>
      <c r="I28" s="60">
        <v>312494967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312494967</v>
      </c>
      <c r="W28" s="60">
        <v>524259742</v>
      </c>
      <c r="X28" s="60">
        <v>-211764775</v>
      </c>
      <c r="Y28" s="61">
        <v>-40.39</v>
      </c>
      <c r="Z28" s="62">
        <v>2097038969</v>
      </c>
    </row>
    <row r="29" spans="1:26" ht="13.5">
      <c r="A29" s="58" t="s">
        <v>282</v>
      </c>
      <c r="B29" s="19">
        <v>86435402</v>
      </c>
      <c r="C29" s="19">
        <v>0</v>
      </c>
      <c r="D29" s="59">
        <v>95900000</v>
      </c>
      <c r="E29" s="60">
        <v>95900000</v>
      </c>
      <c r="F29" s="60">
        <v>1440760</v>
      </c>
      <c r="G29" s="60">
        <v>4395640</v>
      </c>
      <c r="H29" s="60">
        <v>5988531</v>
      </c>
      <c r="I29" s="60">
        <v>11824931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11824931</v>
      </c>
      <c r="W29" s="60">
        <v>23975000</v>
      </c>
      <c r="X29" s="60">
        <v>-12150069</v>
      </c>
      <c r="Y29" s="61">
        <v>-50.68</v>
      </c>
      <c r="Z29" s="62">
        <v>95900000</v>
      </c>
    </row>
    <row r="30" spans="1:26" ht="13.5">
      <c r="A30" s="58" t="s">
        <v>52</v>
      </c>
      <c r="B30" s="19">
        <v>2129535221</v>
      </c>
      <c r="C30" s="19">
        <v>0</v>
      </c>
      <c r="D30" s="59">
        <v>1600000000</v>
      </c>
      <c r="E30" s="60">
        <v>1600000000</v>
      </c>
      <c r="F30" s="60">
        <v>-20099458</v>
      </c>
      <c r="G30" s="60">
        <v>70075293</v>
      </c>
      <c r="H30" s="60">
        <v>98779796</v>
      </c>
      <c r="I30" s="60">
        <v>148755631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148755631</v>
      </c>
      <c r="W30" s="60">
        <v>400000000</v>
      </c>
      <c r="X30" s="60">
        <v>-251244369</v>
      </c>
      <c r="Y30" s="61">
        <v>-62.81</v>
      </c>
      <c r="Z30" s="62">
        <v>1600000000</v>
      </c>
    </row>
    <row r="31" spans="1:26" ht="13.5">
      <c r="A31" s="58" t="s">
        <v>53</v>
      </c>
      <c r="B31" s="19">
        <v>185934530</v>
      </c>
      <c r="C31" s="19">
        <v>0</v>
      </c>
      <c r="D31" s="59">
        <v>552317446</v>
      </c>
      <c r="E31" s="60">
        <v>552317446</v>
      </c>
      <c r="F31" s="60">
        <v>-159352</v>
      </c>
      <c r="G31" s="60">
        <v>13860616</v>
      </c>
      <c r="H31" s="60">
        <v>26465478</v>
      </c>
      <c r="I31" s="60">
        <v>40166742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40166742</v>
      </c>
      <c r="W31" s="60">
        <v>138079362</v>
      </c>
      <c r="X31" s="60">
        <v>-97912620</v>
      </c>
      <c r="Y31" s="61">
        <v>-70.91</v>
      </c>
      <c r="Z31" s="62">
        <v>552317446</v>
      </c>
    </row>
    <row r="32" spans="1:26" ht="13.5">
      <c r="A32" s="70" t="s">
        <v>54</v>
      </c>
      <c r="B32" s="22">
        <f>SUM(B28:B31)</f>
        <v>4553450686</v>
      </c>
      <c r="C32" s="22">
        <f>SUM(C28:C31)</f>
        <v>0</v>
      </c>
      <c r="D32" s="99">
        <f aca="true" t="shared" si="5" ref="D32:Z32">SUM(D28:D31)</f>
        <v>4345256415</v>
      </c>
      <c r="E32" s="100">
        <f t="shared" si="5"/>
        <v>4345256415</v>
      </c>
      <c r="F32" s="100">
        <f t="shared" si="5"/>
        <v>15149928</v>
      </c>
      <c r="G32" s="100">
        <f t="shared" si="5"/>
        <v>174108956</v>
      </c>
      <c r="H32" s="100">
        <f t="shared" si="5"/>
        <v>323983387</v>
      </c>
      <c r="I32" s="100">
        <f t="shared" si="5"/>
        <v>513242271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513242271</v>
      </c>
      <c r="W32" s="100">
        <f t="shared" si="5"/>
        <v>1086314104</v>
      </c>
      <c r="X32" s="100">
        <f t="shared" si="5"/>
        <v>-573071833</v>
      </c>
      <c r="Y32" s="101">
        <f>+IF(W32&lt;&gt;0,(X32/W32)*100,0)</f>
        <v>-52.753787407329845</v>
      </c>
      <c r="Z32" s="102">
        <f t="shared" si="5"/>
        <v>4345256415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5572259739</v>
      </c>
      <c r="C35" s="19">
        <v>0</v>
      </c>
      <c r="D35" s="59">
        <v>6099364705</v>
      </c>
      <c r="E35" s="60">
        <v>6099364705</v>
      </c>
      <c r="F35" s="60">
        <v>5157583990</v>
      </c>
      <c r="G35" s="60">
        <v>4398433889</v>
      </c>
      <c r="H35" s="60">
        <v>4486012628</v>
      </c>
      <c r="I35" s="60">
        <v>4486012628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4486012628</v>
      </c>
      <c r="W35" s="60">
        <v>1524841176</v>
      </c>
      <c r="X35" s="60">
        <v>2961171452</v>
      </c>
      <c r="Y35" s="61">
        <v>194.2</v>
      </c>
      <c r="Z35" s="62">
        <v>6099364705</v>
      </c>
    </row>
    <row r="36" spans="1:26" ht="13.5">
      <c r="A36" s="58" t="s">
        <v>57</v>
      </c>
      <c r="B36" s="19">
        <v>24380383844</v>
      </c>
      <c r="C36" s="19">
        <v>0</v>
      </c>
      <c r="D36" s="59">
        <v>26867869155</v>
      </c>
      <c r="E36" s="60">
        <v>26867869155</v>
      </c>
      <c r="F36" s="60">
        <v>23342643366</v>
      </c>
      <c r="G36" s="60">
        <v>24425183420</v>
      </c>
      <c r="H36" s="60">
        <v>24675857613</v>
      </c>
      <c r="I36" s="60">
        <v>24675857613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24675857613</v>
      </c>
      <c r="W36" s="60">
        <v>6716967289</v>
      </c>
      <c r="X36" s="60">
        <v>17958890324</v>
      </c>
      <c r="Y36" s="61">
        <v>267.37</v>
      </c>
      <c r="Z36" s="62">
        <v>26867869155</v>
      </c>
    </row>
    <row r="37" spans="1:26" ht="13.5">
      <c r="A37" s="58" t="s">
        <v>58</v>
      </c>
      <c r="B37" s="19">
        <v>6356418542</v>
      </c>
      <c r="C37" s="19">
        <v>0</v>
      </c>
      <c r="D37" s="59">
        <v>6755051455</v>
      </c>
      <c r="E37" s="60">
        <v>6755051455</v>
      </c>
      <c r="F37" s="60">
        <v>4070210565</v>
      </c>
      <c r="G37" s="60">
        <v>4210900622</v>
      </c>
      <c r="H37" s="60">
        <v>3630791528</v>
      </c>
      <c r="I37" s="60">
        <v>3630791528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3630791528</v>
      </c>
      <c r="W37" s="60">
        <v>1688762864</v>
      </c>
      <c r="X37" s="60">
        <v>1942028664</v>
      </c>
      <c r="Y37" s="61">
        <v>115</v>
      </c>
      <c r="Z37" s="62">
        <v>6755051455</v>
      </c>
    </row>
    <row r="38" spans="1:26" ht="13.5">
      <c r="A38" s="58" t="s">
        <v>59</v>
      </c>
      <c r="B38" s="19">
        <v>9808423931</v>
      </c>
      <c r="C38" s="19">
        <v>0</v>
      </c>
      <c r="D38" s="59">
        <v>10637585364</v>
      </c>
      <c r="E38" s="60">
        <v>10637585364</v>
      </c>
      <c r="F38" s="60">
        <v>9546167212</v>
      </c>
      <c r="G38" s="60">
        <v>9702907693</v>
      </c>
      <c r="H38" s="60">
        <v>10335901822</v>
      </c>
      <c r="I38" s="60">
        <v>10335901822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10335901822</v>
      </c>
      <c r="W38" s="60">
        <v>2659396341</v>
      </c>
      <c r="X38" s="60">
        <v>7676505481</v>
      </c>
      <c r="Y38" s="61">
        <v>288.66</v>
      </c>
      <c r="Z38" s="62">
        <v>10637585364</v>
      </c>
    </row>
    <row r="39" spans="1:26" ht="13.5">
      <c r="A39" s="58" t="s">
        <v>60</v>
      </c>
      <c r="B39" s="19">
        <v>13787801110</v>
      </c>
      <c r="C39" s="19">
        <v>0</v>
      </c>
      <c r="D39" s="59">
        <v>15574597041</v>
      </c>
      <c r="E39" s="60">
        <v>15574597041</v>
      </c>
      <c r="F39" s="60">
        <v>14883849579</v>
      </c>
      <c r="G39" s="60">
        <v>14909808994</v>
      </c>
      <c r="H39" s="60">
        <v>15195176891</v>
      </c>
      <c r="I39" s="60">
        <v>15195176891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15195176891</v>
      </c>
      <c r="W39" s="60">
        <v>3893649260</v>
      </c>
      <c r="X39" s="60">
        <v>11301527631</v>
      </c>
      <c r="Y39" s="61">
        <v>290.26</v>
      </c>
      <c r="Z39" s="62">
        <v>15574597041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-1206940480</v>
      </c>
      <c r="C42" s="19">
        <v>0</v>
      </c>
      <c r="D42" s="59">
        <v>3265324438</v>
      </c>
      <c r="E42" s="60">
        <v>3265324438</v>
      </c>
      <c r="F42" s="60">
        <v>-520453931</v>
      </c>
      <c r="G42" s="60">
        <v>-632646854</v>
      </c>
      <c r="H42" s="60">
        <v>-225139181</v>
      </c>
      <c r="I42" s="60">
        <v>-1378239966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-1378239966</v>
      </c>
      <c r="W42" s="60">
        <v>863581980</v>
      </c>
      <c r="X42" s="60">
        <v>-2241821946</v>
      </c>
      <c r="Y42" s="61">
        <v>-259.6</v>
      </c>
      <c r="Z42" s="62">
        <v>3265324438</v>
      </c>
    </row>
    <row r="43" spans="1:26" ht="13.5">
      <c r="A43" s="58" t="s">
        <v>63</v>
      </c>
      <c r="B43" s="19">
        <v>-684532271</v>
      </c>
      <c r="C43" s="19">
        <v>0</v>
      </c>
      <c r="D43" s="59">
        <v>-4231679485</v>
      </c>
      <c r="E43" s="60">
        <v>-4231679485</v>
      </c>
      <c r="F43" s="60">
        <v>-322702318</v>
      </c>
      <c r="G43" s="60">
        <v>378221484</v>
      </c>
      <c r="H43" s="60">
        <v>-327970589</v>
      </c>
      <c r="I43" s="60">
        <v>-272451423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-272451423</v>
      </c>
      <c r="W43" s="60">
        <v>-1180197056</v>
      </c>
      <c r="X43" s="60">
        <v>907745633</v>
      </c>
      <c r="Y43" s="61">
        <v>-76.91</v>
      </c>
      <c r="Z43" s="62">
        <v>-4231679485</v>
      </c>
    </row>
    <row r="44" spans="1:26" ht="13.5">
      <c r="A44" s="58" t="s">
        <v>64</v>
      </c>
      <c r="B44" s="19">
        <v>2285640486</v>
      </c>
      <c r="C44" s="19">
        <v>0</v>
      </c>
      <c r="D44" s="59">
        <v>980551635</v>
      </c>
      <c r="E44" s="60">
        <v>980551635</v>
      </c>
      <c r="F44" s="60">
        <v>-103741050</v>
      </c>
      <c r="G44" s="60">
        <v>3207799</v>
      </c>
      <c r="H44" s="60">
        <v>632158854</v>
      </c>
      <c r="I44" s="60">
        <v>531625603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531625603</v>
      </c>
      <c r="W44" s="60">
        <v>-154861679</v>
      </c>
      <c r="X44" s="60">
        <v>686487282</v>
      </c>
      <c r="Y44" s="61">
        <v>-443.29</v>
      </c>
      <c r="Z44" s="62">
        <v>980551635</v>
      </c>
    </row>
    <row r="45" spans="1:26" ht="13.5">
      <c r="A45" s="70" t="s">
        <v>65</v>
      </c>
      <c r="B45" s="22">
        <v>1115444267</v>
      </c>
      <c r="C45" s="22">
        <v>0</v>
      </c>
      <c r="D45" s="99">
        <v>1690570946</v>
      </c>
      <c r="E45" s="100">
        <v>1690570946</v>
      </c>
      <c r="F45" s="100">
        <v>729477061</v>
      </c>
      <c r="G45" s="100">
        <v>478259490</v>
      </c>
      <c r="H45" s="100">
        <v>557308574</v>
      </c>
      <c r="I45" s="100">
        <v>557308574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557308574</v>
      </c>
      <c r="W45" s="100">
        <v>1204897603</v>
      </c>
      <c r="X45" s="100">
        <v>-647589029</v>
      </c>
      <c r="Y45" s="101">
        <v>-53.75</v>
      </c>
      <c r="Z45" s="102">
        <v>1690570946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1723725478</v>
      </c>
      <c r="C49" s="52">
        <v>0</v>
      </c>
      <c r="D49" s="129">
        <v>253264379</v>
      </c>
      <c r="E49" s="54">
        <v>129920020</v>
      </c>
      <c r="F49" s="54">
        <v>0</v>
      </c>
      <c r="G49" s="54">
        <v>0</v>
      </c>
      <c r="H49" s="54">
        <v>0</v>
      </c>
      <c r="I49" s="54">
        <v>143939619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111273337</v>
      </c>
      <c r="W49" s="54">
        <v>242405713</v>
      </c>
      <c r="X49" s="54">
        <v>831823456</v>
      </c>
      <c r="Y49" s="54">
        <v>2690418813</v>
      </c>
      <c r="Z49" s="130">
        <v>6126770815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2000900056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2000900056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98.10285924897802</v>
      </c>
      <c r="C58" s="5">
        <f>IF(C67=0,0,+(C76/C67)*100)</f>
        <v>0</v>
      </c>
      <c r="D58" s="6">
        <f aca="true" t="shared" si="6" ref="D58:Z58">IF(D67=0,0,+(D76/D67)*100)</f>
        <v>94.37057485674939</v>
      </c>
      <c r="E58" s="7">
        <f t="shared" si="6"/>
        <v>94.37057485674939</v>
      </c>
      <c r="F58" s="7">
        <f t="shared" si="6"/>
        <v>100.00000007330902</v>
      </c>
      <c r="G58" s="7">
        <f t="shared" si="6"/>
        <v>100.00000006253077</v>
      </c>
      <c r="H58" s="7">
        <f t="shared" si="6"/>
        <v>100.00000006698069</v>
      </c>
      <c r="I58" s="7">
        <f t="shared" si="6"/>
        <v>100.00000006732091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100.00000006732091</v>
      </c>
      <c r="W58" s="7">
        <f t="shared" si="6"/>
        <v>99.82857529891655</v>
      </c>
      <c r="X58" s="7">
        <f t="shared" si="6"/>
        <v>0</v>
      </c>
      <c r="Y58" s="7">
        <f t="shared" si="6"/>
        <v>0</v>
      </c>
      <c r="Z58" s="8">
        <f t="shared" si="6"/>
        <v>94.37057485674939</v>
      </c>
    </row>
    <row r="59" spans="1:26" ht="13.5">
      <c r="A59" s="37" t="s">
        <v>31</v>
      </c>
      <c r="B59" s="9">
        <f aca="true" t="shared" si="7" ref="B59:Z66">IF(B68=0,0,+(B77/B68)*100)</f>
        <v>99.4073721217631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94.96378721214656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8" t="s">
        <v>32</v>
      </c>
      <c r="B60" s="12">
        <f t="shared" si="7"/>
        <v>97.61836928946946</v>
      </c>
      <c r="C60" s="12">
        <f t="shared" si="7"/>
        <v>0</v>
      </c>
      <c r="D60" s="3">
        <f t="shared" si="7"/>
        <v>94.86499686298949</v>
      </c>
      <c r="E60" s="13">
        <f t="shared" si="7"/>
        <v>94.86499686298949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102.28065444955065</v>
      </c>
      <c r="X60" s="13">
        <f t="shared" si="7"/>
        <v>0</v>
      </c>
      <c r="Y60" s="13">
        <f t="shared" si="7"/>
        <v>0</v>
      </c>
      <c r="Z60" s="14">
        <f t="shared" si="7"/>
        <v>94.86499686298949</v>
      </c>
    </row>
    <row r="61" spans="1:26" ht="13.5">
      <c r="A61" s="39" t="s">
        <v>103</v>
      </c>
      <c r="B61" s="12">
        <f t="shared" si="7"/>
        <v>97.7622120606839</v>
      </c>
      <c r="C61" s="12">
        <f t="shared" si="7"/>
        <v>0</v>
      </c>
      <c r="D61" s="3">
        <f t="shared" si="7"/>
        <v>93.98613486063509</v>
      </c>
      <c r="E61" s="13">
        <f t="shared" si="7"/>
        <v>93.98613486063509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105.10301218917166</v>
      </c>
      <c r="X61" s="13">
        <f t="shared" si="7"/>
        <v>0</v>
      </c>
      <c r="Y61" s="13">
        <f t="shared" si="7"/>
        <v>0</v>
      </c>
      <c r="Z61" s="14">
        <f t="shared" si="7"/>
        <v>93.98613486063509</v>
      </c>
    </row>
    <row r="62" spans="1:26" ht="13.5">
      <c r="A62" s="39" t="s">
        <v>104</v>
      </c>
      <c r="B62" s="12">
        <f t="shared" si="7"/>
        <v>94.93488320391924</v>
      </c>
      <c r="C62" s="12">
        <f t="shared" si="7"/>
        <v>0</v>
      </c>
      <c r="D62" s="3">
        <f t="shared" si="7"/>
        <v>89.35900271049488</v>
      </c>
      <c r="E62" s="13">
        <f t="shared" si="7"/>
        <v>89.35900271049488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89.14383449400299</v>
      </c>
      <c r="X62" s="13">
        <f t="shared" si="7"/>
        <v>0</v>
      </c>
      <c r="Y62" s="13">
        <f t="shared" si="7"/>
        <v>0</v>
      </c>
      <c r="Z62" s="14">
        <f t="shared" si="7"/>
        <v>89.35900271049488</v>
      </c>
    </row>
    <row r="63" spans="1:26" ht="13.5">
      <c r="A63" s="39" t="s">
        <v>105</v>
      </c>
      <c r="B63" s="12">
        <f t="shared" si="7"/>
        <v>92.2122296157268</v>
      </c>
      <c r="C63" s="12">
        <f t="shared" si="7"/>
        <v>0</v>
      </c>
      <c r="D63" s="3">
        <f t="shared" si="7"/>
        <v>95.35071455538618</v>
      </c>
      <c r="E63" s="13">
        <f t="shared" si="7"/>
        <v>95.35071455538618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96.91855996853693</v>
      </c>
      <c r="X63" s="13">
        <f t="shared" si="7"/>
        <v>0</v>
      </c>
      <c r="Y63" s="13">
        <f t="shared" si="7"/>
        <v>0</v>
      </c>
      <c r="Z63" s="14">
        <f t="shared" si="7"/>
        <v>95.35071455538618</v>
      </c>
    </row>
    <row r="64" spans="1:26" ht="13.5">
      <c r="A64" s="39" t="s">
        <v>106</v>
      </c>
      <c r="B64" s="12">
        <f t="shared" si="7"/>
        <v>93.08119625845993</v>
      </c>
      <c r="C64" s="12">
        <f t="shared" si="7"/>
        <v>0</v>
      </c>
      <c r="D64" s="3">
        <f t="shared" si="7"/>
        <v>90.38702733581209</v>
      </c>
      <c r="E64" s="13">
        <f t="shared" si="7"/>
        <v>90.38702733581209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90.19452118670111</v>
      </c>
      <c r="X64" s="13">
        <f t="shared" si="7"/>
        <v>0</v>
      </c>
      <c r="Y64" s="13">
        <f t="shared" si="7"/>
        <v>0</v>
      </c>
      <c r="Z64" s="14">
        <f t="shared" si="7"/>
        <v>90.38702733581209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55.57283651595832</v>
      </c>
      <c r="E66" s="16">
        <f t="shared" si="7"/>
        <v>55.57283651595832</v>
      </c>
      <c r="F66" s="16">
        <f t="shared" si="7"/>
        <v>100.00000441287318</v>
      </c>
      <c r="G66" s="16">
        <f t="shared" si="7"/>
        <v>100.00000353277521</v>
      </c>
      <c r="H66" s="16">
        <f t="shared" si="7"/>
        <v>100.00000432569003</v>
      </c>
      <c r="I66" s="16">
        <f t="shared" si="7"/>
        <v>100.00000404940108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100.00000404940108</v>
      </c>
      <c r="W66" s="16">
        <f t="shared" si="7"/>
        <v>55.63842467464815</v>
      </c>
      <c r="X66" s="16">
        <f t="shared" si="7"/>
        <v>0</v>
      </c>
      <c r="Y66" s="16">
        <f t="shared" si="7"/>
        <v>0</v>
      </c>
      <c r="Z66" s="17">
        <f t="shared" si="7"/>
        <v>55.57283651595832</v>
      </c>
    </row>
    <row r="67" spans="1:26" ht="13.5" hidden="1">
      <c r="A67" s="41" t="s">
        <v>285</v>
      </c>
      <c r="B67" s="24">
        <v>16205001228</v>
      </c>
      <c r="C67" s="24"/>
      <c r="D67" s="25">
        <v>17896314710</v>
      </c>
      <c r="E67" s="26">
        <v>17896314710</v>
      </c>
      <c r="F67" s="26">
        <v>1364088426</v>
      </c>
      <c r="G67" s="26">
        <v>1599212257</v>
      </c>
      <c r="H67" s="26">
        <v>1492967749</v>
      </c>
      <c r="I67" s="26">
        <v>4456268432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4456268432</v>
      </c>
      <c r="W67" s="26">
        <v>4474078678</v>
      </c>
      <c r="X67" s="26"/>
      <c r="Y67" s="25"/>
      <c r="Z67" s="27">
        <v>17896314710</v>
      </c>
    </row>
    <row r="68" spans="1:26" ht="13.5" hidden="1">
      <c r="A68" s="37" t="s">
        <v>31</v>
      </c>
      <c r="B68" s="19">
        <v>4051438834</v>
      </c>
      <c r="C68" s="19"/>
      <c r="D68" s="20">
        <v>4464237900</v>
      </c>
      <c r="E68" s="21">
        <v>4464237900</v>
      </c>
      <c r="F68" s="21">
        <v>351588702</v>
      </c>
      <c r="G68" s="21">
        <v>367275791</v>
      </c>
      <c r="H68" s="21">
        <v>328127796</v>
      </c>
      <c r="I68" s="21">
        <v>1046992289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1046992289</v>
      </c>
      <c r="W68" s="21">
        <v>1116059475</v>
      </c>
      <c r="X68" s="21"/>
      <c r="Y68" s="20"/>
      <c r="Z68" s="23">
        <v>4464237900</v>
      </c>
    </row>
    <row r="69" spans="1:26" ht="13.5" hidden="1">
      <c r="A69" s="38" t="s">
        <v>32</v>
      </c>
      <c r="B69" s="19">
        <v>11900322109</v>
      </c>
      <c r="C69" s="19"/>
      <c r="D69" s="20">
        <v>13191544911</v>
      </c>
      <c r="E69" s="21">
        <v>13191544911</v>
      </c>
      <c r="F69" s="21">
        <v>989838751</v>
      </c>
      <c r="G69" s="21">
        <v>1203630108</v>
      </c>
      <c r="H69" s="21">
        <v>1141722254</v>
      </c>
      <c r="I69" s="21">
        <v>3335191113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3335191113</v>
      </c>
      <c r="W69" s="21">
        <v>3297886228</v>
      </c>
      <c r="X69" s="21"/>
      <c r="Y69" s="20"/>
      <c r="Z69" s="23">
        <v>13191544911</v>
      </c>
    </row>
    <row r="70" spans="1:26" ht="13.5" hidden="1">
      <c r="A70" s="39" t="s">
        <v>103</v>
      </c>
      <c r="B70" s="19">
        <v>8317790472</v>
      </c>
      <c r="C70" s="19"/>
      <c r="D70" s="20">
        <v>9012285900</v>
      </c>
      <c r="E70" s="21">
        <v>9012285900</v>
      </c>
      <c r="F70" s="21">
        <v>696089349</v>
      </c>
      <c r="G70" s="21">
        <v>839895720</v>
      </c>
      <c r="H70" s="21">
        <v>785448722</v>
      </c>
      <c r="I70" s="21">
        <v>2321433791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2321433791</v>
      </c>
      <c r="W70" s="21">
        <v>2253071475</v>
      </c>
      <c r="X70" s="21"/>
      <c r="Y70" s="20"/>
      <c r="Z70" s="23">
        <v>9012285900</v>
      </c>
    </row>
    <row r="71" spans="1:26" ht="13.5" hidden="1">
      <c r="A71" s="39" t="s">
        <v>104</v>
      </c>
      <c r="B71" s="19">
        <v>2334330298</v>
      </c>
      <c r="C71" s="19"/>
      <c r="D71" s="20">
        <v>2739883801</v>
      </c>
      <c r="E71" s="21">
        <v>2739883801</v>
      </c>
      <c r="F71" s="21">
        <v>182079170</v>
      </c>
      <c r="G71" s="21">
        <v>227776382</v>
      </c>
      <c r="H71" s="21">
        <v>233602114</v>
      </c>
      <c r="I71" s="21">
        <v>643457666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643457666</v>
      </c>
      <c r="W71" s="21">
        <v>684970950</v>
      </c>
      <c r="X71" s="21"/>
      <c r="Y71" s="20"/>
      <c r="Z71" s="23">
        <v>2739883801</v>
      </c>
    </row>
    <row r="72" spans="1:26" ht="13.5" hidden="1">
      <c r="A72" s="39" t="s">
        <v>105</v>
      </c>
      <c r="B72" s="19">
        <v>606043523</v>
      </c>
      <c r="C72" s="19"/>
      <c r="D72" s="20">
        <v>660034910</v>
      </c>
      <c r="E72" s="21">
        <v>660034910</v>
      </c>
      <c r="F72" s="21">
        <v>49954416</v>
      </c>
      <c r="G72" s="21">
        <v>54217990</v>
      </c>
      <c r="H72" s="21">
        <v>52716730</v>
      </c>
      <c r="I72" s="21">
        <v>156889136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156889136</v>
      </c>
      <c r="W72" s="21">
        <v>165008728</v>
      </c>
      <c r="X72" s="21"/>
      <c r="Y72" s="20"/>
      <c r="Z72" s="23">
        <v>660034910</v>
      </c>
    </row>
    <row r="73" spans="1:26" ht="13.5" hidden="1">
      <c r="A73" s="39" t="s">
        <v>106</v>
      </c>
      <c r="B73" s="19">
        <v>642157816</v>
      </c>
      <c r="C73" s="19"/>
      <c r="D73" s="20">
        <v>779340300</v>
      </c>
      <c r="E73" s="21">
        <v>779340300</v>
      </c>
      <c r="F73" s="21">
        <v>61715816</v>
      </c>
      <c r="G73" s="21">
        <v>81740016</v>
      </c>
      <c r="H73" s="21">
        <v>69954688</v>
      </c>
      <c r="I73" s="21">
        <v>213410520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213410520</v>
      </c>
      <c r="W73" s="21">
        <v>194835075</v>
      </c>
      <c r="X73" s="21"/>
      <c r="Y73" s="20"/>
      <c r="Z73" s="23">
        <v>779340300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253240285</v>
      </c>
      <c r="C75" s="28"/>
      <c r="D75" s="29">
        <v>240531899</v>
      </c>
      <c r="E75" s="30">
        <v>240531899</v>
      </c>
      <c r="F75" s="30">
        <v>22660973</v>
      </c>
      <c r="G75" s="30">
        <v>28306358</v>
      </c>
      <c r="H75" s="30">
        <v>23117699</v>
      </c>
      <c r="I75" s="30">
        <v>74085030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74085030</v>
      </c>
      <c r="W75" s="30">
        <v>60132975</v>
      </c>
      <c r="X75" s="30"/>
      <c r="Y75" s="29"/>
      <c r="Z75" s="31">
        <v>240531899</v>
      </c>
    </row>
    <row r="76" spans="1:26" ht="13.5" hidden="1">
      <c r="A76" s="42" t="s">
        <v>286</v>
      </c>
      <c r="B76" s="32">
        <v>15897569546</v>
      </c>
      <c r="C76" s="32"/>
      <c r="D76" s="33">
        <v>16888855070</v>
      </c>
      <c r="E76" s="34">
        <v>16888855070</v>
      </c>
      <c r="F76" s="34">
        <v>1364088427</v>
      </c>
      <c r="G76" s="34">
        <v>1599212258</v>
      </c>
      <c r="H76" s="34">
        <v>1492967750</v>
      </c>
      <c r="I76" s="34">
        <v>4456268435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4456268435</v>
      </c>
      <c r="W76" s="34">
        <v>4466409002</v>
      </c>
      <c r="X76" s="34"/>
      <c r="Y76" s="33"/>
      <c r="Z76" s="35">
        <v>16888855070</v>
      </c>
    </row>
    <row r="77" spans="1:26" ht="13.5" hidden="1">
      <c r="A77" s="37" t="s">
        <v>31</v>
      </c>
      <c r="B77" s="19">
        <v>4027428878</v>
      </c>
      <c r="C77" s="19"/>
      <c r="D77" s="20">
        <v>4241026005</v>
      </c>
      <c r="E77" s="21">
        <v>4241026005</v>
      </c>
      <c r="F77" s="21">
        <v>351588702</v>
      </c>
      <c r="G77" s="21">
        <v>367275791</v>
      </c>
      <c r="H77" s="21">
        <v>328127796</v>
      </c>
      <c r="I77" s="21">
        <v>1046992289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1046992289</v>
      </c>
      <c r="W77" s="21">
        <v>1059852345</v>
      </c>
      <c r="X77" s="21"/>
      <c r="Y77" s="20"/>
      <c r="Z77" s="23">
        <v>4241026005</v>
      </c>
    </row>
    <row r="78" spans="1:26" ht="13.5" hidden="1">
      <c r="A78" s="38" t="s">
        <v>32</v>
      </c>
      <c r="B78" s="19">
        <v>11616900383</v>
      </c>
      <c r="C78" s="19"/>
      <c r="D78" s="20">
        <v>12514158666</v>
      </c>
      <c r="E78" s="21">
        <v>12514158666</v>
      </c>
      <c r="F78" s="21">
        <v>989838751</v>
      </c>
      <c r="G78" s="21">
        <v>1203630108</v>
      </c>
      <c r="H78" s="21">
        <v>1141722254</v>
      </c>
      <c r="I78" s="21">
        <v>3335191113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3335191113</v>
      </c>
      <c r="W78" s="21">
        <v>3373099617</v>
      </c>
      <c r="X78" s="21"/>
      <c r="Y78" s="20"/>
      <c r="Z78" s="23">
        <v>12514158666</v>
      </c>
    </row>
    <row r="79" spans="1:26" ht="13.5" hidden="1">
      <c r="A79" s="39" t="s">
        <v>103</v>
      </c>
      <c r="B79" s="19">
        <v>8131655960</v>
      </c>
      <c r="C79" s="19"/>
      <c r="D79" s="20">
        <v>8470299180</v>
      </c>
      <c r="E79" s="21">
        <v>8470299180</v>
      </c>
      <c r="F79" s="21">
        <v>696089349</v>
      </c>
      <c r="G79" s="21">
        <v>839895720</v>
      </c>
      <c r="H79" s="21">
        <v>785448722</v>
      </c>
      <c r="I79" s="21">
        <v>2321433791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2321433791</v>
      </c>
      <c r="W79" s="21">
        <v>2368045987</v>
      </c>
      <c r="X79" s="21"/>
      <c r="Y79" s="20"/>
      <c r="Z79" s="23">
        <v>8470299180</v>
      </c>
    </row>
    <row r="80" spans="1:26" ht="13.5" hidden="1">
      <c r="A80" s="39" t="s">
        <v>104</v>
      </c>
      <c r="B80" s="19">
        <v>2216093742</v>
      </c>
      <c r="C80" s="19"/>
      <c r="D80" s="20">
        <v>2448332840</v>
      </c>
      <c r="E80" s="21">
        <v>2448332840</v>
      </c>
      <c r="F80" s="21">
        <v>182079170</v>
      </c>
      <c r="G80" s="21">
        <v>227776382</v>
      </c>
      <c r="H80" s="21">
        <v>233602114</v>
      </c>
      <c r="I80" s="21">
        <v>643457666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643457666</v>
      </c>
      <c r="W80" s="21">
        <v>610609370</v>
      </c>
      <c r="X80" s="21"/>
      <c r="Y80" s="20"/>
      <c r="Z80" s="23">
        <v>2448332840</v>
      </c>
    </row>
    <row r="81" spans="1:26" ht="13.5" hidden="1">
      <c r="A81" s="39" t="s">
        <v>105</v>
      </c>
      <c r="B81" s="19">
        <v>558846245</v>
      </c>
      <c r="C81" s="19"/>
      <c r="D81" s="20">
        <v>629348003</v>
      </c>
      <c r="E81" s="21">
        <v>629348003</v>
      </c>
      <c r="F81" s="21">
        <v>49954416</v>
      </c>
      <c r="G81" s="21">
        <v>54217990</v>
      </c>
      <c r="H81" s="21">
        <v>52716730</v>
      </c>
      <c r="I81" s="21">
        <v>156889136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156889136</v>
      </c>
      <c r="W81" s="21">
        <v>159924083</v>
      </c>
      <c r="X81" s="21"/>
      <c r="Y81" s="20"/>
      <c r="Z81" s="23">
        <v>629348003</v>
      </c>
    </row>
    <row r="82" spans="1:26" ht="13.5" hidden="1">
      <c r="A82" s="39" t="s">
        <v>106</v>
      </c>
      <c r="B82" s="19">
        <v>597728177</v>
      </c>
      <c r="C82" s="19"/>
      <c r="D82" s="20">
        <v>704422530</v>
      </c>
      <c r="E82" s="21">
        <v>704422530</v>
      </c>
      <c r="F82" s="21">
        <v>61715816</v>
      </c>
      <c r="G82" s="21">
        <v>81740016</v>
      </c>
      <c r="H82" s="21">
        <v>69954688</v>
      </c>
      <c r="I82" s="21">
        <v>213410520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213410520</v>
      </c>
      <c r="W82" s="21">
        <v>175730563</v>
      </c>
      <c r="X82" s="21"/>
      <c r="Y82" s="20"/>
      <c r="Z82" s="23">
        <v>704422530</v>
      </c>
    </row>
    <row r="83" spans="1:26" ht="13.5" hidden="1">
      <c r="A83" s="39" t="s">
        <v>107</v>
      </c>
      <c r="B83" s="19">
        <v>112576259</v>
      </c>
      <c r="C83" s="19"/>
      <c r="D83" s="20">
        <v>261756113</v>
      </c>
      <c r="E83" s="21">
        <v>261756113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58789614</v>
      </c>
      <c r="X83" s="21"/>
      <c r="Y83" s="20"/>
      <c r="Z83" s="23">
        <v>261756113</v>
      </c>
    </row>
    <row r="84" spans="1:26" ht="13.5" hidden="1">
      <c r="A84" s="40" t="s">
        <v>110</v>
      </c>
      <c r="B84" s="28">
        <v>253240285</v>
      </c>
      <c r="C84" s="28"/>
      <c r="D84" s="29">
        <v>133670399</v>
      </c>
      <c r="E84" s="30">
        <v>133670399</v>
      </c>
      <c r="F84" s="30">
        <v>22660974</v>
      </c>
      <c r="G84" s="30">
        <v>28306359</v>
      </c>
      <c r="H84" s="30">
        <v>23117700</v>
      </c>
      <c r="I84" s="30">
        <v>74085033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74085033</v>
      </c>
      <c r="W84" s="30">
        <v>33457040</v>
      </c>
      <c r="X84" s="30"/>
      <c r="Y84" s="29"/>
      <c r="Z84" s="31">
        <v>133670399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790849393</v>
      </c>
      <c r="D5" s="357">
        <f t="shared" si="0"/>
        <v>0</v>
      </c>
      <c r="E5" s="356">
        <f t="shared" si="0"/>
        <v>613071708</v>
      </c>
      <c r="F5" s="358">
        <f t="shared" si="0"/>
        <v>613071708</v>
      </c>
      <c r="G5" s="358">
        <f t="shared" si="0"/>
        <v>12454370</v>
      </c>
      <c r="H5" s="356">
        <f t="shared" si="0"/>
        <v>48053732</v>
      </c>
      <c r="I5" s="356">
        <f t="shared" si="0"/>
        <v>62231254</v>
      </c>
      <c r="J5" s="358">
        <f t="shared" si="0"/>
        <v>122739356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122739356</v>
      </c>
      <c r="X5" s="356">
        <f t="shared" si="0"/>
        <v>153267927</v>
      </c>
      <c r="Y5" s="358">
        <f t="shared" si="0"/>
        <v>-30528571</v>
      </c>
      <c r="Z5" s="359">
        <f>+IF(X5&lt;&gt;0,+(Y5/X5)*100,0)</f>
        <v>-19.918434076556668</v>
      </c>
      <c r="AA5" s="360">
        <f>+AA6+AA8+AA11+AA13+AA15</f>
        <v>613071708</v>
      </c>
    </row>
    <row r="6" spans="1:27" ht="13.5">
      <c r="A6" s="361" t="s">
        <v>204</v>
      </c>
      <c r="B6" s="142"/>
      <c r="C6" s="60">
        <f>+C7</f>
        <v>150414736</v>
      </c>
      <c r="D6" s="340">
        <f aca="true" t="shared" si="1" ref="D6:AA6">+D7</f>
        <v>0</v>
      </c>
      <c r="E6" s="60">
        <f t="shared" si="1"/>
        <v>155505076</v>
      </c>
      <c r="F6" s="59">
        <f t="shared" si="1"/>
        <v>155505076</v>
      </c>
      <c r="G6" s="59">
        <f t="shared" si="1"/>
        <v>1777788</v>
      </c>
      <c r="H6" s="60">
        <f t="shared" si="1"/>
        <v>8512904</v>
      </c>
      <c r="I6" s="60">
        <f t="shared" si="1"/>
        <v>17294294</v>
      </c>
      <c r="J6" s="59">
        <f t="shared" si="1"/>
        <v>27584986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27584986</v>
      </c>
      <c r="X6" s="60">
        <f t="shared" si="1"/>
        <v>38876269</v>
      </c>
      <c r="Y6" s="59">
        <f t="shared" si="1"/>
        <v>-11291283</v>
      </c>
      <c r="Z6" s="61">
        <f>+IF(X6&lt;&gt;0,+(Y6/X6)*100,0)</f>
        <v>-29.044152873826445</v>
      </c>
      <c r="AA6" s="62">
        <f t="shared" si="1"/>
        <v>155505076</v>
      </c>
    </row>
    <row r="7" spans="1:27" ht="13.5">
      <c r="A7" s="291" t="s">
        <v>228</v>
      </c>
      <c r="B7" s="142"/>
      <c r="C7" s="60">
        <v>150414736</v>
      </c>
      <c r="D7" s="340"/>
      <c r="E7" s="60">
        <v>155505076</v>
      </c>
      <c r="F7" s="59">
        <v>155505076</v>
      </c>
      <c r="G7" s="59">
        <v>1777788</v>
      </c>
      <c r="H7" s="60">
        <v>8512904</v>
      </c>
      <c r="I7" s="60">
        <v>17294294</v>
      </c>
      <c r="J7" s="59">
        <v>27584986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27584986</v>
      </c>
      <c r="X7" s="60">
        <v>38876269</v>
      </c>
      <c r="Y7" s="59">
        <v>-11291283</v>
      </c>
      <c r="Z7" s="61">
        <v>-29.04</v>
      </c>
      <c r="AA7" s="62">
        <v>155505076</v>
      </c>
    </row>
    <row r="8" spans="1:27" ht="13.5">
      <c r="A8" s="361" t="s">
        <v>205</v>
      </c>
      <c r="B8" s="142"/>
      <c r="C8" s="60">
        <f aca="true" t="shared" si="2" ref="C8:Y8">SUM(C9:C10)</f>
        <v>413345896</v>
      </c>
      <c r="D8" s="340">
        <f t="shared" si="2"/>
        <v>0</v>
      </c>
      <c r="E8" s="60">
        <f t="shared" si="2"/>
        <v>248953300</v>
      </c>
      <c r="F8" s="59">
        <f t="shared" si="2"/>
        <v>248953300</v>
      </c>
      <c r="G8" s="59">
        <f t="shared" si="2"/>
        <v>7391027</v>
      </c>
      <c r="H8" s="60">
        <f t="shared" si="2"/>
        <v>27067861</v>
      </c>
      <c r="I8" s="60">
        <f t="shared" si="2"/>
        <v>34605787</v>
      </c>
      <c r="J8" s="59">
        <f t="shared" si="2"/>
        <v>69064675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69064675</v>
      </c>
      <c r="X8" s="60">
        <f t="shared" si="2"/>
        <v>62238325</v>
      </c>
      <c r="Y8" s="59">
        <f t="shared" si="2"/>
        <v>6826350</v>
      </c>
      <c r="Z8" s="61">
        <f>+IF(X8&lt;&gt;0,+(Y8/X8)*100,0)</f>
        <v>10.96808116220994</v>
      </c>
      <c r="AA8" s="62">
        <f>SUM(AA9:AA10)</f>
        <v>248953300</v>
      </c>
    </row>
    <row r="9" spans="1:27" ht="13.5">
      <c r="A9" s="291" t="s">
        <v>229</v>
      </c>
      <c r="B9" s="142"/>
      <c r="C9" s="60">
        <v>413345896</v>
      </c>
      <c r="D9" s="340"/>
      <c r="E9" s="60">
        <v>223158800</v>
      </c>
      <c r="F9" s="59">
        <v>223158800</v>
      </c>
      <c r="G9" s="59">
        <v>7327224</v>
      </c>
      <c r="H9" s="60">
        <v>22188240</v>
      </c>
      <c r="I9" s="60">
        <v>31340024</v>
      </c>
      <c r="J9" s="59">
        <v>60855488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60855488</v>
      </c>
      <c r="X9" s="60">
        <v>55789700</v>
      </c>
      <c r="Y9" s="59">
        <v>5065788</v>
      </c>
      <c r="Z9" s="61">
        <v>9.08</v>
      </c>
      <c r="AA9" s="62">
        <v>223158800</v>
      </c>
    </row>
    <row r="10" spans="1:27" ht="13.5">
      <c r="A10" s="291" t="s">
        <v>230</v>
      </c>
      <c r="B10" s="142"/>
      <c r="C10" s="60"/>
      <c r="D10" s="340"/>
      <c r="E10" s="60">
        <v>25794500</v>
      </c>
      <c r="F10" s="59">
        <v>25794500</v>
      </c>
      <c r="G10" s="59">
        <v>63803</v>
      </c>
      <c r="H10" s="60">
        <v>4879621</v>
      </c>
      <c r="I10" s="60">
        <v>3265763</v>
      </c>
      <c r="J10" s="59">
        <v>8209187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8209187</v>
      </c>
      <c r="X10" s="60">
        <v>6448625</v>
      </c>
      <c r="Y10" s="59">
        <v>1760562</v>
      </c>
      <c r="Z10" s="61">
        <v>27.3</v>
      </c>
      <c r="AA10" s="62">
        <v>25794500</v>
      </c>
    </row>
    <row r="11" spans="1:27" ht="13.5">
      <c r="A11" s="361" t="s">
        <v>206</v>
      </c>
      <c r="B11" s="142"/>
      <c r="C11" s="362">
        <f>+C12</f>
        <v>101709495</v>
      </c>
      <c r="D11" s="363">
        <f aca="true" t="shared" si="3" ref="D11:AA11">+D12</f>
        <v>0</v>
      </c>
      <c r="E11" s="362">
        <f t="shared" si="3"/>
        <v>146339056</v>
      </c>
      <c r="F11" s="364">
        <f t="shared" si="3"/>
        <v>146339056</v>
      </c>
      <c r="G11" s="364">
        <f t="shared" si="3"/>
        <v>2671308</v>
      </c>
      <c r="H11" s="362">
        <f t="shared" si="3"/>
        <v>8373969</v>
      </c>
      <c r="I11" s="362">
        <f t="shared" si="3"/>
        <v>6707659</v>
      </c>
      <c r="J11" s="364">
        <f t="shared" si="3"/>
        <v>17752936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17752936</v>
      </c>
      <c r="X11" s="362">
        <f t="shared" si="3"/>
        <v>36584764</v>
      </c>
      <c r="Y11" s="364">
        <f t="shared" si="3"/>
        <v>-18831828</v>
      </c>
      <c r="Z11" s="365">
        <f>+IF(X11&lt;&gt;0,+(Y11/X11)*100,0)</f>
        <v>-51.47450999000568</v>
      </c>
      <c r="AA11" s="366">
        <f t="shared" si="3"/>
        <v>146339056</v>
      </c>
    </row>
    <row r="12" spans="1:27" ht="13.5">
      <c r="A12" s="291" t="s">
        <v>231</v>
      </c>
      <c r="B12" s="136"/>
      <c r="C12" s="60">
        <v>101709495</v>
      </c>
      <c r="D12" s="340"/>
      <c r="E12" s="60">
        <v>146339056</v>
      </c>
      <c r="F12" s="59">
        <v>146339056</v>
      </c>
      <c r="G12" s="59">
        <v>2671308</v>
      </c>
      <c r="H12" s="60">
        <v>8373969</v>
      </c>
      <c r="I12" s="60">
        <v>6707659</v>
      </c>
      <c r="J12" s="59">
        <v>17752936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17752936</v>
      </c>
      <c r="X12" s="60">
        <v>36584764</v>
      </c>
      <c r="Y12" s="59">
        <v>-18831828</v>
      </c>
      <c r="Z12" s="61">
        <v>-51.47</v>
      </c>
      <c r="AA12" s="62">
        <v>146339056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52935900</v>
      </c>
      <c r="F13" s="342">
        <f t="shared" si="4"/>
        <v>52935900</v>
      </c>
      <c r="G13" s="342">
        <f t="shared" si="4"/>
        <v>614247</v>
      </c>
      <c r="H13" s="275">
        <f t="shared" si="4"/>
        <v>4024238</v>
      </c>
      <c r="I13" s="275">
        <f t="shared" si="4"/>
        <v>3519001</v>
      </c>
      <c r="J13" s="342">
        <f t="shared" si="4"/>
        <v>8157486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8157486</v>
      </c>
      <c r="X13" s="275">
        <f t="shared" si="4"/>
        <v>13233975</v>
      </c>
      <c r="Y13" s="342">
        <f t="shared" si="4"/>
        <v>-5076489</v>
      </c>
      <c r="Z13" s="335">
        <f>+IF(X13&lt;&gt;0,+(Y13/X13)*100,0)</f>
        <v>-38.35951783194392</v>
      </c>
      <c r="AA13" s="273">
        <f t="shared" si="4"/>
        <v>52935900</v>
      </c>
    </row>
    <row r="14" spans="1:27" ht="13.5">
      <c r="A14" s="291" t="s">
        <v>232</v>
      </c>
      <c r="B14" s="136"/>
      <c r="C14" s="60"/>
      <c r="D14" s="340"/>
      <c r="E14" s="60">
        <v>52935900</v>
      </c>
      <c r="F14" s="59">
        <v>52935900</v>
      </c>
      <c r="G14" s="59">
        <v>614247</v>
      </c>
      <c r="H14" s="60">
        <v>4024238</v>
      </c>
      <c r="I14" s="60">
        <v>3519001</v>
      </c>
      <c r="J14" s="59">
        <v>8157486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8157486</v>
      </c>
      <c r="X14" s="60">
        <v>13233975</v>
      </c>
      <c r="Y14" s="59">
        <v>-5076489</v>
      </c>
      <c r="Z14" s="61">
        <v>-38.36</v>
      </c>
      <c r="AA14" s="62">
        <v>52935900</v>
      </c>
    </row>
    <row r="15" spans="1:27" ht="13.5">
      <c r="A15" s="361" t="s">
        <v>208</v>
      </c>
      <c r="B15" s="136"/>
      <c r="C15" s="60">
        <f aca="true" t="shared" si="5" ref="C15:Y15">SUM(C16:C20)</f>
        <v>125379266</v>
      </c>
      <c r="D15" s="340">
        <f t="shared" si="5"/>
        <v>0</v>
      </c>
      <c r="E15" s="60">
        <f t="shared" si="5"/>
        <v>9338376</v>
      </c>
      <c r="F15" s="59">
        <f t="shared" si="5"/>
        <v>9338376</v>
      </c>
      <c r="G15" s="59">
        <f t="shared" si="5"/>
        <v>0</v>
      </c>
      <c r="H15" s="60">
        <f t="shared" si="5"/>
        <v>74760</v>
      </c>
      <c r="I15" s="60">
        <f t="shared" si="5"/>
        <v>104513</v>
      </c>
      <c r="J15" s="59">
        <f t="shared" si="5"/>
        <v>179273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179273</v>
      </c>
      <c r="X15" s="60">
        <f t="shared" si="5"/>
        <v>2334594</v>
      </c>
      <c r="Y15" s="59">
        <f t="shared" si="5"/>
        <v>-2155321</v>
      </c>
      <c r="Z15" s="61">
        <f>+IF(X15&lt;&gt;0,+(Y15/X15)*100,0)</f>
        <v>-92.32102027161896</v>
      </c>
      <c r="AA15" s="62">
        <f>SUM(AA16:AA20)</f>
        <v>9338376</v>
      </c>
    </row>
    <row r="16" spans="1:27" ht="13.5">
      <c r="A16" s="291" t="s">
        <v>233</v>
      </c>
      <c r="B16" s="300"/>
      <c r="C16" s="60">
        <v>48995605</v>
      </c>
      <c r="D16" s="340"/>
      <c r="E16" s="60">
        <v>9338376</v>
      </c>
      <c r="F16" s="59">
        <v>9338376</v>
      </c>
      <c r="G16" s="59"/>
      <c r="H16" s="60">
        <v>52842</v>
      </c>
      <c r="I16" s="60">
        <v>88652</v>
      </c>
      <c r="J16" s="59">
        <v>141494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141494</v>
      </c>
      <c r="X16" s="60">
        <v>2334594</v>
      </c>
      <c r="Y16" s="59">
        <v>-2193100</v>
      </c>
      <c r="Z16" s="61">
        <v>-93.94</v>
      </c>
      <c r="AA16" s="62">
        <v>9338376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76383661</v>
      </c>
      <c r="D20" s="340"/>
      <c r="E20" s="60"/>
      <c r="F20" s="59"/>
      <c r="G20" s="59"/>
      <c r="H20" s="60">
        <v>21918</v>
      </c>
      <c r="I20" s="60">
        <v>15861</v>
      </c>
      <c r="J20" s="59">
        <v>37779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37779</v>
      </c>
      <c r="X20" s="60"/>
      <c r="Y20" s="59">
        <v>37779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201924045</v>
      </c>
      <c r="D22" s="344">
        <f t="shared" si="6"/>
        <v>0</v>
      </c>
      <c r="E22" s="343">
        <f t="shared" si="6"/>
        <v>115340245</v>
      </c>
      <c r="F22" s="345">
        <f t="shared" si="6"/>
        <v>115340245</v>
      </c>
      <c r="G22" s="345">
        <f t="shared" si="6"/>
        <v>11768708</v>
      </c>
      <c r="H22" s="343">
        <f t="shared" si="6"/>
        <v>-2651948</v>
      </c>
      <c r="I22" s="343">
        <f t="shared" si="6"/>
        <v>9880391</v>
      </c>
      <c r="J22" s="345">
        <f t="shared" si="6"/>
        <v>18997151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18997151</v>
      </c>
      <c r="X22" s="343">
        <f t="shared" si="6"/>
        <v>28835062</v>
      </c>
      <c r="Y22" s="345">
        <f t="shared" si="6"/>
        <v>-9837911</v>
      </c>
      <c r="Z22" s="336">
        <f>+IF(X22&lt;&gt;0,+(Y22/X22)*100,0)</f>
        <v>-34.11787704843499</v>
      </c>
      <c r="AA22" s="350">
        <f>SUM(AA23:AA32)</f>
        <v>115340245</v>
      </c>
    </row>
    <row r="23" spans="1:27" ht="13.5">
      <c r="A23" s="361" t="s">
        <v>236</v>
      </c>
      <c r="B23" s="142"/>
      <c r="C23" s="60"/>
      <c r="D23" s="340"/>
      <c r="E23" s="60">
        <v>35982279</v>
      </c>
      <c r="F23" s="59">
        <v>35982279</v>
      </c>
      <c r="G23" s="59">
        <v>10421915</v>
      </c>
      <c r="H23" s="60">
        <v>-8274425</v>
      </c>
      <c r="I23" s="60">
        <v>1101777</v>
      </c>
      <c r="J23" s="59">
        <v>3249267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3249267</v>
      </c>
      <c r="X23" s="60">
        <v>8995570</v>
      </c>
      <c r="Y23" s="59">
        <v>-5746303</v>
      </c>
      <c r="Z23" s="61">
        <v>-63.88</v>
      </c>
      <c r="AA23" s="62">
        <v>35982279</v>
      </c>
    </row>
    <row r="24" spans="1:27" ht="13.5">
      <c r="A24" s="361" t="s">
        <v>237</v>
      </c>
      <c r="B24" s="142"/>
      <c r="C24" s="60">
        <v>201924045</v>
      </c>
      <c r="D24" s="340"/>
      <c r="E24" s="60">
        <v>262472</v>
      </c>
      <c r="F24" s="59">
        <v>262472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65618</v>
      </c>
      <c r="Y24" s="59">
        <v>-65618</v>
      </c>
      <c r="Z24" s="61">
        <v>-100</v>
      </c>
      <c r="AA24" s="62">
        <v>262472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400400</v>
      </c>
      <c r="F26" s="364">
        <v>400400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100100</v>
      </c>
      <c r="Y26" s="364">
        <v>-100100</v>
      </c>
      <c r="Z26" s="365">
        <v>-100</v>
      </c>
      <c r="AA26" s="366">
        <v>400400</v>
      </c>
    </row>
    <row r="27" spans="1:27" ht="13.5">
      <c r="A27" s="361" t="s">
        <v>240</v>
      </c>
      <c r="B27" s="147"/>
      <c r="C27" s="60"/>
      <c r="D27" s="340"/>
      <c r="E27" s="60">
        <v>16734968</v>
      </c>
      <c r="F27" s="59">
        <v>16734968</v>
      </c>
      <c r="G27" s="59">
        <v>724</v>
      </c>
      <c r="H27" s="60">
        <v>343935</v>
      </c>
      <c r="I27" s="60">
        <v>1578164</v>
      </c>
      <c r="J27" s="59">
        <v>1922823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1922823</v>
      </c>
      <c r="X27" s="60">
        <v>4183742</v>
      </c>
      <c r="Y27" s="59">
        <v>-2260919</v>
      </c>
      <c r="Z27" s="61">
        <v>-54.04</v>
      </c>
      <c r="AA27" s="62">
        <v>16734968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5700</v>
      </c>
      <c r="F31" s="59">
        <v>5700</v>
      </c>
      <c r="G31" s="59"/>
      <c r="H31" s="60"/>
      <c r="I31" s="60">
        <v>270</v>
      </c>
      <c r="J31" s="59">
        <v>270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270</v>
      </c>
      <c r="X31" s="60">
        <v>1425</v>
      </c>
      <c r="Y31" s="59">
        <v>-1155</v>
      </c>
      <c r="Z31" s="61">
        <v>-81.05</v>
      </c>
      <c r="AA31" s="62">
        <v>5700</v>
      </c>
    </row>
    <row r="32" spans="1:27" ht="13.5">
      <c r="A32" s="361" t="s">
        <v>93</v>
      </c>
      <c r="B32" s="136"/>
      <c r="C32" s="60"/>
      <c r="D32" s="340"/>
      <c r="E32" s="60">
        <v>61954426</v>
      </c>
      <c r="F32" s="59">
        <v>61954426</v>
      </c>
      <c r="G32" s="59">
        <v>1346069</v>
      </c>
      <c r="H32" s="60">
        <v>5278542</v>
      </c>
      <c r="I32" s="60">
        <v>7200180</v>
      </c>
      <c r="J32" s="59">
        <v>13824791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13824791</v>
      </c>
      <c r="X32" s="60">
        <v>15488607</v>
      </c>
      <c r="Y32" s="59">
        <v>-1663816</v>
      </c>
      <c r="Z32" s="61">
        <v>-10.74</v>
      </c>
      <c r="AA32" s="62">
        <v>61954426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413171307</v>
      </c>
      <c r="D40" s="344">
        <f t="shared" si="9"/>
        <v>0</v>
      </c>
      <c r="E40" s="343">
        <f t="shared" si="9"/>
        <v>502844047</v>
      </c>
      <c r="F40" s="345">
        <f t="shared" si="9"/>
        <v>502844047</v>
      </c>
      <c r="G40" s="345">
        <f t="shared" si="9"/>
        <v>3353382</v>
      </c>
      <c r="H40" s="343">
        <f t="shared" si="9"/>
        <v>16556063</v>
      </c>
      <c r="I40" s="343">
        <f t="shared" si="9"/>
        <v>22653529</v>
      </c>
      <c r="J40" s="345">
        <f t="shared" si="9"/>
        <v>42562974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42562974</v>
      </c>
      <c r="X40" s="343">
        <f t="shared" si="9"/>
        <v>125711013</v>
      </c>
      <c r="Y40" s="345">
        <f t="shared" si="9"/>
        <v>-83148039</v>
      </c>
      <c r="Z40" s="336">
        <f>+IF(X40&lt;&gt;0,+(Y40/X40)*100,0)</f>
        <v>-66.14220744526177</v>
      </c>
      <c r="AA40" s="350">
        <f>SUM(AA41:AA49)</f>
        <v>502844047</v>
      </c>
    </row>
    <row r="41" spans="1:27" ht="13.5">
      <c r="A41" s="361" t="s">
        <v>247</v>
      </c>
      <c r="B41" s="142"/>
      <c r="C41" s="362"/>
      <c r="D41" s="363"/>
      <c r="E41" s="362">
        <v>217749200</v>
      </c>
      <c r="F41" s="364">
        <v>217749200</v>
      </c>
      <c r="G41" s="364">
        <v>1150866</v>
      </c>
      <c r="H41" s="362">
        <v>7664386</v>
      </c>
      <c r="I41" s="362">
        <v>8787519</v>
      </c>
      <c r="J41" s="364">
        <v>17602771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17602771</v>
      </c>
      <c r="X41" s="362">
        <v>54437300</v>
      </c>
      <c r="Y41" s="364">
        <v>-36834529</v>
      </c>
      <c r="Z41" s="365">
        <v>-67.66</v>
      </c>
      <c r="AA41" s="366">
        <v>217749200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29094518</v>
      </c>
      <c r="F43" s="370">
        <v>29094518</v>
      </c>
      <c r="G43" s="370">
        <v>725283</v>
      </c>
      <c r="H43" s="305">
        <v>1187372</v>
      </c>
      <c r="I43" s="305">
        <v>1412380</v>
      </c>
      <c r="J43" s="370">
        <v>3325035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3325035</v>
      </c>
      <c r="X43" s="305">
        <v>7273630</v>
      </c>
      <c r="Y43" s="370">
        <v>-3948595</v>
      </c>
      <c r="Z43" s="371">
        <v>-54.29</v>
      </c>
      <c r="AA43" s="303">
        <v>29094518</v>
      </c>
    </row>
    <row r="44" spans="1:27" ht="13.5">
      <c r="A44" s="361" t="s">
        <v>250</v>
      </c>
      <c r="B44" s="136"/>
      <c r="C44" s="60"/>
      <c r="D44" s="368"/>
      <c r="E44" s="54">
        <v>16362950</v>
      </c>
      <c r="F44" s="53">
        <v>16362950</v>
      </c>
      <c r="G44" s="53">
        <v>-45071</v>
      </c>
      <c r="H44" s="54">
        <v>362355</v>
      </c>
      <c r="I44" s="54">
        <v>909240</v>
      </c>
      <c r="J44" s="53">
        <v>1226524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1226524</v>
      </c>
      <c r="X44" s="54">
        <v>4090738</v>
      </c>
      <c r="Y44" s="53">
        <v>-2864214</v>
      </c>
      <c r="Z44" s="94">
        <v>-70.02</v>
      </c>
      <c r="AA44" s="95">
        <v>16362950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2665874</v>
      </c>
      <c r="F47" s="53">
        <v>2665874</v>
      </c>
      <c r="G47" s="53"/>
      <c r="H47" s="54">
        <v>18950</v>
      </c>
      <c r="I47" s="54"/>
      <c r="J47" s="53">
        <v>18950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18950</v>
      </c>
      <c r="X47" s="54">
        <v>666469</v>
      </c>
      <c r="Y47" s="53">
        <v>-647519</v>
      </c>
      <c r="Z47" s="94">
        <v>-97.16</v>
      </c>
      <c r="AA47" s="95">
        <v>2665874</v>
      </c>
    </row>
    <row r="48" spans="1:27" ht="13.5">
      <c r="A48" s="361" t="s">
        <v>254</v>
      </c>
      <c r="B48" s="136"/>
      <c r="C48" s="60"/>
      <c r="D48" s="368"/>
      <c r="E48" s="54">
        <v>221132764</v>
      </c>
      <c r="F48" s="53">
        <v>221132764</v>
      </c>
      <c r="G48" s="53">
        <v>1024598</v>
      </c>
      <c r="H48" s="54">
        <v>5751611</v>
      </c>
      <c r="I48" s="54">
        <v>8308882</v>
      </c>
      <c r="J48" s="53">
        <v>15085091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15085091</v>
      </c>
      <c r="X48" s="54">
        <v>55283191</v>
      </c>
      <c r="Y48" s="53">
        <v>-40198100</v>
      </c>
      <c r="Z48" s="94">
        <v>-72.71</v>
      </c>
      <c r="AA48" s="95">
        <v>221132764</v>
      </c>
    </row>
    <row r="49" spans="1:27" ht="13.5">
      <c r="A49" s="361" t="s">
        <v>93</v>
      </c>
      <c r="B49" s="136"/>
      <c r="C49" s="54">
        <v>413171307</v>
      </c>
      <c r="D49" s="368"/>
      <c r="E49" s="54">
        <v>15838741</v>
      </c>
      <c r="F49" s="53">
        <v>15838741</v>
      </c>
      <c r="G49" s="53">
        <v>497706</v>
      </c>
      <c r="H49" s="54">
        <v>1571389</v>
      </c>
      <c r="I49" s="54">
        <v>3235508</v>
      </c>
      <c r="J49" s="53">
        <v>5304603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5304603</v>
      </c>
      <c r="X49" s="54">
        <v>3959685</v>
      </c>
      <c r="Y49" s="53">
        <v>1344918</v>
      </c>
      <c r="Z49" s="94">
        <v>33.97</v>
      </c>
      <c r="AA49" s="95">
        <v>15838741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58706600</v>
      </c>
      <c r="F57" s="345">
        <f t="shared" si="13"/>
        <v>58706600</v>
      </c>
      <c r="G57" s="345">
        <f t="shared" si="13"/>
        <v>221691</v>
      </c>
      <c r="H57" s="343">
        <f t="shared" si="13"/>
        <v>1494734</v>
      </c>
      <c r="I57" s="343">
        <f t="shared" si="13"/>
        <v>1147560</v>
      </c>
      <c r="J57" s="345">
        <f t="shared" si="13"/>
        <v>2863985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2863985</v>
      </c>
      <c r="X57" s="343">
        <f t="shared" si="13"/>
        <v>14676650</v>
      </c>
      <c r="Y57" s="345">
        <f t="shared" si="13"/>
        <v>-11812665</v>
      </c>
      <c r="Z57" s="336">
        <f>+IF(X57&lt;&gt;0,+(Y57/X57)*100,0)</f>
        <v>-80.48611229401806</v>
      </c>
      <c r="AA57" s="350">
        <f t="shared" si="13"/>
        <v>58706600</v>
      </c>
    </row>
    <row r="58" spans="1:27" ht="13.5">
      <c r="A58" s="361" t="s">
        <v>216</v>
      </c>
      <c r="B58" s="136"/>
      <c r="C58" s="60"/>
      <c r="D58" s="340"/>
      <c r="E58" s="60">
        <v>58706600</v>
      </c>
      <c r="F58" s="59">
        <v>58706600</v>
      </c>
      <c r="G58" s="59">
        <v>221691</v>
      </c>
      <c r="H58" s="60">
        <v>1494734</v>
      </c>
      <c r="I58" s="60">
        <v>1147560</v>
      </c>
      <c r="J58" s="59">
        <v>2863985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2863985</v>
      </c>
      <c r="X58" s="60">
        <v>14676650</v>
      </c>
      <c r="Y58" s="59">
        <v>-11812665</v>
      </c>
      <c r="Z58" s="61">
        <v>-80.49</v>
      </c>
      <c r="AA58" s="62">
        <v>58706600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1405944745</v>
      </c>
      <c r="D60" s="346">
        <f t="shared" si="14"/>
        <v>0</v>
      </c>
      <c r="E60" s="219">
        <f t="shared" si="14"/>
        <v>1289962600</v>
      </c>
      <c r="F60" s="264">
        <f t="shared" si="14"/>
        <v>1289962600</v>
      </c>
      <c r="G60" s="264">
        <f t="shared" si="14"/>
        <v>27798151</v>
      </c>
      <c r="H60" s="219">
        <f t="shared" si="14"/>
        <v>63452581</v>
      </c>
      <c r="I60" s="219">
        <f t="shared" si="14"/>
        <v>95912734</v>
      </c>
      <c r="J60" s="264">
        <f t="shared" si="14"/>
        <v>187163466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187163466</v>
      </c>
      <c r="X60" s="219">
        <f t="shared" si="14"/>
        <v>322490652</v>
      </c>
      <c r="Y60" s="264">
        <f t="shared" si="14"/>
        <v>-135327186</v>
      </c>
      <c r="Z60" s="337">
        <f>+IF(X60&lt;&gt;0,+(Y60/X60)*100,0)</f>
        <v>-41.96313448490284</v>
      </c>
      <c r="AA60" s="232">
        <f>+AA57+AA54+AA51+AA40+AA37+AA34+AA22+AA5</f>
        <v>1289962600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7037174916</v>
      </c>
      <c r="D5" s="153">
        <f>SUM(D6:D8)</f>
        <v>0</v>
      </c>
      <c r="E5" s="154">
        <f t="shared" si="0"/>
        <v>7425138221</v>
      </c>
      <c r="F5" s="100">
        <f t="shared" si="0"/>
        <v>7425138221</v>
      </c>
      <c r="G5" s="100">
        <f t="shared" si="0"/>
        <v>860416181</v>
      </c>
      <c r="H5" s="100">
        <f t="shared" si="0"/>
        <v>397701724</v>
      </c>
      <c r="I5" s="100">
        <f t="shared" si="0"/>
        <v>794287241</v>
      </c>
      <c r="J5" s="100">
        <f t="shared" si="0"/>
        <v>2052405146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2052405146</v>
      </c>
      <c r="X5" s="100">
        <f t="shared" si="0"/>
        <v>1856284555</v>
      </c>
      <c r="Y5" s="100">
        <f t="shared" si="0"/>
        <v>196120591</v>
      </c>
      <c r="Z5" s="137">
        <f>+IF(X5&lt;&gt;0,+(Y5/X5)*100,0)</f>
        <v>10.565222366998576</v>
      </c>
      <c r="AA5" s="153">
        <f>SUM(AA6:AA8)</f>
        <v>7425138221</v>
      </c>
    </row>
    <row r="6" spans="1:27" ht="13.5">
      <c r="A6" s="138" t="s">
        <v>75</v>
      </c>
      <c r="B6" s="136"/>
      <c r="C6" s="155">
        <v>203502120</v>
      </c>
      <c r="D6" s="155"/>
      <c r="E6" s="156">
        <v>104546900</v>
      </c>
      <c r="F6" s="60">
        <v>104546900</v>
      </c>
      <c r="G6" s="60">
        <v>304461</v>
      </c>
      <c r="H6" s="60">
        <v>-153775</v>
      </c>
      <c r="I6" s="60">
        <v>1625192</v>
      </c>
      <c r="J6" s="60">
        <v>1775878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1775878</v>
      </c>
      <c r="X6" s="60">
        <v>26136725</v>
      </c>
      <c r="Y6" s="60">
        <v>-24360847</v>
      </c>
      <c r="Z6" s="140">
        <v>-93.21</v>
      </c>
      <c r="AA6" s="155">
        <v>104546900</v>
      </c>
    </row>
    <row r="7" spans="1:27" ht="13.5">
      <c r="A7" s="138" t="s">
        <v>76</v>
      </c>
      <c r="B7" s="136"/>
      <c r="C7" s="157">
        <v>3096275</v>
      </c>
      <c r="D7" s="157"/>
      <c r="E7" s="158">
        <v>4500000</v>
      </c>
      <c r="F7" s="159">
        <v>4500000</v>
      </c>
      <c r="G7" s="159">
        <v>851949071</v>
      </c>
      <c r="H7" s="159">
        <v>385344767</v>
      </c>
      <c r="I7" s="159">
        <v>779445061</v>
      </c>
      <c r="J7" s="159">
        <v>2016738899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2016738899</v>
      </c>
      <c r="X7" s="159">
        <v>1125000</v>
      </c>
      <c r="Y7" s="159">
        <v>2015613899</v>
      </c>
      <c r="Z7" s="141">
        <v>179165.68</v>
      </c>
      <c r="AA7" s="157">
        <v>4500000</v>
      </c>
    </row>
    <row r="8" spans="1:27" ht="13.5">
      <c r="A8" s="138" t="s">
        <v>77</v>
      </c>
      <c r="B8" s="136"/>
      <c r="C8" s="155">
        <v>6830576521</v>
      </c>
      <c r="D8" s="155"/>
      <c r="E8" s="156">
        <v>7316091321</v>
      </c>
      <c r="F8" s="60">
        <v>7316091321</v>
      </c>
      <c r="G8" s="60">
        <v>8162649</v>
      </c>
      <c r="H8" s="60">
        <v>12510732</v>
      </c>
      <c r="I8" s="60">
        <v>13216988</v>
      </c>
      <c r="J8" s="60">
        <v>33890369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33890369</v>
      </c>
      <c r="X8" s="60">
        <v>1829022830</v>
      </c>
      <c r="Y8" s="60">
        <v>-1795132461</v>
      </c>
      <c r="Z8" s="140">
        <v>-98.15</v>
      </c>
      <c r="AA8" s="155">
        <v>7316091321</v>
      </c>
    </row>
    <row r="9" spans="1:27" ht="13.5">
      <c r="A9" s="135" t="s">
        <v>78</v>
      </c>
      <c r="B9" s="136"/>
      <c r="C9" s="153">
        <f aca="true" t="shared" si="1" ref="C9:Y9">SUM(C10:C14)</f>
        <v>852064600</v>
      </c>
      <c r="D9" s="153">
        <f>SUM(D10:D14)</f>
        <v>0</v>
      </c>
      <c r="E9" s="154">
        <f t="shared" si="1"/>
        <v>899939827</v>
      </c>
      <c r="F9" s="100">
        <f t="shared" si="1"/>
        <v>899939827</v>
      </c>
      <c r="G9" s="100">
        <f t="shared" si="1"/>
        <v>70096528</v>
      </c>
      <c r="H9" s="100">
        <f t="shared" si="1"/>
        <v>28414222</v>
      </c>
      <c r="I9" s="100">
        <f t="shared" si="1"/>
        <v>31252386</v>
      </c>
      <c r="J9" s="100">
        <f t="shared" si="1"/>
        <v>129763136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129763136</v>
      </c>
      <c r="X9" s="100">
        <f t="shared" si="1"/>
        <v>224984957</v>
      </c>
      <c r="Y9" s="100">
        <f t="shared" si="1"/>
        <v>-95221821</v>
      </c>
      <c r="Z9" s="137">
        <f>+IF(X9&lt;&gt;0,+(Y9/X9)*100,0)</f>
        <v>-42.323638997784194</v>
      </c>
      <c r="AA9" s="153">
        <f>SUM(AA10:AA14)</f>
        <v>899939827</v>
      </c>
    </row>
    <row r="10" spans="1:27" ht="13.5">
      <c r="A10" s="138" t="s">
        <v>79</v>
      </c>
      <c r="B10" s="136"/>
      <c r="C10" s="155">
        <v>50654081</v>
      </c>
      <c r="D10" s="155"/>
      <c r="E10" s="156">
        <v>44137053</v>
      </c>
      <c r="F10" s="60">
        <v>44137053</v>
      </c>
      <c r="G10" s="60">
        <v>1254962</v>
      </c>
      <c r="H10" s="60">
        <v>1622242</v>
      </c>
      <c r="I10" s="60">
        <v>2280569</v>
      </c>
      <c r="J10" s="60">
        <v>5157773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5157773</v>
      </c>
      <c r="X10" s="60">
        <v>11034263</v>
      </c>
      <c r="Y10" s="60">
        <v>-5876490</v>
      </c>
      <c r="Z10" s="140">
        <v>-53.26</v>
      </c>
      <c r="AA10" s="155">
        <v>44137053</v>
      </c>
    </row>
    <row r="11" spans="1:27" ht="13.5">
      <c r="A11" s="138" t="s">
        <v>80</v>
      </c>
      <c r="B11" s="136"/>
      <c r="C11" s="155">
        <v>63549320</v>
      </c>
      <c r="D11" s="155"/>
      <c r="E11" s="156">
        <v>33438810</v>
      </c>
      <c r="F11" s="60">
        <v>33438810</v>
      </c>
      <c r="G11" s="60">
        <v>349458</v>
      </c>
      <c r="H11" s="60">
        <v>3474287</v>
      </c>
      <c r="I11" s="60">
        <v>1289626</v>
      </c>
      <c r="J11" s="60">
        <v>5113371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5113371</v>
      </c>
      <c r="X11" s="60">
        <v>8359703</v>
      </c>
      <c r="Y11" s="60">
        <v>-3246332</v>
      </c>
      <c r="Z11" s="140">
        <v>-38.83</v>
      </c>
      <c r="AA11" s="155">
        <v>33438810</v>
      </c>
    </row>
    <row r="12" spans="1:27" ht="13.5">
      <c r="A12" s="138" t="s">
        <v>81</v>
      </c>
      <c r="B12" s="136"/>
      <c r="C12" s="155">
        <v>51373805</v>
      </c>
      <c r="D12" s="155"/>
      <c r="E12" s="156">
        <v>107439344</v>
      </c>
      <c r="F12" s="60">
        <v>107439344</v>
      </c>
      <c r="G12" s="60">
        <v>2125325</v>
      </c>
      <c r="H12" s="60">
        <v>2245012</v>
      </c>
      <c r="I12" s="60">
        <v>2208365</v>
      </c>
      <c r="J12" s="60">
        <v>6578702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6578702</v>
      </c>
      <c r="X12" s="60">
        <v>26859836</v>
      </c>
      <c r="Y12" s="60">
        <v>-20281134</v>
      </c>
      <c r="Z12" s="140">
        <v>-75.51</v>
      </c>
      <c r="AA12" s="155">
        <v>107439344</v>
      </c>
    </row>
    <row r="13" spans="1:27" ht="13.5">
      <c r="A13" s="138" t="s">
        <v>82</v>
      </c>
      <c r="B13" s="136"/>
      <c r="C13" s="155">
        <v>594265934</v>
      </c>
      <c r="D13" s="155"/>
      <c r="E13" s="156">
        <v>606398436</v>
      </c>
      <c r="F13" s="60">
        <v>606398436</v>
      </c>
      <c r="G13" s="60">
        <v>35657013</v>
      </c>
      <c r="H13" s="60">
        <v>19470374</v>
      </c>
      <c r="I13" s="60">
        <v>22229886</v>
      </c>
      <c r="J13" s="60">
        <v>77357273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77357273</v>
      </c>
      <c r="X13" s="60">
        <v>151599609</v>
      </c>
      <c r="Y13" s="60">
        <v>-74242336</v>
      </c>
      <c r="Z13" s="140">
        <v>-48.97</v>
      </c>
      <c r="AA13" s="155">
        <v>606398436</v>
      </c>
    </row>
    <row r="14" spans="1:27" ht="13.5">
      <c r="A14" s="138" t="s">
        <v>83</v>
      </c>
      <c r="B14" s="136"/>
      <c r="C14" s="157">
        <v>92221460</v>
      </c>
      <c r="D14" s="157"/>
      <c r="E14" s="158">
        <v>108526184</v>
      </c>
      <c r="F14" s="159">
        <v>108526184</v>
      </c>
      <c r="G14" s="159">
        <v>30709770</v>
      </c>
      <c r="H14" s="159">
        <v>1602307</v>
      </c>
      <c r="I14" s="159">
        <v>3243940</v>
      </c>
      <c r="J14" s="159">
        <v>35556017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35556017</v>
      </c>
      <c r="X14" s="159">
        <v>27131546</v>
      </c>
      <c r="Y14" s="159">
        <v>8424471</v>
      </c>
      <c r="Z14" s="141">
        <v>31.05</v>
      </c>
      <c r="AA14" s="157">
        <v>108526184</v>
      </c>
    </row>
    <row r="15" spans="1:27" ht="13.5">
      <c r="A15" s="135" t="s">
        <v>84</v>
      </c>
      <c r="B15" s="142"/>
      <c r="C15" s="153">
        <f aca="true" t="shared" si="2" ref="C15:Y15">SUM(C16:C18)</f>
        <v>1315051697</v>
      </c>
      <c r="D15" s="153">
        <f>SUM(D16:D18)</f>
        <v>0</v>
      </c>
      <c r="E15" s="154">
        <f t="shared" si="2"/>
        <v>1404503889</v>
      </c>
      <c r="F15" s="100">
        <f t="shared" si="2"/>
        <v>1404503889</v>
      </c>
      <c r="G15" s="100">
        <f t="shared" si="2"/>
        <v>122929503</v>
      </c>
      <c r="H15" s="100">
        <f t="shared" si="2"/>
        <v>-48412976</v>
      </c>
      <c r="I15" s="100">
        <f t="shared" si="2"/>
        <v>157699810</v>
      </c>
      <c r="J15" s="100">
        <f t="shared" si="2"/>
        <v>232216337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232216337</v>
      </c>
      <c r="X15" s="100">
        <f t="shared" si="2"/>
        <v>351125972</v>
      </c>
      <c r="Y15" s="100">
        <f t="shared" si="2"/>
        <v>-118909635</v>
      </c>
      <c r="Z15" s="137">
        <f>+IF(X15&lt;&gt;0,+(Y15/X15)*100,0)</f>
        <v>-33.865234839421106</v>
      </c>
      <c r="AA15" s="153">
        <f>SUM(AA16:AA18)</f>
        <v>1404503889</v>
      </c>
    </row>
    <row r="16" spans="1:27" ht="13.5">
      <c r="A16" s="138" t="s">
        <v>85</v>
      </c>
      <c r="B16" s="136"/>
      <c r="C16" s="155">
        <v>125795557</v>
      </c>
      <c r="D16" s="155"/>
      <c r="E16" s="156">
        <v>248088293</v>
      </c>
      <c r="F16" s="60">
        <v>248088293</v>
      </c>
      <c r="G16" s="60">
        <v>9253333</v>
      </c>
      <c r="H16" s="60">
        <v>5555374</v>
      </c>
      <c r="I16" s="60">
        <v>6436509</v>
      </c>
      <c r="J16" s="60">
        <v>21245216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21245216</v>
      </c>
      <c r="X16" s="60">
        <v>62022073</v>
      </c>
      <c r="Y16" s="60">
        <v>-40776857</v>
      </c>
      <c r="Z16" s="140">
        <v>-65.75</v>
      </c>
      <c r="AA16" s="155">
        <v>248088293</v>
      </c>
    </row>
    <row r="17" spans="1:27" ht="13.5">
      <c r="A17" s="138" t="s">
        <v>86</v>
      </c>
      <c r="B17" s="136"/>
      <c r="C17" s="155">
        <v>1188451814</v>
      </c>
      <c r="D17" s="155"/>
      <c r="E17" s="156">
        <v>1156263196</v>
      </c>
      <c r="F17" s="60">
        <v>1156263196</v>
      </c>
      <c r="G17" s="60">
        <v>113666373</v>
      </c>
      <c r="H17" s="60">
        <v>-53989958</v>
      </c>
      <c r="I17" s="60">
        <v>151254426</v>
      </c>
      <c r="J17" s="60">
        <v>210930841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210930841</v>
      </c>
      <c r="X17" s="60">
        <v>289065799</v>
      </c>
      <c r="Y17" s="60">
        <v>-78134958</v>
      </c>
      <c r="Z17" s="140">
        <v>-27.03</v>
      </c>
      <c r="AA17" s="155">
        <v>1156263196</v>
      </c>
    </row>
    <row r="18" spans="1:27" ht="13.5">
      <c r="A18" s="138" t="s">
        <v>87</v>
      </c>
      <c r="B18" s="136"/>
      <c r="C18" s="155">
        <v>804326</v>
      </c>
      <c r="D18" s="155"/>
      <c r="E18" s="156">
        <v>152400</v>
      </c>
      <c r="F18" s="60">
        <v>152400</v>
      </c>
      <c r="G18" s="60">
        <v>9797</v>
      </c>
      <c r="H18" s="60">
        <v>21608</v>
      </c>
      <c r="I18" s="60">
        <v>8875</v>
      </c>
      <c r="J18" s="60">
        <v>40280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40280</v>
      </c>
      <c r="X18" s="60">
        <v>38100</v>
      </c>
      <c r="Y18" s="60">
        <v>2180</v>
      </c>
      <c r="Z18" s="140">
        <v>5.72</v>
      </c>
      <c r="AA18" s="155">
        <v>152400</v>
      </c>
    </row>
    <row r="19" spans="1:27" ht="13.5">
      <c r="A19" s="135" t="s">
        <v>88</v>
      </c>
      <c r="B19" s="142"/>
      <c r="C19" s="153">
        <f aca="true" t="shared" si="3" ref="C19:Y19">SUM(C20:C23)</f>
        <v>12596463384</v>
      </c>
      <c r="D19" s="153">
        <f>SUM(D20:D23)</f>
        <v>0</v>
      </c>
      <c r="E19" s="154">
        <f t="shared" si="3"/>
        <v>14341098118</v>
      </c>
      <c r="F19" s="100">
        <f t="shared" si="3"/>
        <v>14341098118</v>
      </c>
      <c r="G19" s="100">
        <f t="shared" si="3"/>
        <v>1018708609</v>
      </c>
      <c r="H19" s="100">
        <f t="shared" si="3"/>
        <v>1261167984</v>
      </c>
      <c r="I19" s="100">
        <f t="shared" si="3"/>
        <v>1209554767</v>
      </c>
      <c r="J19" s="100">
        <f t="shared" si="3"/>
        <v>3489431360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3489431360</v>
      </c>
      <c r="X19" s="100">
        <f t="shared" si="3"/>
        <v>3585274530</v>
      </c>
      <c r="Y19" s="100">
        <f t="shared" si="3"/>
        <v>-95843170</v>
      </c>
      <c r="Z19" s="137">
        <f>+IF(X19&lt;&gt;0,+(Y19/X19)*100,0)</f>
        <v>-2.6732449411621486</v>
      </c>
      <c r="AA19" s="153">
        <f>SUM(AA20:AA23)</f>
        <v>14341098118</v>
      </c>
    </row>
    <row r="20" spans="1:27" ht="13.5">
      <c r="A20" s="138" t="s">
        <v>89</v>
      </c>
      <c r="B20" s="136"/>
      <c r="C20" s="155">
        <v>8600629417</v>
      </c>
      <c r="D20" s="155"/>
      <c r="E20" s="156">
        <v>9345211180</v>
      </c>
      <c r="F20" s="60">
        <v>9345211180</v>
      </c>
      <c r="G20" s="60">
        <v>703921149</v>
      </c>
      <c r="H20" s="60">
        <v>857173077</v>
      </c>
      <c r="I20" s="60">
        <v>804243507</v>
      </c>
      <c r="J20" s="60">
        <v>2365337733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2365337733</v>
      </c>
      <c r="X20" s="60">
        <v>2336302795</v>
      </c>
      <c r="Y20" s="60">
        <v>29034938</v>
      </c>
      <c r="Z20" s="140">
        <v>1.24</v>
      </c>
      <c r="AA20" s="155">
        <v>9345211180</v>
      </c>
    </row>
    <row r="21" spans="1:27" ht="13.5">
      <c r="A21" s="138" t="s">
        <v>90</v>
      </c>
      <c r="B21" s="136"/>
      <c r="C21" s="155">
        <v>2393734783</v>
      </c>
      <c r="D21" s="155"/>
      <c r="E21" s="156">
        <v>2994584184</v>
      </c>
      <c r="F21" s="60">
        <v>2994584184</v>
      </c>
      <c r="G21" s="60">
        <v>201429285</v>
      </c>
      <c r="H21" s="60">
        <v>236791282</v>
      </c>
      <c r="I21" s="60">
        <v>265011107</v>
      </c>
      <c r="J21" s="60">
        <v>703231674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703231674</v>
      </c>
      <c r="X21" s="60">
        <v>748646046</v>
      </c>
      <c r="Y21" s="60">
        <v>-45414372</v>
      </c>
      <c r="Z21" s="140">
        <v>-6.07</v>
      </c>
      <c r="AA21" s="155">
        <v>2994584184</v>
      </c>
    </row>
    <row r="22" spans="1:27" ht="13.5">
      <c r="A22" s="138" t="s">
        <v>91</v>
      </c>
      <c r="B22" s="136"/>
      <c r="C22" s="157">
        <v>959558647</v>
      </c>
      <c r="D22" s="157"/>
      <c r="E22" s="158">
        <v>1185762254</v>
      </c>
      <c r="F22" s="159">
        <v>1185762254</v>
      </c>
      <c r="G22" s="159">
        <v>51635003</v>
      </c>
      <c r="H22" s="159">
        <v>85459110</v>
      </c>
      <c r="I22" s="159">
        <v>70305639</v>
      </c>
      <c r="J22" s="159">
        <v>207399752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207399752</v>
      </c>
      <c r="X22" s="159">
        <v>296440564</v>
      </c>
      <c r="Y22" s="159">
        <v>-89040812</v>
      </c>
      <c r="Z22" s="141">
        <v>-30.04</v>
      </c>
      <c r="AA22" s="157">
        <v>1185762254</v>
      </c>
    </row>
    <row r="23" spans="1:27" ht="13.5">
      <c r="A23" s="138" t="s">
        <v>92</v>
      </c>
      <c r="B23" s="136"/>
      <c r="C23" s="155">
        <v>642540537</v>
      </c>
      <c r="D23" s="155"/>
      <c r="E23" s="156">
        <v>815540500</v>
      </c>
      <c r="F23" s="60">
        <v>815540500</v>
      </c>
      <c r="G23" s="60">
        <v>61723172</v>
      </c>
      <c r="H23" s="60">
        <v>81744515</v>
      </c>
      <c r="I23" s="60">
        <v>69994514</v>
      </c>
      <c r="J23" s="60">
        <v>213462201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213462201</v>
      </c>
      <c r="X23" s="60">
        <v>203885125</v>
      </c>
      <c r="Y23" s="60">
        <v>9577076</v>
      </c>
      <c r="Z23" s="140">
        <v>4.7</v>
      </c>
      <c r="AA23" s="155">
        <v>815540500</v>
      </c>
    </row>
    <row r="24" spans="1:27" ht="13.5">
      <c r="A24" s="135" t="s">
        <v>93</v>
      </c>
      <c r="B24" s="142" t="s">
        <v>94</v>
      </c>
      <c r="C24" s="153">
        <v>194962342</v>
      </c>
      <c r="D24" s="153"/>
      <c r="E24" s="154">
        <v>198354098</v>
      </c>
      <c r="F24" s="100">
        <v>198354098</v>
      </c>
      <c r="G24" s="100">
        <v>12555140</v>
      </c>
      <c r="H24" s="100">
        <v>16234219</v>
      </c>
      <c r="I24" s="100">
        <v>14480881</v>
      </c>
      <c r="J24" s="100">
        <v>43270240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43270240</v>
      </c>
      <c r="X24" s="100">
        <v>49588525</v>
      </c>
      <c r="Y24" s="100">
        <v>-6318285</v>
      </c>
      <c r="Z24" s="137">
        <v>-12.74</v>
      </c>
      <c r="AA24" s="153">
        <v>198354098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21995716939</v>
      </c>
      <c r="D25" s="168">
        <f>+D5+D9+D15+D19+D24</f>
        <v>0</v>
      </c>
      <c r="E25" s="169">
        <f t="shared" si="4"/>
        <v>24269034153</v>
      </c>
      <c r="F25" s="73">
        <f t="shared" si="4"/>
        <v>24269034153</v>
      </c>
      <c r="G25" s="73">
        <f t="shared" si="4"/>
        <v>2084705961</v>
      </c>
      <c r="H25" s="73">
        <f t="shared" si="4"/>
        <v>1655105173</v>
      </c>
      <c r="I25" s="73">
        <f t="shared" si="4"/>
        <v>2207275085</v>
      </c>
      <c r="J25" s="73">
        <f t="shared" si="4"/>
        <v>5947086219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5947086219</v>
      </c>
      <c r="X25" s="73">
        <f t="shared" si="4"/>
        <v>6067258539</v>
      </c>
      <c r="Y25" s="73">
        <f t="shared" si="4"/>
        <v>-120172320</v>
      </c>
      <c r="Z25" s="170">
        <f>+IF(X25&lt;&gt;0,+(Y25/X25)*100,0)</f>
        <v>-1.9806691807764416</v>
      </c>
      <c r="AA25" s="168">
        <f>+AA5+AA9+AA15+AA19+AA24</f>
        <v>24269034153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3409115633</v>
      </c>
      <c r="D28" s="153">
        <f>SUM(D29:D31)</f>
        <v>0</v>
      </c>
      <c r="E28" s="154">
        <f t="shared" si="5"/>
        <v>4184855461</v>
      </c>
      <c r="F28" s="100">
        <f t="shared" si="5"/>
        <v>4184855461</v>
      </c>
      <c r="G28" s="100">
        <f t="shared" si="5"/>
        <v>168177353</v>
      </c>
      <c r="H28" s="100">
        <f t="shared" si="5"/>
        <v>262481810</v>
      </c>
      <c r="I28" s="100">
        <f t="shared" si="5"/>
        <v>368783425</v>
      </c>
      <c r="J28" s="100">
        <f t="shared" si="5"/>
        <v>799442588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799442588</v>
      </c>
      <c r="X28" s="100">
        <f t="shared" si="5"/>
        <v>1046213865</v>
      </c>
      <c r="Y28" s="100">
        <f t="shared" si="5"/>
        <v>-246771277</v>
      </c>
      <c r="Z28" s="137">
        <f>+IF(X28&lt;&gt;0,+(Y28/X28)*100,0)</f>
        <v>-23.58707767651311</v>
      </c>
      <c r="AA28" s="153">
        <f>SUM(AA29:AA31)</f>
        <v>4184855461</v>
      </c>
    </row>
    <row r="29" spans="1:27" ht="13.5">
      <c r="A29" s="138" t="s">
        <v>75</v>
      </c>
      <c r="B29" s="136"/>
      <c r="C29" s="155">
        <v>537281858</v>
      </c>
      <c r="D29" s="155"/>
      <c r="E29" s="156">
        <v>618018208</v>
      </c>
      <c r="F29" s="60">
        <v>618018208</v>
      </c>
      <c r="G29" s="60">
        <v>46171225</v>
      </c>
      <c r="H29" s="60">
        <v>57363304</v>
      </c>
      <c r="I29" s="60">
        <v>45899753</v>
      </c>
      <c r="J29" s="60">
        <v>149434282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149434282</v>
      </c>
      <c r="X29" s="60">
        <v>154504552</v>
      </c>
      <c r="Y29" s="60">
        <v>-5070270</v>
      </c>
      <c r="Z29" s="140">
        <v>-3.28</v>
      </c>
      <c r="AA29" s="155">
        <v>618018208</v>
      </c>
    </row>
    <row r="30" spans="1:27" ht="13.5">
      <c r="A30" s="138" t="s">
        <v>76</v>
      </c>
      <c r="B30" s="136"/>
      <c r="C30" s="157">
        <v>56773839</v>
      </c>
      <c r="D30" s="157"/>
      <c r="E30" s="158">
        <v>70784728</v>
      </c>
      <c r="F30" s="159">
        <v>70784728</v>
      </c>
      <c r="G30" s="159">
        <v>84086437</v>
      </c>
      <c r="H30" s="159">
        <v>18763304</v>
      </c>
      <c r="I30" s="159">
        <v>108592639</v>
      </c>
      <c r="J30" s="159">
        <v>211442380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211442380</v>
      </c>
      <c r="X30" s="159">
        <v>17696182</v>
      </c>
      <c r="Y30" s="159">
        <v>193746198</v>
      </c>
      <c r="Z30" s="141">
        <v>1094.85</v>
      </c>
      <c r="AA30" s="157">
        <v>70784728</v>
      </c>
    </row>
    <row r="31" spans="1:27" ht="13.5">
      <c r="A31" s="138" t="s">
        <v>77</v>
      </c>
      <c r="B31" s="136"/>
      <c r="C31" s="155">
        <v>2815059936</v>
      </c>
      <c r="D31" s="155"/>
      <c r="E31" s="156">
        <v>3496052525</v>
      </c>
      <c r="F31" s="60">
        <v>3496052525</v>
      </c>
      <c r="G31" s="60">
        <v>37919691</v>
      </c>
      <c r="H31" s="60">
        <v>186355202</v>
      </c>
      <c r="I31" s="60">
        <v>214291033</v>
      </c>
      <c r="J31" s="60">
        <v>438565926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438565926</v>
      </c>
      <c r="X31" s="60">
        <v>874013131</v>
      </c>
      <c r="Y31" s="60">
        <v>-435447205</v>
      </c>
      <c r="Z31" s="140">
        <v>-49.82</v>
      </c>
      <c r="AA31" s="155">
        <v>3496052525</v>
      </c>
    </row>
    <row r="32" spans="1:27" ht="13.5">
      <c r="A32" s="135" t="s">
        <v>78</v>
      </c>
      <c r="B32" s="136"/>
      <c r="C32" s="153">
        <f aca="true" t="shared" si="6" ref="C32:Y32">SUM(C33:C37)</f>
        <v>3418046280</v>
      </c>
      <c r="D32" s="153">
        <f>SUM(D33:D37)</f>
        <v>0</v>
      </c>
      <c r="E32" s="154">
        <f t="shared" si="6"/>
        <v>3555047915</v>
      </c>
      <c r="F32" s="100">
        <f t="shared" si="6"/>
        <v>3555047915</v>
      </c>
      <c r="G32" s="100">
        <f t="shared" si="6"/>
        <v>216195994</v>
      </c>
      <c r="H32" s="100">
        <f t="shared" si="6"/>
        <v>233957185</v>
      </c>
      <c r="I32" s="100">
        <f t="shared" si="6"/>
        <v>254471424</v>
      </c>
      <c r="J32" s="100">
        <f t="shared" si="6"/>
        <v>704624603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704624603</v>
      </c>
      <c r="X32" s="100">
        <f t="shared" si="6"/>
        <v>888761979</v>
      </c>
      <c r="Y32" s="100">
        <f t="shared" si="6"/>
        <v>-184137376</v>
      </c>
      <c r="Z32" s="137">
        <f>+IF(X32&lt;&gt;0,+(Y32/X32)*100,0)</f>
        <v>-20.718412842905828</v>
      </c>
      <c r="AA32" s="153">
        <f>SUM(AA33:AA37)</f>
        <v>3555047915</v>
      </c>
    </row>
    <row r="33" spans="1:27" ht="13.5">
      <c r="A33" s="138" t="s">
        <v>79</v>
      </c>
      <c r="B33" s="136"/>
      <c r="C33" s="155">
        <v>481580344</v>
      </c>
      <c r="D33" s="155"/>
      <c r="E33" s="156">
        <v>455073941</v>
      </c>
      <c r="F33" s="60">
        <v>455073941</v>
      </c>
      <c r="G33" s="60">
        <v>30632199</v>
      </c>
      <c r="H33" s="60">
        <v>31301928</v>
      </c>
      <c r="I33" s="60">
        <v>37883271</v>
      </c>
      <c r="J33" s="60">
        <v>99817398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99817398</v>
      </c>
      <c r="X33" s="60">
        <v>113768485</v>
      </c>
      <c r="Y33" s="60">
        <v>-13951087</v>
      </c>
      <c r="Z33" s="140">
        <v>-12.26</v>
      </c>
      <c r="AA33" s="155">
        <v>455073941</v>
      </c>
    </row>
    <row r="34" spans="1:27" ht="13.5">
      <c r="A34" s="138" t="s">
        <v>80</v>
      </c>
      <c r="B34" s="136"/>
      <c r="C34" s="155">
        <v>731287458</v>
      </c>
      <c r="D34" s="155"/>
      <c r="E34" s="156">
        <v>624976128</v>
      </c>
      <c r="F34" s="60">
        <v>624976128</v>
      </c>
      <c r="G34" s="60">
        <v>42557628</v>
      </c>
      <c r="H34" s="60">
        <v>26279652</v>
      </c>
      <c r="I34" s="60">
        <v>40417499</v>
      </c>
      <c r="J34" s="60">
        <v>109254779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109254779</v>
      </c>
      <c r="X34" s="60">
        <v>156244032</v>
      </c>
      <c r="Y34" s="60">
        <v>-46989253</v>
      </c>
      <c r="Z34" s="140">
        <v>-30.07</v>
      </c>
      <c r="AA34" s="155">
        <v>624976128</v>
      </c>
    </row>
    <row r="35" spans="1:27" ht="13.5">
      <c r="A35" s="138" t="s">
        <v>81</v>
      </c>
      <c r="B35" s="136"/>
      <c r="C35" s="155">
        <v>1448476010</v>
      </c>
      <c r="D35" s="155"/>
      <c r="E35" s="156">
        <v>1715871627</v>
      </c>
      <c r="F35" s="60">
        <v>1715871627</v>
      </c>
      <c r="G35" s="60">
        <v>96377626</v>
      </c>
      <c r="H35" s="60">
        <v>123934655</v>
      </c>
      <c r="I35" s="60">
        <v>115620139</v>
      </c>
      <c r="J35" s="60">
        <v>335932420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335932420</v>
      </c>
      <c r="X35" s="60">
        <v>428967907</v>
      </c>
      <c r="Y35" s="60">
        <v>-93035487</v>
      </c>
      <c r="Z35" s="140">
        <v>-21.69</v>
      </c>
      <c r="AA35" s="155">
        <v>1715871627</v>
      </c>
    </row>
    <row r="36" spans="1:27" ht="13.5">
      <c r="A36" s="138" t="s">
        <v>82</v>
      </c>
      <c r="B36" s="136"/>
      <c r="C36" s="155">
        <v>449451601</v>
      </c>
      <c r="D36" s="155"/>
      <c r="E36" s="156">
        <v>400716503</v>
      </c>
      <c r="F36" s="60">
        <v>400716503</v>
      </c>
      <c r="G36" s="60">
        <v>16011763</v>
      </c>
      <c r="H36" s="60">
        <v>23796435</v>
      </c>
      <c r="I36" s="60">
        <v>31817430</v>
      </c>
      <c r="J36" s="60">
        <v>71625628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71625628</v>
      </c>
      <c r="X36" s="60">
        <v>100179126</v>
      </c>
      <c r="Y36" s="60">
        <v>-28553498</v>
      </c>
      <c r="Z36" s="140">
        <v>-28.5</v>
      </c>
      <c r="AA36" s="155">
        <v>400716503</v>
      </c>
    </row>
    <row r="37" spans="1:27" ht="13.5">
      <c r="A37" s="138" t="s">
        <v>83</v>
      </c>
      <c r="B37" s="136"/>
      <c r="C37" s="157">
        <v>307250867</v>
      </c>
      <c r="D37" s="157"/>
      <c r="E37" s="158">
        <v>358409716</v>
      </c>
      <c r="F37" s="159">
        <v>358409716</v>
      </c>
      <c r="G37" s="159">
        <v>30616778</v>
      </c>
      <c r="H37" s="159">
        <v>28644515</v>
      </c>
      <c r="I37" s="159">
        <v>28733085</v>
      </c>
      <c r="J37" s="159">
        <v>87994378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87994378</v>
      </c>
      <c r="X37" s="159">
        <v>89602429</v>
      </c>
      <c r="Y37" s="159">
        <v>-1608051</v>
      </c>
      <c r="Z37" s="141">
        <v>-1.79</v>
      </c>
      <c r="AA37" s="157">
        <v>358409716</v>
      </c>
    </row>
    <row r="38" spans="1:27" ht="13.5">
      <c r="A38" s="135" t="s">
        <v>84</v>
      </c>
      <c r="B38" s="142"/>
      <c r="C38" s="153">
        <f aca="true" t="shared" si="7" ref="C38:Y38">SUM(C39:C41)</f>
        <v>1827844793</v>
      </c>
      <c r="D38" s="153">
        <f>SUM(D39:D41)</f>
        <v>0</v>
      </c>
      <c r="E38" s="154">
        <f t="shared" si="7"/>
        <v>2145804685</v>
      </c>
      <c r="F38" s="100">
        <f t="shared" si="7"/>
        <v>2145804685</v>
      </c>
      <c r="G38" s="100">
        <f t="shared" si="7"/>
        <v>215817051</v>
      </c>
      <c r="H38" s="100">
        <f t="shared" si="7"/>
        <v>43524527</v>
      </c>
      <c r="I38" s="100">
        <f t="shared" si="7"/>
        <v>142118666</v>
      </c>
      <c r="J38" s="100">
        <f t="shared" si="7"/>
        <v>401460244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401460244</v>
      </c>
      <c r="X38" s="100">
        <f t="shared" si="7"/>
        <v>536451172</v>
      </c>
      <c r="Y38" s="100">
        <f t="shared" si="7"/>
        <v>-134990928</v>
      </c>
      <c r="Z38" s="137">
        <f>+IF(X38&lt;&gt;0,+(Y38/X38)*100,0)</f>
        <v>-25.1636933696549</v>
      </c>
      <c r="AA38" s="153">
        <f>SUM(AA39:AA41)</f>
        <v>2145804685</v>
      </c>
    </row>
    <row r="39" spans="1:27" ht="13.5">
      <c r="A39" s="138" t="s">
        <v>85</v>
      </c>
      <c r="B39" s="136"/>
      <c r="C39" s="155">
        <v>361254045</v>
      </c>
      <c r="D39" s="155"/>
      <c r="E39" s="156">
        <v>572863921</v>
      </c>
      <c r="F39" s="60">
        <v>572863921</v>
      </c>
      <c r="G39" s="60">
        <v>28360899</v>
      </c>
      <c r="H39" s="60">
        <v>42678647</v>
      </c>
      <c r="I39" s="60">
        <v>38184114</v>
      </c>
      <c r="J39" s="60">
        <v>109223660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109223660</v>
      </c>
      <c r="X39" s="60">
        <v>143215980</v>
      </c>
      <c r="Y39" s="60">
        <v>-33992320</v>
      </c>
      <c r="Z39" s="140">
        <v>-23.74</v>
      </c>
      <c r="AA39" s="155">
        <v>572863921</v>
      </c>
    </row>
    <row r="40" spans="1:27" ht="13.5">
      <c r="A40" s="138" t="s">
        <v>86</v>
      </c>
      <c r="B40" s="136"/>
      <c r="C40" s="155">
        <v>1424365954</v>
      </c>
      <c r="D40" s="155"/>
      <c r="E40" s="156">
        <v>1514204430</v>
      </c>
      <c r="F40" s="60">
        <v>1514204430</v>
      </c>
      <c r="G40" s="60">
        <v>183016257</v>
      </c>
      <c r="H40" s="60">
        <v>-3608301</v>
      </c>
      <c r="I40" s="60">
        <v>99342578</v>
      </c>
      <c r="J40" s="60">
        <v>278750534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278750534</v>
      </c>
      <c r="X40" s="60">
        <v>378551108</v>
      </c>
      <c r="Y40" s="60">
        <v>-99800574</v>
      </c>
      <c r="Z40" s="140">
        <v>-26.36</v>
      </c>
      <c r="AA40" s="155">
        <v>1514204430</v>
      </c>
    </row>
    <row r="41" spans="1:27" ht="13.5">
      <c r="A41" s="138" t="s">
        <v>87</v>
      </c>
      <c r="B41" s="136"/>
      <c r="C41" s="155">
        <v>42224794</v>
      </c>
      <c r="D41" s="155"/>
      <c r="E41" s="156">
        <v>58736334</v>
      </c>
      <c r="F41" s="60">
        <v>58736334</v>
      </c>
      <c r="G41" s="60">
        <v>4439895</v>
      </c>
      <c r="H41" s="60">
        <v>4454181</v>
      </c>
      <c r="I41" s="60">
        <v>4591974</v>
      </c>
      <c r="J41" s="60">
        <v>13486050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13486050</v>
      </c>
      <c r="X41" s="60">
        <v>14684084</v>
      </c>
      <c r="Y41" s="60">
        <v>-1198034</v>
      </c>
      <c r="Z41" s="140">
        <v>-8.16</v>
      </c>
      <c r="AA41" s="155">
        <v>58736334</v>
      </c>
    </row>
    <row r="42" spans="1:27" ht="13.5">
      <c r="A42" s="135" t="s">
        <v>88</v>
      </c>
      <c r="B42" s="142"/>
      <c r="C42" s="153">
        <f aca="true" t="shared" si="8" ref="C42:Y42">SUM(C43:C46)</f>
        <v>11229579207</v>
      </c>
      <c r="D42" s="153">
        <f>SUM(D43:D46)</f>
        <v>0</v>
      </c>
      <c r="E42" s="154">
        <f t="shared" si="8"/>
        <v>12088387331</v>
      </c>
      <c r="F42" s="100">
        <f t="shared" si="8"/>
        <v>12088387331</v>
      </c>
      <c r="G42" s="100">
        <f t="shared" si="8"/>
        <v>335358432</v>
      </c>
      <c r="H42" s="100">
        <f t="shared" si="8"/>
        <v>1137015762</v>
      </c>
      <c r="I42" s="100">
        <f t="shared" si="8"/>
        <v>1136993624</v>
      </c>
      <c r="J42" s="100">
        <f t="shared" si="8"/>
        <v>2609367818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2609367818</v>
      </c>
      <c r="X42" s="100">
        <f t="shared" si="8"/>
        <v>3022096833</v>
      </c>
      <c r="Y42" s="100">
        <f t="shared" si="8"/>
        <v>-412729015</v>
      </c>
      <c r="Z42" s="137">
        <f>+IF(X42&lt;&gt;0,+(Y42/X42)*100,0)</f>
        <v>-13.657041379123806</v>
      </c>
      <c r="AA42" s="153">
        <f>SUM(AA43:AA46)</f>
        <v>12088387331</v>
      </c>
    </row>
    <row r="43" spans="1:27" ht="13.5">
      <c r="A43" s="138" t="s">
        <v>89</v>
      </c>
      <c r="B43" s="136"/>
      <c r="C43" s="155">
        <v>7825448812</v>
      </c>
      <c r="D43" s="155"/>
      <c r="E43" s="156">
        <v>8358923688</v>
      </c>
      <c r="F43" s="60">
        <v>8358923688</v>
      </c>
      <c r="G43" s="60">
        <v>117226134</v>
      </c>
      <c r="H43" s="60">
        <v>901549600</v>
      </c>
      <c r="I43" s="60">
        <v>856142060</v>
      </c>
      <c r="J43" s="60">
        <v>1874917794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1874917794</v>
      </c>
      <c r="X43" s="60">
        <v>2089730922</v>
      </c>
      <c r="Y43" s="60">
        <v>-214813128</v>
      </c>
      <c r="Z43" s="140">
        <v>-10.28</v>
      </c>
      <c r="AA43" s="155">
        <v>8358923688</v>
      </c>
    </row>
    <row r="44" spans="1:27" ht="13.5">
      <c r="A44" s="138" t="s">
        <v>90</v>
      </c>
      <c r="B44" s="136"/>
      <c r="C44" s="155">
        <v>1971386754</v>
      </c>
      <c r="D44" s="155"/>
      <c r="E44" s="156">
        <v>2524104698</v>
      </c>
      <c r="F44" s="60">
        <v>2524104698</v>
      </c>
      <c r="G44" s="60">
        <v>167705441</v>
      </c>
      <c r="H44" s="60">
        <v>179321389</v>
      </c>
      <c r="I44" s="60">
        <v>186815187</v>
      </c>
      <c r="J44" s="60">
        <v>533842017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533842017</v>
      </c>
      <c r="X44" s="60">
        <v>631026175</v>
      </c>
      <c r="Y44" s="60">
        <v>-97184158</v>
      </c>
      <c r="Z44" s="140">
        <v>-15.4</v>
      </c>
      <c r="AA44" s="155">
        <v>2524104698</v>
      </c>
    </row>
    <row r="45" spans="1:27" ht="13.5">
      <c r="A45" s="138" t="s">
        <v>91</v>
      </c>
      <c r="B45" s="136"/>
      <c r="C45" s="157">
        <v>453639382</v>
      </c>
      <c r="D45" s="157"/>
      <c r="E45" s="158">
        <v>629525232</v>
      </c>
      <c r="F45" s="159">
        <v>629525232</v>
      </c>
      <c r="G45" s="159">
        <v>19929147</v>
      </c>
      <c r="H45" s="159">
        <v>26718217</v>
      </c>
      <c r="I45" s="159">
        <v>40135941</v>
      </c>
      <c r="J45" s="159">
        <v>86783305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86783305</v>
      </c>
      <c r="X45" s="159">
        <v>157381308</v>
      </c>
      <c r="Y45" s="159">
        <v>-70598003</v>
      </c>
      <c r="Z45" s="141">
        <v>-44.86</v>
      </c>
      <c r="AA45" s="157">
        <v>629525232</v>
      </c>
    </row>
    <row r="46" spans="1:27" ht="13.5">
      <c r="A46" s="138" t="s">
        <v>92</v>
      </c>
      <c r="B46" s="136"/>
      <c r="C46" s="155">
        <v>979104259</v>
      </c>
      <c r="D46" s="155"/>
      <c r="E46" s="156">
        <v>575833713</v>
      </c>
      <c r="F46" s="60">
        <v>575833713</v>
      </c>
      <c r="G46" s="60">
        <v>30497710</v>
      </c>
      <c r="H46" s="60">
        <v>29426556</v>
      </c>
      <c r="I46" s="60">
        <v>53900436</v>
      </c>
      <c r="J46" s="60">
        <v>113824702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113824702</v>
      </c>
      <c r="X46" s="60">
        <v>143958428</v>
      </c>
      <c r="Y46" s="60">
        <v>-30133726</v>
      </c>
      <c r="Z46" s="140">
        <v>-20.93</v>
      </c>
      <c r="AA46" s="155">
        <v>575833713</v>
      </c>
    </row>
    <row r="47" spans="1:27" ht="13.5">
      <c r="A47" s="135" t="s">
        <v>93</v>
      </c>
      <c r="B47" s="142" t="s">
        <v>94</v>
      </c>
      <c r="C47" s="153">
        <v>179098389</v>
      </c>
      <c r="D47" s="153"/>
      <c r="E47" s="154">
        <v>197899793</v>
      </c>
      <c r="F47" s="100">
        <v>197899793</v>
      </c>
      <c r="G47" s="100">
        <v>10410427</v>
      </c>
      <c r="H47" s="100">
        <v>11425451</v>
      </c>
      <c r="I47" s="100">
        <v>9839510</v>
      </c>
      <c r="J47" s="100">
        <v>31675388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31675388</v>
      </c>
      <c r="X47" s="100">
        <v>49474948</v>
      </c>
      <c r="Y47" s="100">
        <v>-17799560</v>
      </c>
      <c r="Z47" s="137">
        <v>-35.98</v>
      </c>
      <c r="AA47" s="153">
        <v>197899793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20063684302</v>
      </c>
      <c r="D48" s="168">
        <f>+D28+D32+D38+D42+D47</f>
        <v>0</v>
      </c>
      <c r="E48" s="169">
        <f t="shared" si="9"/>
        <v>22171995185</v>
      </c>
      <c r="F48" s="73">
        <f t="shared" si="9"/>
        <v>22171995185</v>
      </c>
      <c r="G48" s="73">
        <f t="shared" si="9"/>
        <v>945959257</v>
      </c>
      <c r="H48" s="73">
        <f t="shared" si="9"/>
        <v>1688404735</v>
      </c>
      <c r="I48" s="73">
        <f t="shared" si="9"/>
        <v>1912206649</v>
      </c>
      <c r="J48" s="73">
        <f t="shared" si="9"/>
        <v>4546570641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4546570641</v>
      </c>
      <c r="X48" s="73">
        <f t="shared" si="9"/>
        <v>5542998797</v>
      </c>
      <c r="Y48" s="73">
        <f t="shared" si="9"/>
        <v>-996428156</v>
      </c>
      <c r="Z48" s="170">
        <f>+IF(X48&lt;&gt;0,+(Y48/X48)*100,0)</f>
        <v>-17.97633722271941</v>
      </c>
      <c r="AA48" s="168">
        <f>+AA28+AA32+AA38+AA42+AA47</f>
        <v>22171995185</v>
      </c>
    </row>
    <row r="49" spans="1:27" ht="13.5">
      <c r="A49" s="148" t="s">
        <v>49</v>
      </c>
      <c r="B49" s="149"/>
      <c r="C49" s="171">
        <f aca="true" t="shared" si="10" ref="C49:Y49">+C25-C48</f>
        <v>1932032637</v>
      </c>
      <c r="D49" s="171">
        <f>+D25-D48</f>
        <v>0</v>
      </c>
      <c r="E49" s="172">
        <f t="shared" si="10"/>
        <v>2097038968</v>
      </c>
      <c r="F49" s="173">
        <f t="shared" si="10"/>
        <v>2097038968</v>
      </c>
      <c r="G49" s="173">
        <f t="shared" si="10"/>
        <v>1138746704</v>
      </c>
      <c r="H49" s="173">
        <f t="shared" si="10"/>
        <v>-33299562</v>
      </c>
      <c r="I49" s="173">
        <f t="shared" si="10"/>
        <v>295068436</v>
      </c>
      <c r="J49" s="173">
        <f t="shared" si="10"/>
        <v>1400515578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1400515578</v>
      </c>
      <c r="X49" s="173">
        <f>IF(F25=F48,0,X25-X48)</f>
        <v>524259742</v>
      </c>
      <c r="Y49" s="173">
        <f t="shared" si="10"/>
        <v>876255836</v>
      </c>
      <c r="Z49" s="174">
        <f>+IF(X49&lt;&gt;0,+(Y49/X49)*100,0)</f>
        <v>167.14154565009497</v>
      </c>
      <c r="AA49" s="171">
        <f>+AA25-AA48</f>
        <v>2097038968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4051438834</v>
      </c>
      <c r="D5" s="155">
        <v>0</v>
      </c>
      <c r="E5" s="156">
        <v>4464237900</v>
      </c>
      <c r="F5" s="60">
        <v>4464237900</v>
      </c>
      <c r="G5" s="60">
        <v>351588702</v>
      </c>
      <c r="H5" s="60">
        <v>367275791</v>
      </c>
      <c r="I5" s="60">
        <v>328127796</v>
      </c>
      <c r="J5" s="60">
        <v>1046992289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1046992289</v>
      </c>
      <c r="X5" s="60">
        <v>1116059475</v>
      </c>
      <c r="Y5" s="60">
        <v>-69067186</v>
      </c>
      <c r="Z5" s="140">
        <v>-6.19</v>
      </c>
      <c r="AA5" s="155">
        <v>4464237900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8317790472</v>
      </c>
      <c r="D7" s="155">
        <v>0</v>
      </c>
      <c r="E7" s="156">
        <v>9012285900</v>
      </c>
      <c r="F7" s="60">
        <v>9012285900</v>
      </c>
      <c r="G7" s="60">
        <v>696089349</v>
      </c>
      <c r="H7" s="60">
        <v>839895720</v>
      </c>
      <c r="I7" s="60">
        <v>785448722</v>
      </c>
      <c r="J7" s="60">
        <v>2321433791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2321433791</v>
      </c>
      <c r="X7" s="60">
        <v>2253071475</v>
      </c>
      <c r="Y7" s="60">
        <v>68362316</v>
      </c>
      <c r="Z7" s="140">
        <v>3.03</v>
      </c>
      <c r="AA7" s="155">
        <v>9012285900</v>
      </c>
    </row>
    <row r="8" spans="1:27" ht="13.5">
      <c r="A8" s="183" t="s">
        <v>104</v>
      </c>
      <c r="B8" s="182"/>
      <c r="C8" s="155">
        <v>2334330298</v>
      </c>
      <c r="D8" s="155">
        <v>0</v>
      </c>
      <c r="E8" s="156">
        <v>2739883801</v>
      </c>
      <c r="F8" s="60">
        <v>2739883801</v>
      </c>
      <c r="G8" s="60">
        <v>182079170</v>
      </c>
      <c r="H8" s="60">
        <v>227776382</v>
      </c>
      <c r="I8" s="60">
        <v>233602114</v>
      </c>
      <c r="J8" s="60">
        <v>643457666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643457666</v>
      </c>
      <c r="X8" s="60">
        <v>684970950</v>
      </c>
      <c r="Y8" s="60">
        <v>-41513284</v>
      </c>
      <c r="Z8" s="140">
        <v>-6.06</v>
      </c>
      <c r="AA8" s="155">
        <v>2739883801</v>
      </c>
    </row>
    <row r="9" spans="1:27" ht="13.5">
      <c r="A9" s="183" t="s">
        <v>105</v>
      </c>
      <c r="B9" s="182"/>
      <c r="C9" s="155">
        <v>606043523</v>
      </c>
      <c r="D9" s="155">
        <v>0</v>
      </c>
      <c r="E9" s="156">
        <v>660034910</v>
      </c>
      <c r="F9" s="60">
        <v>660034910</v>
      </c>
      <c r="G9" s="60">
        <v>49954416</v>
      </c>
      <c r="H9" s="60">
        <v>54217990</v>
      </c>
      <c r="I9" s="60">
        <v>52716730</v>
      </c>
      <c r="J9" s="60">
        <v>156889136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156889136</v>
      </c>
      <c r="X9" s="60">
        <v>165008728</v>
      </c>
      <c r="Y9" s="60">
        <v>-8119592</v>
      </c>
      <c r="Z9" s="140">
        <v>-4.92</v>
      </c>
      <c r="AA9" s="155">
        <v>660034910</v>
      </c>
    </row>
    <row r="10" spans="1:27" ht="13.5">
      <c r="A10" s="183" t="s">
        <v>106</v>
      </c>
      <c r="B10" s="182"/>
      <c r="C10" s="155">
        <v>642157816</v>
      </c>
      <c r="D10" s="155">
        <v>0</v>
      </c>
      <c r="E10" s="156">
        <v>779340300</v>
      </c>
      <c r="F10" s="54">
        <v>779340300</v>
      </c>
      <c r="G10" s="54">
        <v>61715816</v>
      </c>
      <c r="H10" s="54">
        <v>81740016</v>
      </c>
      <c r="I10" s="54">
        <v>69954688</v>
      </c>
      <c r="J10" s="54">
        <v>213410520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213410520</v>
      </c>
      <c r="X10" s="54">
        <v>194835075</v>
      </c>
      <c r="Y10" s="54">
        <v>18575445</v>
      </c>
      <c r="Z10" s="184">
        <v>9.53</v>
      </c>
      <c r="AA10" s="130">
        <v>779340300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103607048</v>
      </c>
      <c r="D12" s="155">
        <v>0</v>
      </c>
      <c r="E12" s="156">
        <v>131356583</v>
      </c>
      <c r="F12" s="60">
        <v>131356583</v>
      </c>
      <c r="G12" s="60">
        <v>7616017</v>
      </c>
      <c r="H12" s="60">
        <v>6380276</v>
      </c>
      <c r="I12" s="60">
        <v>11802902</v>
      </c>
      <c r="J12" s="60">
        <v>25799195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25799195</v>
      </c>
      <c r="X12" s="60">
        <v>32839146</v>
      </c>
      <c r="Y12" s="60">
        <v>-7039951</v>
      </c>
      <c r="Z12" s="140">
        <v>-21.44</v>
      </c>
      <c r="AA12" s="155">
        <v>131356583</v>
      </c>
    </row>
    <row r="13" spans="1:27" ht="13.5">
      <c r="A13" s="181" t="s">
        <v>109</v>
      </c>
      <c r="B13" s="185"/>
      <c r="C13" s="155">
        <v>62236529</v>
      </c>
      <c r="D13" s="155">
        <v>0</v>
      </c>
      <c r="E13" s="156">
        <v>38337400</v>
      </c>
      <c r="F13" s="60">
        <v>38337400</v>
      </c>
      <c r="G13" s="60">
        <v>2956750</v>
      </c>
      <c r="H13" s="60">
        <v>3396376</v>
      </c>
      <c r="I13" s="60">
        <v>1902131</v>
      </c>
      <c r="J13" s="60">
        <v>8255257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8255257</v>
      </c>
      <c r="X13" s="60">
        <v>9584350</v>
      </c>
      <c r="Y13" s="60">
        <v>-1329093</v>
      </c>
      <c r="Z13" s="140">
        <v>-13.87</v>
      </c>
      <c r="AA13" s="155">
        <v>38337400</v>
      </c>
    </row>
    <row r="14" spans="1:27" ht="13.5">
      <c r="A14" s="181" t="s">
        <v>110</v>
      </c>
      <c r="B14" s="185"/>
      <c r="C14" s="155">
        <v>253240285</v>
      </c>
      <c r="D14" s="155">
        <v>0</v>
      </c>
      <c r="E14" s="156">
        <v>240531899</v>
      </c>
      <c r="F14" s="60">
        <v>240531899</v>
      </c>
      <c r="G14" s="60">
        <v>22660973</v>
      </c>
      <c r="H14" s="60">
        <v>28306358</v>
      </c>
      <c r="I14" s="60">
        <v>23117699</v>
      </c>
      <c r="J14" s="60">
        <v>74085030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74085030</v>
      </c>
      <c r="X14" s="60">
        <v>60132975</v>
      </c>
      <c r="Y14" s="60">
        <v>13952055</v>
      </c>
      <c r="Z14" s="140">
        <v>23.2</v>
      </c>
      <c r="AA14" s="155">
        <v>240531899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3934831</v>
      </c>
      <c r="D16" s="155">
        <v>0</v>
      </c>
      <c r="E16" s="156">
        <v>79184600</v>
      </c>
      <c r="F16" s="60">
        <v>79184600</v>
      </c>
      <c r="G16" s="60">
        <v>635283</v>
      </c>
      <c r="H16" s="60">
        <v>405823</v>
      </c>
      <c r="I16" s="60">
        <v>378758</v>
      </c>
      <c r="J16" s="60">
        <v>1419864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1419864</v>
      </c>
      <c r="X16" s="60">
        <v>19796150</v>
      </c>
      <c r="Y16" s="60">
        <v>-18376286</v>
      </c>
      <c r="Z16" s="140">
        <v>-92.83</v>
      </c>
      <c r="AA16" s="155">
        <v>79184600</v>
      </c>
    </row>
    <row r="17" spans="1:27" ht="13.5">
      <c r="A17" s="181" t="s">
        <v>113</v>
      </c>
      <c r="B17" s="185"/>
      <c r="C17" s="155">
        <v>58658683</v>
      </c>
      <c r="D17" s="155">
        <v>0</v>
      </c>
      <c r="E17" s="156">
        <v>52984277</v>
      </c>
      <c r="F17" s="60">
        <v>52984277</v>
      </c>
      <c r="G17" s="60">
        <v>244375</v>
      </c>
      <c r="H17" s="60">
        <v>5423092</v>
      </c>
      <c r="I17" s="60">
        <v>4848829</v>
      </c>
      <c r="J17" s="60">
        <v>10516296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10516296</v>
      </c>
      <c r="X17" s="60">
        <v>13246069</v>
      </c>
      <c r="Y17" s="60">
        <v>-2729773</v>
      </c>
      <c r="Z17" s="140">
        <v>-20.61</v>
      </c>
      <c r="AA17" s="155">
        <v>52984277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2592462962</v>
      </c>
      <c r="D19" s="155">
        <v>0</v>
      </c>
      <c r="E19" s="156">
        <v>2927897331</v>
      </c>
      <c r="F19" s="60">
        <v>2927897331</v>
      </c>
      <c r="G19" s="60">
        <v>627401593</v>
      </c>
      <c r="H19" s="60">
        <v>-104000638</v>
      </c>
      <c r="I19" s="60">
        <v>450218163</v>
      </c>
      <c r="J19" s="60">
        <v>973619118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973619118</v>
      </c>
      <c r="X19" s="60">
        <v>731974333</v>
      </c>
      <c r="Y19" s="60">
        <v>241644785</v>
      </c>
      <c r="Z19" s="140">
        <v>33.01</v>
      </c>
      <c r="AA19" s="155">
        <v>2927897331</v>
      </c>
    </row>
    <row r="20" spans="1:27" ht="13.5">
      <c r="A20" s="181" t="s">
        <v>35</v>
      </c>
      <c r="B20" s="185"/>
      <c r="C20" s="155">
        <v>808628505</v>
      </c>
      <c r="D20" s="155">
        <v>0</v>
      </c>
      <c r="E20" s="156">
        <v>1045920283</v>
      </c>
      <c r="F20" s="54">
        <v>1045920283</v>
      </c>
      <c r="G20" s="54">
        <v>47795539</v>
      </c>
      <c r="H20" s="54">
        <v>58510580</v>
      </c>
      <c r="I20" s="54">
        <v>75220413</v>
      </c>
      <c r="J20" s="54">
        <v>181526532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181526532</v>
      </c>
      <c r="X20" s="54">
        <v>261480071</v>
      </c>
      <c r="Y20" s="54">
        <v>-79953539</v>
      </c>
      <c r="Z20" s="184">
        <v>-30.58</v>
      </c>
      <c r="AA20" s="130">
        <v>1045920283</v>
      </c>
    </row>
    <row r="21" spans="1:27" ht="13.5">
      <c r="A21" s="181" t="s">
        <v>115</v>
      </c>
      <c r="B21" s="185"/>
      <c r="C21" s="155">
        <v>9813929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19844343715</v>
      </c>
      <c r="D22" s="188">
        <f>SUM(D5:D21)</f>
        <v>0</v>
      </c>
      <c r="E22" s="189">
        <f t="shared" si="0"/>
        <v>22171995184</v>
      </c>
      <c r="F22" s="190">
        <f t="shared" si="0"/>
        <v>22171995184</v>
      </c>
      <c r="G22" s="190">
        <f t="shared" si="0"/>
        <v>2050737983</v>
      </c>
      <c r="H22" s="190">
        <f t="shared" si="0"/>
        <v>1569327766</v>
      </c>
      <c r="I22" s="190">
        <f t="shared" si="0"/>
        <v>2037338945</v>
      </c>
      <c r="J22" s="190">
        <f t="shared" si="0"/>
        <v>5657404694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5657404694</v>
      </c>
      <c r="X22" s="190">
        <f t="shared" si="0"/>
        <v>5542998797</v>
      </c>
      <c r="Y22" s="190">
        <f t="shared" si="0"/>
        <v>114405897</v>
      </c>
      <c r="Z22" s="191">
        <f>+IF(X22&lt;&gt;0,+(Y22/X22)*100,0)</f>
        <v>2.0639711677714803</v>
      </c>
      <c r="AA22" s="188">
        <f>SUM(AA5:AA21)</f>
        <v>22171995184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5225703079</v>
      </c>
      <c r="D25" s="155">
        <v>0</v>
      </c>
      <c r="E25" s="156">
        <v>6138037835</v>
      </c>
      <c r="F25" s="60">
        <v>6138037835</v>
      </c>
      <c r="G25" s="60">
        <v>466472499</v>
      </c>
      <c r="H25" s="60">
        <v>460772627</v>
      </c>
      <c r="I25" s="60">
        <v>463895586</v>
      </c>
      <c r="J25" s="60">
        <v>1391140712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1391140712</v>
      </c>
      <c r="X25" s="60">
        <v>1534509459</v>
      </c>
      <c r="Y25" s="60">
        <v>-143368747</v>
      </c>
      <c r="Z25" s="140">
        <v>-9.34</v>
      </c>
      <c r="AA25" s="155">
        <v>6138037835</v>
      </c>
    </row>
    <row r="26" spans="1:27" ht="13.5">
      <c r="A26" s="183" t="s">
        <v>38</v>
      </c>
      <c r="B26" s="182"/>
      <c r="C26" s="155">
        <v>92573295</v>
      </c>
      <c r="D26" s="155">
        <v>0</v>
      </c>
      <c r="E26" s="156">
        <v>103223043</v>
      </c>
      <c r="F26" s="60">
        <v>103223043</v>
      </c>
      <c r="G26" s="60">
        <v>7957790</v>
      </c>
      <c r="H26" s="60">
        <v>8037062</v>
      </c>
      <c r="I26" s="60">
        <v>8468494</v>
      </c>
      <c r="J26" s="60">
        <v>24463346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24463346</v>
      </c>
      <c r="X26" s="60">
        <v>25805761</v>
      </c>
      <c r="Y26" s="60">
        <v>-1342415</v>
      </c>
      <c r="Z26" s="140">
        <v>-5.2</v>
      </c>
      <c r="AA26" s="155">
        <v>103223043</v>
      </c>
    </row>
    <row r="27" spans="1:27" ht="13.5">
      <c r="A27" s="183" t="s">
        <v>118</v>
      </c>
      <c r="B27" s="182"/>
      <c r="C27" s="155">
        <v>944018154</v>
      </c>
      <c r="D27" s="155">
        <v>0</v>
      </c>
      <c r="E27" s="156">
        <v>947408086</v>
      </c>
      <c r="F27" s="60">
        <v>947408086</v>
      </c>
      <c r="G27" s="60">
        <v>47698762</v>
      </c>
      <c r="H27" s="60">
        <v>39721476</v>
      </c>
      <c r="I27" s="60">
        <v>48229836</v>
      </c>
      <c r="J27" s="60">
        <v>135650074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135650074</v>
      </c>
      <c r="X27" s="60">
        <v>236852022</v>
      </c>
      <c r="Y27" s="60">
        <v>-101201948</v>
      </c>
      <c r="Z27" s="140">
        <v>-42.73</v>
      </c>
      <c r="AA27" s="155">
        <v>947408086</v>
      </c>
    </row>
    <row r="28" spans="1:27" ht="13.5">
      <c r="A28" s="183" t="s">
        <v>39</v>
      </c>
      <c r="B28" s="182"/>
      <c r="C28" s="155">
        <v>1108772254</v>
      </c>
      <c r="D28" s="155">
        <v>0</v>
      </c>
      <c r="E28" s="156">
        <v>954409263</v>
      </c>
      <c r="F28" s="60">
        <v>954409263</v>
      </c>
      <c r="G28" s="60">
        <v>74709080</v>
      </c>
      <c r="H28" s="60">
        <v>74857792</v>
      </c>
      <c r="I28" s="60">
        <v>74630403</v>
      </c>
      <c r="J28" s="60">
        <v>224197275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224197275</v>
      </c>
      <c r="X28" s="60">
        <v>238602316</v>
      </c>
      <c r="Y28" s="60">
        <v>-14405041</v>
      </c>
      <c r="Z28" s="140">
        <v>-6.04</v>
      </c>
      <c r="AA28" s="155">
        <v>954409263</v>
      </c>
    </row>
    <row r="29" spans="1:27" ht="13.5">
      <c r="A29" s="183" t="s">
        <v>40</v>
      </c>
      <c r="B29" s="182"/>
      <c r="C29" s="155">
        <v>739074833</v>
      </c>
      <c r="D29" s="155">
        <v>0</v>
      </c>
      <c r="E29" s="156">
        <v>859248349</v>
      </c>
      <c r="F29" s="60">
        <v>859248349</v>
      </c>
      <c r="G29" s="60">
        <v>-11234</v>
      </c>
      <c r="H29" s="60">
        <v>1333977</v>
      </c>
      <c r="I29" s="60">
        <v>89362029</v>
      </c>
      <c r="J29" s="60">
        <v>90684772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90684772</v>
      </c>
      <c r="X29" s="60">
        <v>214812087</v>
      </c>
      <c r="Y29" s="60">
        <v>-124127315</v>
      </c>
      <c r="Z29" s="140">
        <v>-57.78</v>
      </c>
      <c r="AA29" s="155">
        <v>859248349</v>
      </c>
    </row>
    <row r="30" spans="1:27" ht="13.5">
      <c r="A30" s="183" t="s">
        <v>119</v>
      </c>
      <c r="B30" s="182"/>
      <c r="C30" s="155">
        <v>6791791416</v>
      </c>
      <c r="D30" s="155">
        <v>0</v>
      </c>
      <c r="E30" s="156">
        <v>7555858256</v>
      </c>
      <c r="F30" s="60">
        <v>7555858256</v>
      </c>
      <c r="G30" s="60">
        <v>118546288</v>
      </c>
      <c r="H30" s="60">
        <v>887150394</v>
      </c>
      <c r="I30" s="60">
        <v>839395284</v>
      </c>
      <c r="J30" s="60">
        <v>1845091966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1845091966</v>
      </c>
      <c r="X30" s="60">
        <v>1888964564</v>
      </c>
      <c r="Y30" s="60">
        <v>-43872598</v>
      </c>
      <c r="Z30" s="140">
        <v>-2.32</v>
      </c>
      <c r="AA30" s="155">
        <v>7555858256</v>
      </c>
    </row>
    <row r="31" spans="1:27" ht="13.5">
      <c r="A31" s="183" t="s">
        <v>120</v>
      </c>
      <c r="B31" s="182"/>
      <c r="C31" s="155">
        <v>460957064</v>
      </c>
      <c r="D31" s="155">
        <v>0</v>
      </c>
      <c r="E31" s="156">
        <v>584704211</v>
      </c>
      <c r="F31" s="60">
        <v>584704211</v>
      </c>
      <c r="G31" s="60">
        <v>13308784</v>
      </c>
      <c r="H31" s="60">
        <v>28925685</v>
      </c>
      <c r="I31" s="60">
        <v>26187659</v>
      </c>
      <c r="J31" s="60">
        <v>68422128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68422128</v>
      </c>
      <c r="X31" s="60">
        <v>146176053</v>
      </c>
      <c r="Y31" s="60">
        <v>-77753925</v>
      </c>
      <c r="Z31" s="140">
        <v>-53.19</v>
      </c>
      <c r="AA31" s="155">
        <v>584704211</v>
      </c>
    </row>
    <row r="32" spans="1:27" ht="13.5">
      <c r="A32" s="183" t="s">
        <v>121</v>
      </c>
      <c r="B32" s="182"/>
      <c r="C32" s="155">
        <v>3424458808</v>
      </c>
      <c r="D32" s="155">
        <v>0</v>
      </c>
      <c r="E32" s="156">
        <v>1427075766</v>
      </c>
      <c r="F32" s="60">
        <v>1427075766</v>
      </c>
      <c r="G32" s="60">
        <v>26133788</v>
      </c>
      <c r="H32" s="60">
        <v>110960397</v>
      </c>
      <c r="I32" s="60">
        <v>149886924</v>
      </c>
      <c r="J32" s="60">
        <v>286981109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286981109</v>
      </c>
      <c r="X32" s="60">
        <v>356768942</v>
      </c>
      <c r="Y32" s="60">
        <v>-69787833</v>
      </c>
      <c r="Z32" s="140">
        <v>-19.56</v>
      </c>
      <c r="AA32" s="155">
        <v>1427075766</v>
      </c>
    </row>
    <row r="33" spans="1:27" ht="13.5">
      <c r="A33" s="183" t="s">
        <v>42</v>
      </c>
      <c r="B33" s="182"/>
      <c r="C33" s="155">
        <v>17290290</v>
      </c>
      <c r="D33" s="155">
        <v>0</v>
      </c>
      <c r="E33" s="156">
        <v>242917500</v>
      </c>
      <c r="F33" s="60">
        <v>242917500</v>
      </c>
      <c r="G33" s="60">
        <v>83249</v>
      </c>
      <c r="H33" s="60">
        <v>817037</v>
      </c>
      <c r="I33" s="60">
        <v>14128050</v>
      </c>
      <c r="J33" s="60">
        <v>15028336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15028336</v>
      </c>
      <c r="X33" s="60">
        <v>60729375</v>
      </c>
      <c r="Y33" s="60">
        <v>-45701039</v>
      </c>
      <c r="Z33" s="140">
        <v>-75.25</v>
      </c>
      <c r="AA33" s="155">
        <v>242917500</v>
      </c>
    </row>
    <row r="34" spans="1:27" ht="13.5">
      <c r="A34" s="183" t="s">
        <v>43</v>
      </c>
      <c r="B34" s="182"/>
      <c r="C34" s="155">
        <v>1150500412</v>
      </c>
      <c r="D34" s="155">
        <v>0</v>
      </c>
      <c r="E34" s="156">
        <v>3359112876</v>
      </c>
      <c r="F34" s="60">
        <v>3359112876</v>
      </c>
      <c r="G34" s="60">
        <v>191060251</v>
      </c>
      <c r="H34" s="60">
        <v>75828288</v>
      </c>
      <c r="I34" s="60">
        <v>197334619</v>
      </c>
      <c r="J34" s="60">
        <v>464223158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464223158</v>
      </c>
      <c r="X34" s="60">
        <v>839778219</v>
      </c>
      <c r="Y34" s="60">
        <v>-375555061</v>
      </c>
      <c r="Z34" s="140">
        <v>-44.72</v>
      </c>
      <c r="AA34" s="155">
        <v>3359112876</v>
      </c>
    </row>
    <row r="35" spans="1:27" ht="13.5">
      <c r="A35" s="181" t="s">
        <v>122</v>
      </c>
      <c r="B35" s="185"/>
      <c r="C35" s="155">
        <v>108544697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687765</v>
      </c>
      <c r="J35" s="60">
        <v>687765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687765</v>
      </c>
      <c r="X35" s="60">
        <v>0</v>
      </c>
      <c r="Y35" s="60">
        <v>687765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20063684302</v>
      </c>
      <c r="D36" s="188">
        <f>SUM(D25:D35)</f>
        <v>0</v>
      </c>
      <c r="E36" s="189">
        <f t="shared" si="1"/>
        <v>22171995185</v>
      </c>
      <c r="F36" s="190">
        <f t="shared" si="1"/>
        <v>22171995185</v>
      </c>
      <c r="G36" s="190">
        <f t="shared" si="1"/>
        <v>945959257</v>
      </c>
      <c r="H36" s="190">
        <f t="shared" si="1"/>
        <v>1688404735</v>
      </c>
      <c r="I36" s="190">
        <f t="shared" si="1"/>
        <v>1912206649</v>
      </c>
      <c r="J36" s="190">
        <f t="shared" si="1"/>
        <v>4546570641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4546570641</v>
      </c>
      <c r="X36" s="190">
        <f t="shared" si="1"/>
        <v>5542998798</v>
      </c>
      <c r="Y36" s="190">
        <f t="shared" si="1"/>
        <v>-996428157</v>
      </c>
      <c r="Z36" s="191">
        <f>+IF(X36&lt;&gt;0,+(Y36/X36)*100,0)</f>
        <v>-17.97633723751711</v>
      </c>
      <c r="AA36" s="188">
        <f>SUM(AA25:AA35)</f>
        <v>22171995185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-219340587</v>
      </c>
      <c r="D38" s="199">
        <f>+D22-D36</f>
        <v>0</v>
      </c>
      <c r="E38" s="200">
        <f t="shared" si="2"/>
        <v>-1</v>
      </c>
      <c r="F38" s="106">
        <f t="shared" si="2"/>
        <v>-1</v>
      </c>
      <c r="G38" s="106">
        <f t="shared" si="2"/>
        <v>1104778726</v>
      </c>
      <c r="H38" s="106">
        <f t="shared" si="2"/>
        <v>-119076969</v>
      </c>
      <c r="I38" s="106">
        <f t="shared" si="2"/>
        <v>125132296</v>
      </c>
      <c r="J38" s="106">
        <f t="shared" si="2"/>
        <v>1110834053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1110834053</v>
      </c>
      <c r="X38" s="106">
        <f>IF(F22=F36,0,X22-X36)</f>
        <v>-1</v>
      </c>
      <c r="Y38" s="106">
        <f t="shared" si="2"/>
        <v>1110834054</v>
      </c>
      <c r="Z38" s="201">
        <f>+IF(X38&lt;&gt;0,+(Y38/X38)*100,0)</f>
        <v>-111083405400</v>
      </c>
      <c r="AA38" s="199">
        <f>+AA22-AA36</f>
        <v>-1</v>
      </c>
    </row>
    <row r="39" spans="1:27" ht="13.5">
      <c r="A39" s="181" t="s">
        <v>46</v>
      </c>
      <c r="B39" s="185"/>
      <c r="C39" s="155">
        <v>2151373224</v>
      </c>
      <c r="D39" s="155">
        <v>0</v>
      </c>
      <c r="E39" s="156">
        <v>2097038969</v>
      </c>
      <c r="F39" s="60">
        <v>2097038969</v>
      </c>
      <c r="G39" s="60">
        <v>33967978</v>
      </c>
      <c r="H39" s="60">
        <v>85777407</v>
      </c>
      <c r="I39" s="60">
        <v>169936140</v>
      </c>
      <c r="J39" s="60">
        <v>289681525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289681525</v>
      </c>
      <c r="X39" s="60">
        <v>524259742</v>
      </c>
      <c r="Y39" s="60">
        <v>-234578217</v>
      </c>
      <c r="Z39" s="140">
        <v>-44.74</v>
      </c>
      <c r="AA39" s="155">
        <v>2097038969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1932032637</v>
      </c>
      <c r="D42" s="206">
        <f>SUM(D38:D41)</f>
        <v>0</v>
      </c>
      <c r="E42" s="207">
        <f t="shared" si="3"/>
        <v>2097038968</v>
      </c>
      <c r="F42" s="88">
        <f t="shared" si="3"/>
        <v>2097038968</v>
      </c>
      <c r="G42" s="88">
        <f t="shared" si="3"/>
        <v>1138746704</v>
      </c>
      <c r="H42" s="88">
        <f t="shared" si="3"/>
        <v>-33299562</v>
      </c>
      <c r="I42" s="88">
        <f t="shared" si="3"/>
        <v>295068436</v>
      </c>
      <c r="J42" s="88">
        <f t="shared" si="3"/>
        <v>1400515578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1400515578</v>
      </c>
      <c r="X42" s="88">
        <f t="shared" si="3"/>
        <v>524259741</v>
      </c>
      <c r="Y42" s="88">
        <f t="shared" si="3"/>
        <v>876255837</v>
      </c>
      <c r="Z42" s="208">
        <f>+IF(X42&lt;&gt;0,+(Y42/X42)*100,0)</f>
        <v>167.1415461596545</v>
      </c>
      <c r="AA42" s="206">
        <f>SUM(AA38:AA41)</f>
        <v>2097038968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1932032637</v>
      </c>
      <c r="D44" s="210">
        <f>+D42-D43</f>
        <v>0</v>
      </c>
      <c r="E44" s="211">
        <f t="shared" si="4"/>
        <v>2097038968</v>
      </c>
      <c r="F44" s="77">
        <f t="shared" si="4"/>
        <v>2097038968</v>
      </c>
      <c r="G44" s="77">
        <f t="shared" si="4"/>
        <v>1138746704</v>
      </c>
      <c r="H44" s="77">
        <f t="shared" si="4"/>
        <v>-33299562</v>
      </c>
      <c r="I44" s="77">
        <f t="shared" si="4"/>
        <v>295068436</v>
      </c>
      <c r="J44" s="77">
        <f t="shared" si="4"/>
        <v>1400515578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1400515578</v>
      </c>
      <c r="X44" s="77">
        <f t="shared" si="4"/>
        <v>524259741</v>
      </c>
      <c r="Y44" s="77">
        <f t="shared" si="4"/>
        <v>876255837</v>
      </c>
      <c r="Z44" s="212">
        <f>+IF(X44&lt;&gt;0,+(Y44/X44)*100,0)</f>
        <v>167.1415461596545</v>
      </c>
      <c r="AA44" s="210">
        <f>+AA42-AA43</f>
        <v>2097038968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1932032637</v>
      </c>
      <c r="D46" s="206">
        <f>SUM(D44:D45)</f>
        <v>0</v>
      </c>
      <c r="E46" s="207">
        <f t="shared" si="5"/>
        <v>2097038968</v>
      </c>
      <c r="F46" s="88">
        <f t="shared" si="5"/>
        <v>2097038968</v>
      </c>
      <c r="G46" s="88">
        <f t="shared" si="5"/>
        <v>1138746704</v>
      </c>
      <c r="H46" s="88">
        <f t="shared" si="5"/>
        <v>-33299562</v>
      </c>
      <c r="I46" s="88">
        <f t="shared" si="5"/>
        <v>295068436</v>
      </c>
      <c r="J46" s="88">
        <f t="shared" si="5"/>
        <v>1400515578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1400515578</v>
      </c>
      <c r="X46" s="88">
        <f t="shared" si="5"/>
        <v>524259741</v>
      </c>
      <c r="Y46" s="88">
        <f t="shared" si="5"/>
        <v>876255837</v>
      </c>
      <c r="Z46" s="208">
        <f>+IF(X46&lt;&gt;0,+(Y46/X46)*100,0)</f>
        <v>167.1415461596545</v>
      </c>
      <c r="AA46" s="206">
        <f>SUM(AA44:AA45)</f>
        <v>2097038968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1932032637</v>
      </c>
      <c r="D48" s="217">
        <f>SUM(D46:D47)</f>
        <v>0</v>
      </c>
      <c r="E48" s="218">
        <f t="shared" si="6"/>
        <v>2097038968</v>
      </c>
      <c r="F48" s="219">
        <f t="shared" si="6"/>
        <v>2097038968</v>
      </c>
      <c r="G48" s="219">
        <f t="shared" si="6"/>
        <v>1138746704</v>
      </c>
      <c r="H48" s="220">
        <f t="shared" si="6"/>
        <v>-33299562</v>
      </c>
      <c r="I48" s="220">
        <f t="shared" si="6"/>
        <v>295068436</v>
      </c>
      <c r="J48" s="220">
        <f t="shared" si="6"/>
        <v>1400515578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1400515578</v>
      </c>
      <c r="X48" s="220">
        <f t="shared" si="6"/>
        <v>524259741</v>
      </c>
      <c r="Y48" s="220">
        <f t="shared" si="6"/>
        <v>876255837</v>
      </c>
      <c r="Z48" s="221">
        <f>+IF(X48&lt;&gt;0,+(Y48/X48)*100,0)</f>
        <v>167.1415461596545</v>
      </c>
      <c r="AA48" s="222">
        <f>SUM(AA46:AA47)</f>
        <v>2097038968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375207930</v>
      </c>
      <c r="D5" s="153">
        <f>SUM(D6:D8)</f>
        <v>0</v>
      </c>
      <c r="E5" s="154">
        <f t="shared" si="0"/>
        <v>416950000</v>
      </c>
      <c r="F5" s="100">
        <f t="shared" si="0"/>
        <v>416950000</v>
      </c>
      <c r="G5" s="100">
        <f t="shared" si="0"/>
        <v>129038</v>
      </c>
      <c r="H5" s="100">
        <f t="shared" si="0"/>
        <v>4471476</v>
      </c>
      <c r="I5" s="100">
        <f t="shared" si="0"/>
        <v>2767720</v>
      </c>
      <c r="J5" s="100">
        <f t="shared" si="0"/>
        <v>7368234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7368234</v>
      </c>
      <c r="X5" s="100">
        <f t="shared" si="0"/>
        <v>104237500</v>
      </c>
      <c r="Y5" s="100">
        <f t="shared" si="0"/>
        <v>-96869266</v>
      </c>
      <c r="Z5" s="137">
        <f>+IF(X5&lt;&gt;0,+(Y5/X5)*100,0)</f>
        <v>-92.93130207458928</v>
      </c>
      <c r="AA5" s="153">
        <f>SUM(AA6:AA8)</f>
        <v>416950000</v>
      </c>
    </row>
    <row r="6" spans="1:27" ht="13.5">
      <c r="A6" s="138" t="s">
        <v>75</v>
      </c>
      <c r="B6" s="136"/>
      <c r="C6" s="155">
        <v>209002982</v>
      </c>
      <c r="D6" s="155"/>
      <c r="E6" s="156">
        <v>123950000</v>
      </c>
      <c r="F6" s="60">
        <v>123950000</v>
      </c>
      <c r="G6" s="60">
        <v>328250</v>
      </c>
      <c r="H6" s="60">
        <v>-139367</v>
      </c>
      <c r="I6" s="60">
        <v>2068641</v>
      </c>
      <c r="J6" s="60">
        <v>2257524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2257524</v>
      </c>
      <c r="X6" s="60">
        <v>30987500</v>
      </c>
      <c r="Y6" s="60">
        <v>-28729976</v>
      </c>
      <c r="Z6" s="140">
        <v>-92.71</v>
      </c>
      <c r="AA6" s="62">
        <v>123950000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166204948</v>
      </c>
      <c r="D8" s="155"/>
      <c r="E8" s="156">
        <v>293000000</v>
      </c>
      <c r="F8" s="60">
        <v>293000000</v>
      </c>
      <c r="G8" s="60">
        <v>-199212</v>
      </c>
      <c r="H8" s="60">
        <v>4610843</v>
      </c>
      <c r="I8" s="60">
        <v>699079</v>
      </c>
      <c r="J8" s="60">
        <v>5110710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5110710</v>
      </c>
      <c r="X8" s="60">
        <v>73250000</v>
      </c>
      <c r="Y8" s="60">
        <v>-68139290</v>
      </c>
      <c r="Z8" s="140">
        <v>-93.02</v>
      </c>
      <c r="AA8" s="62">
        <v>293000000</v>
      </c>
    </row>
    <row r="9" spans="1:27" ht="13.5">
      <c r="A9" s="135" t="s">
        <v>78</v>
      </c>
      <c r="B9" s="136"/>
      <c r="C9" s="153">
        <f aca="true" t="shared" si="1" ref="C9:Y9">SUM(C10:C14)</f>
        <v>1090713460</v>
      </c>
      <c r="D9" s="153">
        <f>SUM(D10:D14)</f>
        <v>0</v>
      </c>
      <c r="E9" s="154">
        <f t="shared" si="1"/>
        <v>953853271</v>
      </c>
      <c r="F9" s="100">
        <f t="shared" si="1"/>
        <v>953853271</v>
      </c>
      <c r="G9" s="100">
        <f t="shared" si="1"/>
        <v>4036623</v>
      </c>
      <c r="H9" s="100">
        <f t="shared" si="1"/>
        <v>34368896</v>
      </c>
      <c r="I9" s="100">
        <f t="shared" si="1"/>
        <v>70066635</v>
      </c>
      <c r="J9" s="100">
        <f t="shared" si="1"/>
        <v>108472154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108472154</v>
      </c>
      <c r="X9" s="100">
        <f t="shared" si="1"/>
        <v>238463318</v>
      </c>
      <c r="Y9" s="100">
        <f t="shared" si="1"/>
        <v>-129991164</v>
      </c>
      <c r="Z9" s="137">
        <f>+IF(X9&lt;&gt;0,+(Y9/X9)*100,0)</f>
        <v>-54.512016812581635</v>
      </c>
      <c r="AA9" s="102">
        <f>SUM(AA10:AA14)</f>
        <v>953853271</v>
      </c>
    </row>
    <row r="10" spans="1:27" ht="13.5">
      <c r="A10" s="138" t="s">
        <v>79</v>
      </c>
      <c r="B10" s="136"/>
      <c r="C10" s="155">
        <v>47251516</v>
      </c>
      <c r="D10" s="155"/>
      <c r="E10" s="156">
        <v>44900000</v>
      </c>
      <c r="F10" s="60">
        <v>44900000</v>
      </c>
      <c r="G10" s="60">
        <v>22254</v>
      </c>
      <c r="H10" s="60">
        <v>-2022</v>
      </c>
      <c r="I10" s="60"/>
      <c r="J10" s="60">
        <v>20232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20232</v>
      </c>
      <c r="X10" s="60">
        <v>11225000</v>
      </c>
      <c r="Y10" s="60">
        <v>-11204768</v>
      </c>
      <c r="Z10" s="140">
        <v>-99.82</v>
      </c>
      <c r="AA10" s="62">
        <v>44900000</v>
      </c>
    </row>
    <row r="11" spans="1:27" ht="13.5">
      <c r="A11" s="138" t="s">
        <v>80</v>
      </c>
      <c r="B11" s="136"/>
      <c r="C11" s="155">
        <v>373446027</v>
      </c>
      <c r="D11" s="155"/>
      <c r="E11" s="156">
        <v>222350000</v>
      </c>
      <c r="F11" s="60">
        <v>222350000</v>
      </c>
      <c r="G11" s="60">
        <v>1640424</v>
      </c>
      <c r="H11" s="60">
        <v>15159145</v>
      </c>
      <c r="I11" s="60">
        <v>23362563</v>
      </c>
      <c r="J11" s="60">
        <v>40162132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40162132</v>
      </c>
      <c r="X11" s="60">
        <v>55587500</v>
      </c>
      <c r="Y11" s="60">
        <v>-15425368</v>
      </c>
      <c r="Z11" s="140">
        <v>-27.75</v>
      </c>
      <c r="AA11" s="62">
        <v>222350000</v>
      </c>
    </row>
    <row r="12" spans="1:27" ht="13.5">
      <c r="A12" s="138" t="s">
        <v>81</v>
      </c>
      <c r="B12" s="136"/>
      <c r="C12" s="155">
        <v>66256420</v>
      </c>
      <c r="D12" s="155"/>
      <c r="E12" s="156">
        <v>74800000</v>
      </c>
      <c r="F12" s="60">
        <v>74800000</v>
      </c>
      <c r="G12" s="60"/>
      <c r="H12" s="60">
        <v>20516</v>
      </c>
      <c r="I12" s="60">
        <v>1699597</v>
      </c>
      <c r="J12" s="60">
        <v>1720113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1720113</v>
      </c>
      <c r="X12" s="60">
        <v>18700000</v>
      </c>
      <c r="Y12" s="60">
        <v>-16979887</v>
      </c>
      <c r="Z12" s="140">
        <v>-90.8</v>
      </c>
      <c r="AA12" s="62">
        <v>74800000</v>
      </c>
    </row>
    <row r="13" spans="1:27" ht="13.5">
      <c r="A13" s="138" t="s">
        <v>82</v>
      </c>
      <c r="B13" s="136"/>
      <c r="C13" s="155">
        <v>566514420</v>
      </c>
      <c r="D13" s="155"/>
      <c r="E13" s="156">
        <v>570303271</v>
      </c>
      <c r="F13" s="60">
        <v>570303271</v>
      </c>
      <c r="G13" s="60">
        <v>2373945</v>
      </c>
      <c r="H13" s="60">
        <v>18277801</v>
      </c>
      <c r="I13" s="60">
        <v>43624557</v>
      </c>
      <c r="J13" s="60">
        <v>64276303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64276303</v>
      </c>
      <c r="X13" s="60">
        <v>142575818</v>
      </c>
      <c r="Y13" s="60">
        <v>-78299515</v>
      </c>
      <c r="Z13" s="140">
        <v>-54.92</v>
      </c>
      <c r="AA13" s="62">
        <v>570303271</v>
      </c>
    </row>
    <row r="14" spans="1:27" ht="13.5">
      <c r="A14" s="138" t="s">
        <v>83</v>
      </c>
      <c r="B14" s="136"/>
      <c r="C14" s="157">
        <v>37245077</v>
      </c>
      <c r="D14" s="157"/>
      <c r="E14" s="158">
        <v>41500000</v>
      </c>
      <c r="F14" s="159">
        <v>41500000</v>
      </c>
      <c r="G14" s="159"/>
      <c r="H14" s="159">
        <v>913456</v>
      </c>
      <c r="I14" s="159">
        <v>1379918</v>
      </c>
      <c r="J14" s="159">
        <v>2293374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2293374</v>
      </c>
      <c r="X14" s="159">
        <v>10375000</v>
      </c>
      <c r="Y14" s="159">
        <v>-8081626</v>
      </c>
      <c r="Z14" s="141">
        <v>-77.9</v>
      </c>
      <c r="AA14" s="225">
        <v>41500000</v>
      </c>
    </row>
    <row r="15" spans="1:27" ht="13.5">
      <c r="A15" s="135" t="s">
        <v>84</v>
      </c>
      <c r="B15" s="142"/>
      <c r="C15" s="153">
        <f aca="true" t="shared" si="2" ref="C15:Y15">SUM(C16:C18)</f>
        <v>1440994918</v>
      </c>
      <c r="D15" s="153">
        <f>SUM(D16:D18)</f>
        <v>0</v>
      </c>
      <c r="E15" s="154">
        <f t="shared" si="2"/>
        <v>1525399775</v>
      </c>
      <c r="F15" s="100">
        <f t="shared" si="2"/>
        <v>1525399775</v>
      </c>
      <c r="G15" s="100">
        <f t="shared" si="2"/>
        <v>148157</v>
      </c>
      <c r="H15" s="100">
        <f t="shared" si="2"/>
        <v>55955618</v>
      </c>
      <c r="I15" s="100">
        <f t="shared" si="2"/>
        <v>173657866</v>
      </c>
      <c r="J15" s="100">
        <f t="shared" si="2"/>
        <v>229761641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229761641</v>
      </c>
      <c r="X15" s="100">
        <f t="shared" si="2"/>
        <v>381349944</v>
      </c>
      <c r="Y15" s="100">
        <f t="shared" si="2"/>
        <v>-151588303</v>
      </c>
      <c r="Z15" s="137">
        <f>+IF(X15&lt;&gt;0,+(Y15/X15)*100,0)</f>
        <v>-39.75044585295652</v>
      </c>
      <c r="AA15" s="102">
        <f>SUM(AA16:AA18)</f>
        <v>1525399775</v>
      </c>
    </row>
    <row r="16" spans="1:27" ht="13.5">
      <c r="A16" s="138" t="s">
        <v>85</v>
      </c>
      <c r="B16" s="136"/>
      <c r="C16" s="155">
        <v>15621909</v>
      </c>
      <c r="D16" s="155"/>
      <c r="E16" s="156">
        <v>2700000</v>
      </c>
      <c r="F16" s="60">
        <v>2700000</v>
      </c>
      <c r="G16" s="60"/>
      <c r="H16" s="60">
        <v>46787</v>
      </c>
      <c r="I16" s="60">
        <v>39000</v>
      </c>
      <c r="J16" s="60">
        <v>85787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85787</v>
      </c>
      <c r="X16" s="60">
        <v>675000</v>
      </c>
      <c r="Y16" s="60">
        <v>-589213</v>
      </c>
      <c r="Z16" s="140">
        <v>-87.29</v>
      </c>
      <c r="AA16" s="62">
        <v>2700000</v>
      </c>
    </row>
    <row r="17" spans="1:27" ht="13.5">
      <c r="A17" s="138" t="s">
        <v>86</v>
      </c>
      <c r="B17" s="136"/>
      <c r="C17" s="155">
        <v>1417438979</v>
      </c>
      <c r="D17" s="155"/>
      <c r="E17" s="156">
        <v>1513099775</v>
      </c>
      <c r="F17" s="60">
        <v>1513099775</v>
      </c>
      <c r="G17" s="60">
        <v>263417</v>
      </c>
      <c r="H17" s="60">
        <v>55846579</v>
      </c>
      <c r="I17" s="60">
        <v>173618866</v>
      </c>
      <c r="J17" s="60">
        <v>229728862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229728862</v>
      </c>
      <c r="X17" s="60">
        <v>378274944</v>
      </c>
      <c r="Y17" s="60">
        <v>-148546082</v>
      </c>
      <c r="Z17" s="140">
        <v>-39.27</v>
      </c>
      <c r="AA17" s="62">
        <v>1513099775</v>
      </c>
    </row>
    <row r="18" spans="1:27" ht="13.5">
      <c r="A18" s="138" t="s">
        <v>87</v>
      </c>
      <c r="B18" s="136"/>
      <c r="C18" s="155">
        <v>7934030</v>
      </c>
      <c r="D18" s="155"/>
      <c r="E18" s="156">
        <v>9600000</v>
      </c>
      <c r="F18" s="60">
        <v>9600000</v>
      </c>
      <c r="G18" s="60">
        <v>-115260</v>
      </c>
      <c r="H18" s="60">
        <v>62252</v>
      </c>
      <c r="I18" s="60"/>
      <c r="J18" s="60">
        <v>-53008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-53008</v>
      </c>
      <c r="X18" s="60">
        <v>2400000</v>
      </c>
      <c r="Y18" s="60">
        <v>-2453008</v>
      </c>
      <c r="Z18" s="140">
        <v>-102.21</v>
      </c>
      <c r="AA18" s="62">
        <v>9600000</v>
      </c>
    </row>
    <row r="19" spans="1:27" ht="13.5">
      <c r="A19" s="135" t="s">
        <v>88</v>
      </c>
      <c r="B19" s="142"/>
      <c r="C19" s="153">
        <f aca="true" t="shared" si="3" ref="C19:Y19">SUM(C20:C23)</f>
        <v>1612869736</v>
      </c>
      <c r="D19" s="153">
        <f>SUM(D20:D23)</f>
        <v>0</v>
      </c>
      <c r="E19" s="154">
        <f t="shared" si="3"/>
        <v>1412153369</v>
      </c>
      <c r="F19" s="100">
        <f t="shared" si="3"/>
        <v>1412153369</v>
      </c>
      <c r="G19" s="100">
        <f t="shared" si="3"/>
        <v>10836111</v>
      </c>
      <c r="H19" s="100">
        <f t="shared" si="3"/>
        <v>78258610</v>
      </c>
      <c r="I19" s="100">
        <f t="shared" si="3"/>
        <v>73474706</v>
      </c>
      <c r="J19" s="100">
        <f t="shared" si="3"/>
        <v>162569427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162569427</v>
      </c>
      <c r="X19" s="100">
        <f t="shared" si="3"/>
        <v>353038342</v>
      </c>
      <c r="Y19" s="100">
        <f t="shared" si="3"/>
        <v>-190468915</v>
      </c>
      <c r="Z19" s="137">
        <f>+IF(X19&lt;&gt;0,+(Y19/X19)*100,0)</f>
        <v>-53.95133965364023</v>
      </c>
      <c r="AA19" s="102">
        <f>SUM(AA20:AA23)</f>
        <v>1412153369</v>
      </c>
    </row>
    <row r="20" spans="1:27" ht="13.5">
      <c r="A20" s="138" t="s">
        <v>89</v>
      </c>
      <c r="B20" s="136"/>
      <c r="C20" s="155">
        <v>705919396</v>
      </c>
      <c r="D20" s="155"/>
      <c r="E20" s="156">
        <v>440157000</v>
      </c>
      <c r="F20" s="60">
        <v>440157000</v>
      </c>
      <c r="G20" s="60">
        <v>10477709</v>
      </c>
      <c r="H20" s="60">
        <v>23321506</v>
      </c>
      <c r="I20" s="60">
        <v>17267966</v>
      </c>
      <c r="J20" s="60">
        <v>51067181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51067181</v>
      </c>
      <c r="X20" s="60">
        <v>110039250</v>
      </c>
      <c r="Y20" s="60">
        <v>-58972069</v>
      </c>
      <c r="Z20" s="140">
        <v>-53.59</v>
      </c>
      <c r="AA20" s="62">
        <v>440157000</v>
      </c>
    </row>
    <row r="21" spans="1:27" ht="13.5">
      <c r="A21" s="138" t="s">
        <v>90</v>
      </c>
      <c r="B21" s="136"/>
      <c r="C21" s="155">
        <v>203483643</v>
      </c>
      <c r="D21" s="155"/>
      <c r="E21" s="156">
        <v>209200000</v>
      </c>
      <c r="F21" s="60">
        <v>209200000</v>
      </c>
      <c r="G21" s="60">
        <v>358402</v>
      </c>
      <c r="H21" s="60">
        <v>10984726</v>
      </c>
      <c r="I21" s="60">
        <v>19141646</v>
      </c>
      <c r="J21" s="60">
        <v>30484774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30484774</v>
      </c>
      <c r="X21" s="60">
        <v>52300000</v>
      </c>
      <c r="Y21" s="60">
        <v>-21815226</v>
      </c>
      <c r="Z21" s="140">
        <v>-41.71</v>
      </c>
      <c r="AA21" s="62">
        <v>209200000</v>
      </c>
    </row>
    <row r="22" spans="1:27" ht="13.5">
      <c r="A22" s="138" t="s">
        <v>91</v>
      </c>
      <c r="B22" s="136"/>
      <c r="C22" s="157">
        <v>662083933</v>
      </c>
      <c r="D22" s="157"/>
      <c r="E22" s="158">
        <v>745296369</v>
      </c>
      <c r="F22" s="159">
        <v>745296369</v>
      </c>
      <c r="G22" s="159"/>
      <c r="H22" s="159">
        <v>43952378</v>
      </c>
      <c r="I22" s="159">
        <v>37065094</v>
      </c>
      <c r="J22" s="159">
        <v>81017472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81017472</v>
      </c>
      <c r="X22" s="159">
        <v>186324092</v>
      </c>
      <c r="Y22" s="159">
        <v>-105306620</v>
      </c>
      <c r="Z22" s="141">
        <v>-56.52</v>
      </c>
      <c r="AA22" s="225">
        <v>745296369</v>
      </c>
    </row>
    <row r="23" spans="1:27" ht="13.5">
      <c r="A23" s="138" t="s">
        <v>92</v>
      </c>
      <c r="B23" s="136"/>
      <c r="C23" s="155">
        <v>41382764</v>
      </c>
      <c r="D23" s="155"/>
      <c r="E23" s="156">
        <v>17500000</v>
      </c>
      <c r="F23" s="60">
        <v>17500000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4375000</v>
      </c>
      <c r="Y23" s="60">
        <v>-4375000</v>
      </c>
      <c r="Z23" s="140">
        <v>-100</v>
      </c>
      <c r="AA23" s="62">
        <v>17500000</v>
      </c>
    </row>
    <row r="24" spans="1:27" ht="13.5">
      <c r="A24" s="135" t="s">
        <v>93</v>
      </c>
      <c r="B24" s="142"/>
      <c r="C24" s="153">
        <v>33664641</v>
      </c>
      <c r="D24" s="153"/>
      <c r="E24" s="154">
        <v>36900000</v>
      </c>
      <c r="F24" s="100">
        <v>36900000</v>
      </c>
      <c r="G24" s="100"/>
      <c r="H24" s="100">
        <v>1054356</v>
      </c>
      <c r="I24" s="100">
        <v>4016460</v>
      </c>
      <c r="J24" s="100">
        <v>5070816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5070816</v>
      </c>
      <c r="X24" s="100">
        <v>9225000</v>
      </c>
      <c r="Y24" s="100">
        <v>-4154184</v>
      </c>
      <c r="Z24" s="137">
        <v>-45.03</v>
      </c>
      <c r="AA24" s="102">
        <v>36900000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4553450685</v>
      </c>
      <c r="D25" s="217">
        <f>+D5+D9+D15+D19+D24</f>
        <v>0</v>
      </c>
      <c r="E25" s="230">
        <f t="shared" si="4"/>
        <v>4345256415</v>
      </c>
      <c r="F25" s="219">
        <f t="shared" si="4"/>
        <v>4345256415</v>
      </c>
      <c r="G25" s="219">
        <f t="shared" si="4"/>
        <v>15149929</v>
      </c>
      <c r="H25" s="219">
        <f t="shared" si="4"/>
        <v>174108956</v>
      </c>
      <c r="I25" s="219">
        <f t="shared" si="4"/>
        <v>323983387</v>
      </c>
      <c r="J25" s="219">
        <f t="shared" si="4"/>
        <v>513242272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513242272</v>
      </c>
      <c r="X25" s="219">
        <f t="shared" si="4"/>
        <v>1086314104</v>
      </c>
      <c r="Y25" s="219">
        <f t="shared" si="4"/>
        <v>-573071832</v>
      </c>
      <c r="Z25" s="231">
        <f>+IF(X25&lt;&gt;0,+(Y25/X25)*100,0)</f>
        <v>-52.75378731527544</v>
      </c>
      <c r="AA25" s="232">
        <f>+AA5+AA9+AA15+AA19+AA24</f>
        <v>4345256415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2076699120</v>
      </c>
      <c r="D28" s="155"/>
      <c r="E28" s="156">
        <v>2025509969</v>
      </c>
      <c r="F28" s="60">
        <v>2025509969</v>
      </c>
      <c r="G28" s="60">
        <v>33967978</v>
      </c>
      <c r="H28" s="60">
        <v>85777407</v>
      </c>
      <c r="I28" s="60">
        <v>190327320</v>
      </c>
      <c r="J28" s="60">
        <v>310072705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310072705</v>
      </c>
      <c r="X28" s="60">
        <v>506377492</v>
      </c>
      <c r="Y28" s="60">
        <v>-196304787</v>
      </c>
      <c r="Z28" s="140">
        <v>-38.77</v>
      </c>
      <c r="AA28" s="155">
        <v>2025509969</v>
      </c>
    </row>
    <row r="29" spans="1:27" ht="13.5">
      <c r="A29" s="234" t="s">
        <v>134</v>
      </c>
      <c r="B29" s="136"/>
      <c r="C29" s="155">
        <v>74846413</v>
      </c>
      <c r="D29" s="155"/>
      <c r="E29" s="156">
        <v>71529000</v>
      </c>
      <c r="F29" s="60">
        <v>71529000</v>
      </c>
      <c r="G29" s="60"/>
      <c r="H29" s="60"/>
      <c r="I29" s="60">
        <v>2422262</v>
      </c>
      <c r="J29" s="60">
        <v>2422262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2422262</v>
      </c>
      <c r="X29" s="60">
        <v>17882250</v>
      </c>
      <c r="Y29" s="60">
        <v>-15459988</v>
      </c>
      <c r="Z29" s="140">
        <v>-86.45</v>
      </c>
      <c r="AA29" s="62">
        <v>71529000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2151545533</v>
      </c>
      <c r="D32" s="210">
        <f>SUM(D28:D31)</f>
        <v>0</v>
      </c>
      <c r="E32" s="211">
        <f t="shared" si="5"/>
        <v>2097038969</v>
      </c>
      <c r="F32" s="77">
        <f t="shared" si="5"/>
        <v>2097038969</v>
      </c>
      <c r="G32" s="77">
        <f t="shared" si="5"/>
        <v>33967978</v>
      </c>
      <c r="H32" s="77">
        <f t="shared" si="5"/>
        <v>85777407</v>
      </c>
      <c r="I32" s="77">
        <f t="shared" si="5"/>
        <v>192749582</v>
      </c>
      <c r="J32" s="77">
        <f t="shared" si="5"/>
        <v>312494967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312494967</v>
      </c>
      <c r="X32" s="77">
        <f t="shared" si="5"/>
        <v>524259742</v>
      </c>
      <c r="Y32" s="77">
        <f t="shared" si="5"/>
        <v>-211764775</v>
      </c>
      <c r="Z32" s="212">
        <f>+IF(X32&lt;&gt;0,+(Y32/X32)*100,0)</f>
        <v>-40.39310250909939</v>
      </c>
      <c r="AA32" s="79">
        <f>SUM(AA28:AA31)</f>
        <v>2097038969</v>
      </c>
    </row>
    <row r="33" spans="1:27" ht="13.5">
      <c r="A33" s="237" t="s">
        <v>51</v>
      </c>
      <c r="B33" s="136" t="s">
        <v>137</v>
      </c>
      <c r="C33" s="155">
        <v>86435402</v>
      </c>
      <c r="D33" s="155"/>
      <c r="E33" s="156">
        <v>95900000</v>
      </c>
      <c r="F33" s="60">
        <v>95900000</v>
      </c>
      <c r="G33" s="60">
        <v>1440760</v>
      </c>
      <c r="H33" s="60">
        <v>4395640</v>
      </c>
      <c r="I33" s="60">
        <v>5988531</v>
      </c>
      <c r="J33" s="60">
        <v>11824931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11824931</v>
      </c>
      <c r="X33" s="60">
        <v>23975000</v>
      </c>
      <c r="Y33" s="60">
        <v>-12150069</v>
      </c>
      <c r="Z33" s="140">
        <v>-50.68</v>
      </c>
      <c r="AA33" s="62">
        <v>95900000</v>
      </c>
    </row>
    <row r="34" spans="1:27" ht="13.5">
      <c r="A34" s="237" t="s">
        <v>52</v>
      </c>
      <c r="B34" s="136" t="s">
        <v>138</v>
      </c>
      <c r="C34" s="155">
        <v>2129535221</v>
      </c>
      <c r="D34" s="155"/>
      <c r="E34" s="156">
        <v>1600000000</v>
      </c>
      <c r="F34" s="60">
        <v>1600000000</v>
      </c>
      <c r="G34" s="60">
        <v>-20099458</v>
      </c>
      <c r="H34" s="60">
        <v>70075293</v>
      </c>
      <c r="I34" s="60">
        <v>98779796</v>
      </c>
      <c r="J34" s="60">
        <v>148755631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148755631</v>
      </c>
      <c r="X34" s="60">
        <v>400000000</v>
      </c>
      <c r="Y34" s="60">
        <v>-251244369</v>
      </c>
      <c r="Z34" s="140">
        <v>-62.81</v>
      </c>
      <c r="AA34" s="62">
        <v>1600000000</v>
      </c>
    </row>
    <row r="35" spans="1:27" ht="13.5">
      <c r="A35" s="237" t="s">
        <v>53</v>
      </c>
      <c r="B35" s="136"/>
      <c r="C35" s="155">
        <v>185934530</v>
      </c>
      <c r="D35" s="155"/>
      <c r="E35" s="156">
        <v>552317446</v>
      </c>
      <c r="F35" s="60">
        <v>552317446</v>
      </c>
      <c r="G35" s="60">
        <v>-159352</v>
      </c>
      <c r="H35" s="60">
        <v>13860616</v>
      </c>
      <c r="I35" s="60">
        <v>26465478</v>
      </c>
      <c r="J35" s="60">
        <v>40166742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40166742</v>
      </c>
      <c r="X35" s="60">
        <v>138079362</v>
      </c>
      <c r="Y35" s="60">
        <v>-97912620</v>
      </c>
      <c r="Z35" s="140">
        <v>-70.91</v>
      </c>
      <c r="AA35" s="62">
        <v>552317446</v>
      </c>
    </row>
    <row r="36" spans="1:27" ht="13.5">
      <c r="A36" s="238" t="s">
        <v>139</v>
      </c>
      <c r="B36" s="149"/>
      <c r="C36" s="222">
        <f aca="true" t="shared" si="6" ref="C36:Y36">SUM(C32:C35)</f>
        <v>4553450686</v>
      </c>
      <c r="D36" s="222">
        <f>SUM(D32:D35)</f>
        <v>0</v>
      </c>
      <c r="E36" s="218">
        <f t="shared" si="6"/>
        <v>4345256415</v>
      </c>
      <c r="F36" s="220">
        <f t="shared" si="6"/>
        <v>4345256415</v>
      </c>
      <c r="G36" s="220">
        <f t="shared" si="6"/>
        <v>15149928</v>
      </c>
      <c r="H36" s="220">
        <f t="shared" si="6"/>
        <v>174108956</v>
      </c>
      <c r="I36" s="220">
        <f t="shared" si="6"/>
        <v>323983387</v>
      </c>
      <c r="J36" s="220">
        <f t="shared" si="6"/>
        <v>513242271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513242271</v>
      </c>
      <c r="X36" s="220">
        <f t="shared" si="6"/>
        <v>1086314104</v>
      </c>
      <c r="Y36" s="220">
        <f t="shared" si="6"/>
        <v>-573071833</v>
      </c>
      <c r="Z36" s="221">
        <f>+IF(X36&lt;&gt;0,+(Y36/X36)*100,0)</f>
        <v>-52.753787407329845</v>
      </c>
      <c r="AA36" s="239">
        <f>SUM(AA32:AA35)</f>
        <v>4345256415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686118280</v>
      </c>
      <c r="D6" s="155"/>
      <c r="E6" s="59">
        <v>209316808</v>
      </c>
      <c r="F6" s="60">
        <v>209316808</v>
      </c>
      <c r="G6" s="60">
        <v>357663072</v>
      </c>
      <c r="H6" s="60">
        <v>108668579</v>
      </c>
      <c r="I6" s="60">
        <v>7705833</v>
      </c>
      <c r="J6" s="60">
        <v>7705833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7705833</v>
      </c>
      <c r="X6" s="60">
        <v>52329202</v>
      </c>
      <c r="Y6" s="60">
        <v>-44623369</v>
      </c>
      <c r="Z6" s="140">
        <v>-85.27</v>
      </c>
      <c r="AA6" s="62">
        <v>209316808</v>
      </c>
    </row>
    <row r="7" spans="1:27" ht="13.5">
      <c r="A7" s="249" t="s">
        <v>144</v>
      </c>
      <c r="B7" s="182"/>
      <c r="C7" s="155">
        <v>636003487</v>
      </c>
      <c r="D7" s="155"/>
      <c r="E7" s="59">
        <v>1474209314</v>
      </c>
      <c r="F7" s="60">
        <v>1474209314</v>
      </c>
      <c r="G7" s="60">
        <v>371813989</v>
      </c>
      <c r="H7" s="60">
        <v>369590911</v>
      </c>
      <c r="I7" s="60">
        <v>549602741</v>
      </c>
      <c r="J7" s="60">
        <v>549602741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549602741</v>
      </c>
      <c r="X7" s="60">
        <v>368552329</v>
      </c>
      <c r="Y7" s="60">
        <v>181050412</v>
      </c>
      <c r="Z7" s="140">
        <v>49.12</v>
      </c>
      <c r="AA7" s="62">
        <v>1474209314</v>
      </c>
    </row>
    <row r="8" spans="1:27" ht="13.5">
      <c r="A8" s="249" t="s">
        <v>145</v>
      </c>
      <c r="B8" s="182"/>
      <c r="C8" s="155">
        <v>3225517166</v>
      </c>
      <c r="D8" s="155"/>
      <c r="E8" s="59">
        <v>2948876799</v>
      </c>
      <c r="F8" s="60">
        <v>2948876799</v>
      </c>
      <c r="G8" s="60">
        <v>2639597761</v>
      </c>
      <c r="H8" s="60">
        <v>2958794924</v>
      </c>
      <c r="I8" s="60">
        <v>2953946948</v>
      </c>
      <c r="J8" s="60">
        <v>2953946948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2953946948</v>
      </c>
      <c r="X8" s="60">
        <v>737219200</v>
      </c>
      <c r="Y8" s="60">
        <v>2216727748</v>
      </c>
      <c r="Z8" s="140">
        <v>300.69</v>
      </c>
      <c r="AA8" s="62">
        <v>2948876799</v>
      </c>
    </row>
    <row r="9" spans="1:27" ht="13.5">
      <c r="A9" s="249" t="s">
        <v>146</v>
      </c>
      <c r="B9" s="182"/>
      <c r="C9" s="155">
        <v>526770720</v>
      </c>
      <c r="D9" s="155"/>
      <c r="E9" s="59">
        <v>839851250</v>
      </c>
      <c r="F9" s="60">
        <v>839851250</v>
      </c>
      <c r="G9" s="60">
        <v>1312069094</v>
      </c>
      <c r="H9" s="60">
        <v>463490679</v>
      </c>
      <c r="I9" s="60">
        <v>479772679</v>
      </c>
      <c r="J9" s="60">
        <v>479772679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479772679</v>
      </c>
      <c r="X9" s="60">
        <v>209962813</v>
      </c>
      <c r="Y9" s="60">
        <v>269809866</v>
      </c>
      <c r="Z9" s="140">
        <v>128.5</v>
      </c>
      <c r="AA9" s="62">
        <v>839851250</v>
      </c>
    </row>
    <row r="10" spans="1:27" ht="13.5">
      <c r="A10" s="249" t="s">
        <v>147</v>
      </c>
      <c r="B10" s="182"/>
      <c r="C10" s="155">
        <v>119303329</v>
      </c>
      <c r="D10" s="155"/>
      <c r="E10" s="59">
        <v>162120377</v>
      </c>
      <c r="F10" s="60">
        <v>162120377</v>
      </c>
      <c r="G10" s="159">
        <v>107855572</v>
      </c>
      <c r="H10" s="159">
        <v>107855572</v>
      </c>
      <c r="I10" s="159">
        <v>107855572</v>
      </c>
      <c r="J10" s="60">
        <v>107855572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107855572</v>
      </c>
      <c r="X10" s="60">
        <v>40530094</v>
      </c>
      <c r="Y10" s="159">
        <v>67325478</v>
      </c>
      <c r="Z10" s="141">
        <v>166.11</v>
      </c>
      <c r="AA10" s="225">
        <v>162120377</v>
      </c>
    </row>
    <row r="11" spans="1:27" ht="13.5">
      <c r="A11" s="249" t="s">
        <v>148</v>
      </c>
      <c r="B11" s="182"/>
      <c r="C11" s="155">
        <v>378546757</v>
      </c>
      <c r="D11" s="155"/>
      <c r="E11" s="59">
        <v>464990157</v>
      </c>
      <c r="F11" s="60">
        <v>464990157</v>
      </c>
      <c r="G11" s="60">
        <v>368584502</v>
      </c>
      <c r="H11" s="60">
        <v>390033224</v>
      </c>
      <c r="I11" s="60">
        <v>387128855</v>
      </c>
      <c r="J11" s="60">
        <v>387128855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387128855</v>
      </c>
      <c r="X11" s="60">
        <v>116247539</v>
      </c>
      <c r="Y11" s="60">
        <v>270881316</v>
      </c>
      <c r="Z11" s="140">
        <v>233.02</v>
      </c>
      <c r="AA11" s="62">
        <v>464990157</v>
      </c>
    </row>
    <row r="12" spans="1:27" ht="13.5">
      <c r="A12" s="250" t="s">
        <v>56</v>
      </c>
      <c r="B12" s="251"/>
      <c r="C12" s="168">
        <f aca="true" t="shared" si="0" ref="C12:Y12">SUM(C6:C11)</f>
        <v>5572259739</v>
      </c>
      <c r="D12" s="168">
        <f>SUM(D6:D11)</f>
        <v>0</v>
      </c>
      <c r="E12" s="72">
        <f t="shared" si="0"/>
        <v>6099364705</v>
      </c>
      <c r="F12" s="73">
        <f t="shared" si="0"/>
        <v>6099364705</v>
      </c>
      <c r="G12" s="73">
        <f t="shared" si="0"/>
        <v>5157583990</v>
      </c>
      <c r="H12" s="73">
        <f t="shared" si="0"/>
        <v>4398433889</v>
      </c>
      <c r="I12" s="73">
        <f t="shared" si="0"/>
        <v>4486012628</v>
      </c>
      <c r="J12" s="73">
        <f t="shared" si="0"/>
        <v>4486012628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4486012628</v>
      </c>
      <c r="X12" s="73">
        <f t="shared" si="0"/>
        <v>1524841177</v>
      </c>
      <c r="Y12" s="73">
        <f t="shared" si="0"/>
        <v>2961171451</v>
      </c>
      <c r="Z12" s="170">
        <f>+IF(X12&lt;&gt;0,+(Y12/X12)*100,0)</f>
        <v>194.1954018336429</v>
      </c>
      <c r="AA12" s="74">
        <f>SUM(AA6:AA11)</f>
        <v>6099364705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104461602</v>
      </c>
      <c r="D15" s="155"/>
      <c r="E15" s="59">
        <v>121280405</v>
      </c>
      <c r="F15" s="60">
        <v>121280405</v>
      </c>
      <c r="G15" s="60">
        <v>118245257</v>
      </c>
      <c r="H15" s="60">
        <v>110325632</v>
      </c>
      <c r="I15" s="60">
        <v>112305066</v>
      </c>
      <c r="J15" s="60">
        <v>112305066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112305066</v>
      </c>
      <c r="X15" s="60">
        <v>30320101</v>
      </c>
      <c r="Y15" s="60">
        <v>81984965</v>
      </c>
      <c r="Z15" s="140">
        <v>270.4</v>
      </c>
      <c r="AA15" s="62">
        <v>121280405</v>
      </c>
    </row>
    <row r="16" spans="1:27" ht="13.5">
      <c r="A16" s="249" t="s">
        <v>151</v>
      </c>
      <c r="B16" s="182"/>
      <c r="C16" s="155">
        <v>4986212</v>
      </c>
      <c r="D16" s="155"/>
      <c r="E16" s="59">
        <v>354154122</v>
      </c>
      <c r="F16" s="60">
        <v>354154122</v>
      </c>
      <c r="G16" s="159">
        <v>4719605</v>
      </c>
      <c r="H16" s="159">
        <v>4986212</v>
      </c>
      <c r="I16" s="159">
        <v>4986213</v>
      </c>
      <c r="J16" s="60">
        <v>4986213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4986213</v>
      </c>
      <c r="X16" s="60">
        <v>88538531</v>
      </c>
      <c r="Y16" s="159">
        <v>-83552318</v>
      </c>
      <c r="Z16" s="141">
        <v>-94.37</v>
      </c>
      <c r="AA16" s="225">
        <v>354154122</v>
      </c>
    </row>
    <row r="17" spans="1:27" ht="13.5">
      <c r="A17" s="249" t="s">
        <v>152</v>
      </c>
      <c r="B17" s="182"/>
      <c r="C17" s="155">
        <v>815333795</v>
      </c>
      <c r="D17" s="155"/>
      <c r="E17" s="59">
        <v>590410938</v>
      </c>
      <c r="F17" s="60">
        <v>590410938</v>
      </c>
      <c r="G17" s="60">
        <v>567064129</v>
      </c>
      <c r="H17" s="60">
        <v>815333795</v>
      </c>
      <c r="I17" s="60">
        <v>815333795</v>
      </c>
      <c r="J17" s="60">
        <v>815333795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815333795</v>
      </c>
      <c r="X17" s="60">
        <v>147602735</v>
      </c>
      <c r="Y17" s="60">
        <v>667731060</v>
      </c>
      <c r="Z17" s="140">
        <v>452.38</v>
      </c>
      <c r="AA17" s="62">
        <v>590410938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22640499602</v>
      </c>
      <c r="D19" s="155"/>
      <c r="E19" s="59">
        <v>25663678014</v>
      </c>
      <c r="F19" s="60">
        <v>25663678014</v>
      </c>
      <c r="G19" s="60">
        <v>22158096060</v>
      </c>
      <c r="H19" s="60">
        <v>22667538648</v>
      </c>
      <c r="I19" s="60">
        <v>22916233406</v>
      </c>
      <c r="J19" s="60">
        <v>22916233406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22916233406</v>
      </c>
      <c r="X19" s="60">
        <v>6415919504</v>
      </c>
      <c r="Y19" s="60">
        <v>16500313902</v>
      </c>
      <c r="Z19" s="140">
        <v>257.18</v>
      </c>
      <c r="AA19" s="62">
        <v>25663678014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>
        <v>12955674</v>
      </c>
      <c r="H21" s="60">
        <v>12955674</v>
      </c>
      <c r="I21" s="60">
        <v>12955674</v>
      </c>
      <c r="J21" s="60">
        <v>12955674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12955674</v>
      </c>
      <c r="X21" s="60"/>
      <c r="Y21" s="60">
        <v>12955674</v>
      </c>
      <c r="Z21" s="140"/>
      <c r="AA21" s="62"/>
    </row>
    <row r="22" spans="1:27" ht="13.5">
      <c r="A22" s="249" t="s">
        <v>157</v>
      </c>
      <c r="B22" s="182"/>
      <c r="C22" s="155">
        <v>560833476</v>
      </c>
      <c r="D22" s="155"/>
      <c r="E22" s="59">
        <v>138345676</v>
      </c>
      <c r="F22" s="60">
        <v>138345676</v>
      </c>
      <c r="G22" s="60">
        <v>326295080</v>
      </c>
      <c r="H22" s="60">
        <v>642387607</v>
      </c>
      <c r="I22" s="60">
        <v>642387607</v>
      </c>
      <c r="J22" s="60">
        <v>642387607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642387607</v>
      </c>
      <c r="X22" s="60">
        <v>34586419</v>
      </c>
      <c r="Y22" s="60">
        <v>607801188</v>
      </c>
      <c r="Z22" s="140">
        <v>1757.34</v>
      </c>
      <c r="AA22" s="62">
        <v>138345676</v>
      </c>
    </row>
    <row r="23" spans="1:27" ht="13.5">
      <c r="A23" s="249" t="s">
        <v>158</v>
      </c>
      <c r="B23" s="182"/>
      <c r="C23" s="155">
        <v>254269157</v>
      </c>
      <c r="D23" s="155"/>
      <c r="E23" s="59"/>
      <c r="F23" s="60"/>
      <c r="G23" s="159">
        <v>155267561</v>
      </c>
      <c r="H23" s="159">
        <v>171655852</v>
      </c>
      <c r="I23" s="159">
        <v>171655852</v>
      </c>
      <c r="J23" s="60">
        <v>171655852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171655852</v>
      </c>
      <c r="X23" s="60"/>
      <c r="Y23" s="159">
        <v>171655852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24380383844</v>
      </c>
      <c r="D24" s="168">
        <f>SUM(D15:D23)</f>
        <v>0</v>
      </c>
      <c r="E24" s="76">
        <f t="shared" si="1"/>
        <v>26867869155</v>
      </c>
      <c r="F24" s="77">
        <f t="shared" si="1"/>
        <v>26867869155</v>
      </c>
      <c r="G24" s="77">
        <f t="shared" si="1"/>
        <v>23342643366</v>
      </c>
      <c r="H24" s="77">
        <f t="shared" si="1"/>
        <v>24425183420</v>
      </c>
      <c r="I24" s="77">
        <f t="shared" si="1"/>
        <v>24675857613</v>
      </c>
      <c r="J24" s="77">
        <f t="shared" si="1"/>
        <v>24675857613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24675857613</v>
      </c>
      <c r="X24" s="77">
        <f t="shared" si="1"/>
        <v>6716967290</v>
      </c>
      <c r="Y24" s="77">
        <f t="shared" si="1"/>
        <v>17958890323</v>
      </c>
      <c r="Z24" s="212">
        <f>+IF(X24&lt;&gt;0,+(Y24/X24)*100,0)</f>
        <v>267.3660529765658</v>
      </c>
      <c r="AA24" s="79">
        <f>SUM(AA15:AA23)</f>
        <v>26867869155</v>
      </c>
    </row>
    <row r="25" spans="1:27" ht="13.5">
      <c r="A25" s="250" t="s">
        <v>159</v>
      </c>
      <c r="B25" s="251"/>
      <c r="C25" s="168">
        <f aca="true" t="shared" si="2" ref="C25:Y25">+C12+C24</f>
        <v>29952643583</v>
      </c>
      <c r="D25" s="168">
        <f>+D12+D24</f>
        <v>0</v>
      </c>
      <c r="E25" s="72">
        <f t="shared" si="2"/>
        <v>32967233860</v>
      </c>
      <c r="F25" s="73">
        <f t="shared" si="2"/>
        <v>32967233860</v>
      </c>
      <c r="G25" s="73">
        <f t="shared" si="2"/>
        <v>28500227356</v>
      </c>
      <c r="H25" s="73">
        <f t="shared" si="2"/>
        <v>28823617309</v>
      </c>
      <c r="I25" s="73">
        <f t="shared" si="2"/>
        <v>29161870241</v>
      </c>
      <c r="J25" s="73">
        <f t="shared" si="2"/>
        <v>29161870241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29161870241</v>
      </c>
      <c r="X25" s="73">
        <f t="shared" si="2"/>
        <v>8241808467</v>
      </c>
      <c r="Y25" s="73">
        <f t="shared" si="2"/>
        <v>20920061774</v>
      </c>
      <c r="Z25" s="170">
        <f>+IF(X25&lt;&gt;0,+(Y25/X25)*100,0)</f>
        <v>253.82853602778343</v>
      </c>
      <c r="AA25" s="74">
        <f>+AA12+AA24</f>
        <v>32967233860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534791168</v>
      </c>
      <c r="D30" s="155"/>
      <c r="E30" s="59">
        <v>816566242</v>
      </c>
      <c r="F30" s="60">
        <v>816566242</v>
      </c>
      <c r="G30" s="60">
        <v>534791168</v>
      </c>
      <c r="H30" s="60">
        <v>534791168</v>
      </c>
      <c r="I30" s="60">
        <v>534791168</v>
      </c>
      <c r="J30" s="60">
        <v>534791168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534791168</v>
      </c>
      <c r="X30" s="60">
        <v>204141561</v>
      </c>
      <c r="Y30" s="60">
        <v>330649607</v>
      </c>
      <c r="Z30" s="140">
        <v>161.97</v>
      </c>
      <c r="AA30" s="62">
        <v>816566242</v>
      </c>
    </row>
    <row r="31" spans="1:27" ht="13.5">
      <c r="A31" s="249" t="s">
        <v>163</v>
      </c>
      <c r="B31" s="182"/>
      <c r="C31" s="155">
        <v>418176505</v>
      </c>
      <c r="D31" s="155"/>
      <c r="E31" s="59">
        <v>492625712</v>
      </c>
      <c r="F31" s="60">
        <v>492625712</v>
      </c>
      <c r="G31" s="60">
        <v>421615702</v>
      </c>
      <c r="H31" s="60">
        <v>424823501</v>
      </c>
      <c r="I31" s="60">
        <v>423988226</v>
      </c>
      <c r="J31" s="60">
        <v>423988226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423988226</v>
      </c>
      <c r="X31" s="60">
        <v>123156428</v>
      </c>
      <c r="Y31" s="60">
        <v>300831798</v>
      </c>
      <c r="Z31" s="140">
        <v>244.27</v>
      </c>
      <c r="AA31" s="62">
        <v>492625712</v>
      </c>
    </row>
    <row r="32" spans="1:27" ht="13.5">
      <c r="A32" s="249" t="s">
        <v>164</v>
      </c>
      <c r="B32" s="182"/>
      <c r="C32" s="155">
        <v>5403450869</v>
      </c>
      <c r="D32" s="155"/>
      <c r="E32" s="59">
        <v>5441674117</v>
      </c>
      <c r="F32" s="60">
        <v>5441674117</v>
      </c>
      <c r="G32" s="60">
        <v>3113803695</v>
      </c>
      <c r="H32" s="60">
        <v>3251285953</v>
      </c>
      <c r="I32" s="60">
        <v>2672012134</v>
      </c>
      <c r="J32" s="60">
        <v>2672012134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2672012134</v>
      </c>
      <c r="X32" s="60">
        <v>1360418529</v>
      </c>
      <c r="Y32" s="60">
        <v>1311593605</v>
      </c>
      <c r="Z32" s="140">
        <v>96.41</v>
      </c>
      <c r="AA32" s="62">
        <v>5441674117</v>
      </c>
    </row>
    <row r="33" spans="1:27" ht="13.5">
      <c r="A33" s="249" t="s">
        <v>165</v>
      </c>
      <c r="B33" s="182"/>
      <c r="C33" s="155"/>
      <c r="D33" s="155"/>
      <c r="E33" s="59">
        <v>4185384</v>
      </c>
      <c r="F33" s="60">
        <v>4185384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1046346</v>
      </c>
      <c r="Y33" s="60">
        <v>-1046346</v>
      </c>
      <c r="Z33" s="140">
        <v>-100</v>
      </c>
      <c r="AA33" s="62">
        <v>4185384</v>
      </c>
    </row>
    <row r="34" spans="1:27" ht="13.5">
      <c r="A34" s="250" t="s">
        <v>58</v>
      </c>
      <c r="B34" s="251"/>
      <c r="C34" s="168">
        <f aca="true" t="shared" si="3" ref="C34:Y34">SUM(C29:C33)</f>
        <v>6356418542</v>
      </c>
      <c r="D34" s="168">
        <f>SUM(D29:D33)</f>
        <v>0</v>
      </c>
      <c r="E34" s="72">
        <f t="shared" si="3"/>
        <v>6755051455</v>
      </c>
      <c r="F34" s="73">
        <f t="shared" si="3"/>
        <v>6755051455</v>
      </c>
      <c r="G34" s="73">
        <f t="shared" si="3"/>
        <v>4070210565</v>
      </c>
      <c r="H34" s="73">
        <f t="shared" si="3"/>
        <v>4210900622</v>
      </c>
      <c r="I34" s="73">
        <f t="shared" si="3"/>
        <v>3630791528</v>
      </c>
      <c r="J34" s="73">
        <f t="shared" si="3"/>
        <v>3630791528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3630791528</v>
      </c>
      <c r="X34" s="73">
        <f t="shared" si="3"/>
        <v>1688762864</v>
      </c>
      <c r="Y34" s="73">
        <f t="shared" si="3"/>
        <v>1942028664</v>
      </c>
      <c r="Z34" s="170">
        <f>+IF(X34&lt;&gt;0,+(Y34/X34)*100,0)</f>
        <v>114.99712040091379</v>
      </c>
      <c r="AA34" s="74">
        <f>SUM(AA29:AA33)</f>
        <v>6755051455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9569825073</v>
      </c>
      <c r="D37" s="155"/>
      <c r="E37" s="59">
        <v>8571722793</v>
      </c>
      <c r="F37" s="60">
        <v>8571722793</v>
      </c>
      <c r="G37" s="60">
        <v>9296577812</v>
      </c>
      <c r="H37" s="60">
        <v>9464308834</v>
      </c>
      <c r="I37" s="60">
        <v>10097302964</v>
      </c>
      <c r="J37" s="60">
        <v>10097302964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10097302964</v>
      </c>
      <c r="X37" s="60">
        <v>2142930698</v>
      </c>
      <c r="Y37" s="60">
        <v>7954372266</v>
      </c>
      <c r="Z37" s="140">
        <v>371.19</v>
      </c>
      <c r="AA37" s="62">
        <v>8571722793</v>
      </c>
    </row>
    <row r="38" spans="1:27" ht="13.5">
      <c r="A38" s="249" t="s">
        <v>165</v>
      </c>
      <c r="B38" s="182"/>
      <c r="C38" s="155">
        <v>238598858</v>
      </c>
      <c r="D38" s="155"/>
      <c r="E38" s="59">
        <v>2065862571</v>
      </c>
      <c r="F38" s="60">
        <v>2065862571</v>
      </c>
      <c r="G38" s="60">
        <v>249589400</v>
      </c>
      <c r="H38" s="60">
        <v>238598859</v>
      </c>
      <c r="I38" s="60">
        <v>238598858</v>
      </c>
      <c r="J38" s="60">
        <v>238598858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238598858</v>
      </c>
      <c r="X38" s="60">
        <v>516465643</v>
      </c>
      <c r="Y38" s="60">
        <v>-277866785</v>
      </c>
      <c r="Z38" s="140">
        <v>-53.8</v>
      </c>
      <c r="AA38" s="62">
        <v>2065862571</v>
      </c>
    </row>
    <row r="39" spans="1:27" ht="13.5">
      <c r="A39" s="250" t="s">
        <v>59</v>
      </c>
      <c r="B39" s="253"/>
      <c r="C39" s="168">
        <f aca="true" t="shared" si="4" ref="C39:Y39">SUM(C37:C38)</f>
        <v>9808423931</v>
      </c>
      <c r="D39" s="168">
        <f>SUM(D37:D38)</f>
        <v>0</v>
      </c>
      <c r="E39" s="76">
        <f t="shared" si="4"/>
        <v>10637585364</v>
      </c>
      <c r="F39" s="77">
        <f t="shared" si="4"/>
        <v>10637585364</v>
      </c>
      <c r="G39" s="77">
        <f t="shared" si="4"/>
        <v>9546167212</v>
      </c>
      <c r="H39" s="77">
        <f t="shared" si="4"/>
        <v>9702907693</v>
      </c>
      <c r="I39" s="77">
        <f t="shared" si="4"/>
        <v>10335901822</v>
      </c>
      <c r="J39" s="77">
        <f t="shared" si="4"/>
        <v>10335901822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10335901822</v>
      </c>
      <c r="X39" s="77">
        <f t="shared" si="4"/>
        <v>2659396341</v>
      </c>
      <c r="Y39" s="77">
        <f t="shared" si="4"/>
        <v>7676505481</v>
      </c>
      <c r="Z39" s="212">
        <f>+IF(X39&lt;&gt;0,+(Y39/X39)*100,0)</f>
        <v>288.6559390434237</v>
      </c>
      <c r="AA39" s="79">
        <f>SUM(AA37:AA38)</f>
        <v>10637585364</v>
      </c>
    </row>
    <row r="40" spans="1:27" ht="13.5">
      <c r="A40" s="250" t="s">
        <v>167</v>
      </c>
      <c r="B40" s="251"/>
      <c r="C40" s="168">
        <f aca="true" t="shared" si="5" ref="C40:Y40">+C34+C39</f>
        <v>16164842473</v>
      </c>
      <c r="D40" s="168">
        <f>+D34+D39</f>
        <v>0</v>
      </c>
      <c r="E40" s="72">
        <f t="shared" si="5"/>
        <v>17392636819</v>
      </c>
      <c r="F40" s="73">
        <f t="shared" si="5"/>
        <v>17392636819</v>
      </c>
      <c r="G40" s="73">
        <f t="shared" si="5"/>
        <v>13616377777</v>
      </c>
      <c r="H40" s="73">
        <f t="shared" si="5"/>
        <v>13913808315</v>
      </c>
      <c r="I40" s="73">
        <f t="shared" si="5"/>
        <v>13966693350</v>
      </c>
      <c r="J40" s="73">
        <f t="shared" si="5"/>
        <v>13966693350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13966693350</v>
      </c>
      <c r="X40" s="73">
        <f t="shared" si="5"/>
        <v>4348159205</v>
      </c>
      <c r="Y40" s="73">
        <f t="shared" si="5"/>
        <v>9618534145</v>
      </c>
      <c r="Z40" s="170">
        <f>+IF(X40&lt;&gt;0,+(Y40/X40)*100,0)</f>
        <v>221.20933690605287</v>
      </c>
      <c r="AA40" s="74">
        <f>+AA34+AA39</f>
        <v>17392636819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13787801110</v>
      </c>
      <c r="D42" s="257">
        <f>+D25-D40</f>
        <v>0</v>
      </c>
      <c r="E42" s="258">
        <f t="shared" si="6"/>
        <v>15574597041</v>
      </c>
      <c r="F42" s="259">
        <f t="shared" si="6"/>
        <v>15574597041</v>
      </c>
      <c r="G42" s="259">
        <f t="shared" si="6"/>
        <v>14883849579</v>
      </c>
      <c r="H42" s="259">
        <f t="shared" si="6"/>
        <v>14909808994</v>
      </c>
      <c r="I42" s="259">
        <f t="shared" si="6"/>
        <v>15195176891</v>
      </c>
      <c r="J42" s="259">
        <f t="shared" si="6"/>
        <v>15195176891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15195176891</v>
      </c>
      <c r="X42" s="259">
        <f t="shared" si="6"/>
        <v>3893649262</v>
      </c>
      <c r="Y42" s="259">
        <f t="shared" si="6"/>
        <v>11301527629</v>
      </c>
      <c r="Z42" s="260">
        <f>+IF(X42&lt;&gt;0,+(Y42/X42)*100,0)</f>
        <v>290.2554099902386</v>
      </c>
      <c r="AA42" s="261">
        <f>+AA25-AA40</f>
        <v>15574597041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13417647610</v>
      </c>
      <c r="D45" s="155"/>
      <c r="E45" s="59">
        <v>15361351211</v>
      </c>
      <c r="F45" s="60">
        <v>15361351211</v>
      </c>
      <c r="G45" s="60">
        <v>14519231203</v>
      </c>
      <c r="H45" s="60">
        <v>14545190615</v>
      </c>
      <c r="I45" s="60">
        <v>14830558512</v>
      </c>
      <c r="J45" s="60">
        <v>14830558512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14830558512</v>
      </c>
      <c r="X45" s="60">
        <v>3840337803</v>
      </c>
      <c r="Y45" s="60">
        <v>10990220709</v>
      </c>
      <c r="Z45" s="139">
        <v>286.18</v>
      </c>
      <c r="AA45" s="62">
        <v>15361351211</v>
      </c>
    </row>
    <row r="46" spans="1:27" ht="13.5">
      <c r="A46" s="249" t="s">
        <v>171</v>
      </c>
      <c r="B46" s="182"/>
      <c r="C46" s="155">
        <v>370153500</v>
      </c>
      <c r="D46" s="155"/>
      <c r="E46" s="59">
        <v>202187793</v>
      </c>
      <c r="F46" s="60">
        <v>202187793</v>
      </c>
      <c r="G46" s="60">
        <v>364618376</v>
      </c>
      <c r="H46" s="60">
        <v>364618379</v>
      </c>
      <c r="I46" s="60">
        <v>364618379</v>
      </c>
      <c r="J46" s="60">
        <v>364618379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364618379</v>
      </c>
      <c r="X46" s="60">
        <v>50546948</v>
      </c>
      <c r="Y46" s="60">
        <v>314071431</v>
      </c>
      <c r="Z46" s="139">
        <v>621.35</v>
      </c>
      <c r="AA46" s="62">
        <v>202187793</v>
      </c>
    </row>
    <row r="47" spans="1:27" ht="13.5">
      <c r="A47" s="249" t="s">
        <v>172</v>
      </c>
      <c r="B47" s="182"/>
      <c r="C47" s="155"/>
      <c r="D47" s="155"/>
      <c r="E47" s="59">
        <v>11058037</v>
      </c>
      <c r="F47" s="60">
        <v>11058037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2764509</v>
      </c>
      <c r="Y47" s="60">
        <v>-2764509</v>
      </c>
      <c r="Z47" s="139">
        <v>-100</v>
      </c>
      <c r="AA47" s="62">
        <v>11058037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13787801110</v>
      </c>
      <c r="D48" s="217">
        <f>SUM(D45:D47)</f>
        <v>0</v>
      </c>
      <c r="E48" s="264">
        <f t="shared" si="7"/>
        <v>15574597041</v>
      </c>
      <c r="F48" s="219">
        <f t="shared" si="7"/>
        <v>15574597041</v>
      </c>
      <c r="G48" s="219">
        <f t="shared" si="7"/>
        <v>14883849579</v>
      </c>
      <c r="H48" s="219">
        <f t="shared" si="7"/>
        <v>14909808994</v>
      </c>
      <c r="I48" s="219">
        <f t="shared" si="7"/>
        <v>15195176891</v>
      </c>
      <c r="J48" s="219">
        <f t="shared" si="7"/>
        <v>15195176891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15195176891</v>
      </c>
      <c r="X48" s="219">
        <f t="shared" si="7"/>
        <v>3893649260</v>
      </c>
      <c r="Y48" s="219">
        <f t="shared" si="7"/>
        <v>11301527631</v>
      </c>
      <c r="Z48" s="265">
        <f>+IF(X48&lt;&gt;0,+(Y48/X48)*100,0)</f>
        <v>290.255410190696</v>
      </c>
      <c r="AA48" s="232">
        <f>SUM(AA45:AA47)</f>
        <v>15574597041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16466200542</v>
      </c>
      <c r="D6" s="155"/>
      <c r="E6" s="59">
        <v>18036837475</v>
      </c>
      <c r="F6" s="60">
        <v>18036837475</v>
      </c>
      <c r="G6" s="60">
        <v>1397718664</v>
      </c>
      <c r="H6" s="60">
        <v>1641625668</v>
      </c>
      <c r="I6" s="60">
        <v>1562100954</v>
      </c>
      <c r="J6" s="60">
        <v>4601445286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4601445286</v>
      </c>
      <c r="X6" s="60">
        <v>4741513261</v>
      </c>
      <c r="Y6" s="60">
        <v>-140067975</v>
      </c>
      <c r="Z6" s="140">
        <v>-2.95</v>
      </c>
      <c r="AA6" s="62">
        <v>18036837475</v>
      </c>
    </row>
    <row r="7" spans="1:27" ht="13.5">
      <c r="A7" s="249" t="s">
        <v>178</v>
      </c>
      <c r="B7" s="182"/>
      <c r="C7" s="155">
        <v>2592462962</v>
      </c>
      <c r="D7" s="155"/>
      <c r="E7" s="59">
        <v>2927897331</v>
      </c>
      <c r="F7" s="60">
        <v>2927897331</v>
      </c>
      <c r="G7" s="60">
        <v>627401592</v>
      </c>
      <c r="H7" s="60">
        <v>-104000638</v>
      </c>
      <c r="I7" s="60">
        <v>450218163</v>
      </c>
      <c r="J7" s="60">
        <v>973619117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973619117</v>
      </c>
      <c r="X7" s="60">
        <v>997846732</v>
      </c>
      <c r="Y7" s="60">
        <v>-24227615</v>
      </c>
      <c r="Z7" s="140">
        <v>-2.43</v>
      </c>
      <c r="AA7" s="62">
        <v>2927897331</v>
      </c>
    </row>
    <row r="8" spans="1:27" ht="13.5">
      <c r="A8" s="249" t="s">
        <v>179</v>
      </c>
      <c r="B8" s="182"/>
      <c r="C8" s="155">
        <v>2151373223</v>
      </c>
      <c r="D8" s="155"/>
      <c r="E8" s="59">
        <v>2097038969</v>
      </c>
      <c r="F8" s="60">
        <v>2097038969</v>
      </c>
      <c r="G8" s="60">
        <v>33967979</v>
      </c>
      <c r="H8" s="60">
        <v>119745386</v>
      </c>
      <c r="I8" s="60">
        <v>169936141</v>
      </c>
      <c r="J8" s="60">
        <v>323649506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323649506</v>
      </c>
      <c r="X8" s="60">
        <v>585340972</v>
      </c>
      <c r="Y8" s="60">
        <v>-261691466</v>
      </c>
      <c r="Z8" s="140">
        <v>-44.71</v>
      </c>
      <c r="AA8" s="62">
        <v>2097038969</v>
      </c>
    </row>
    <row r="9" spans="1:27" ht="13.5">
      <c r="A9" s="249" t="s">
        <v>180</v>
      </c>
      <c r="B9" s="182"/>
      <c r="C9" s="155">
        <v>315476813</v>
      </c>
      <c r="D9" s="155"/>
      <c r="E9" s="59">
        <v>172007799</v>
      </c>
      <c r="F9" s="60">
        <v>172007799</v>
      </c>
      <c r="G9" s="60">
        <v>25617724</v>
      </c>
      <c r="H9" s="60">
        <v>31702734</v>
      </c>
      <c r="I9" s="60">
        <v>25019831</v>
      </c>
      <c r="J9" s="60">
        <v>82340289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82340289</v>
      </c>
      <c r="X9" s="60">
        <v>43037315</v>
      </c>
      <c r="Y9" s="60">
        <v>39302974</v>
      </c>
      <c r="Z9" s="140">
        <v>91.32</v>
      </c>
      <c r="AA9" s="62">
        <v>172007799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-21976088899</v>
      </c>
      <c r="D12" s="155"/>
      <c r="E12" s="59">
        <v>-18866297713</v>
      </c>
      <c r="F12" s="60">
        <v>-18866297713</v>
      </c>
      <c r="G12" s="60">
        <v>-2605065407</v>
      </c>
      <c r="H12" s="60">
        <v>-2319568990</v>
      </c>
      <c r="I12" s="60">
        <v>-2328924191</v>
      </c>
      <c r="J12" s="60">
        <v>-7253558588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-7253558588</v>
      </c>
      <c r="X12" s="60">
        <v>-5228686164</v>
      </c>
      <c r="Y12" s="60">
        <v>-2024872424</v>
      </c>
      <c r="Z12" s="140">
        <v>38.73</v>
      </c>
      <c r="AA12" s="62">
        <v>-18866297713</v>
      </c>
    </row>
    <row r="13" spans="1:27" ht="13.5">
      <c r="A13" s="249" t="s">
        <v>40</v>
      </c>
      <c r="B13" s="182"/>
      <c r="C13" s="155">
        <v>-739074831</v>
      </c>
      <c r="D13" s="155"/>
      <c r="E13" s="59">
        <v>-859241923</v>
      </c>
      <c r="F13" s="60">
        <v>-859241923</v>
      </c>
      <c r="G13" s="60">
        <v>-11234</v>
      </c>
      <c r="H13" s="60">
        <v>-1333977</v>
      </c>
      <c r="I13" s="60">
        <v>-89362029</v>
      </c>
      <c r="J13" s="60">
        <v>-90707240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-90707240</v>
      </c>
      <c r="X13" s="60">
        <v>-214743113</v>
      </c>
      <c r="Y13" s="60">
        <v>124035873</v>
      </c>
      <c r="Z13" s="140">
        <v>-57.76</v>
      </c>
      <c r="AA13" s="62">
        <v>-859241923</v>
      </c>
    </row>
    <row r="14" spans="1:27" ht="13.5">
      <c r="A14" s="249" t="s">
        <v>42</v>
      </c>
      <c r="B14" s="182"/>
      <c r="C14" s="155">
        <v>-17290290</v>
      </c>
      <c r="D14" s="155"/>
      <c r="E14" s="59">
        <v>-242917500</v>
      </c>
      <c r="F14" s="60">
        <v>-242917500</v>
      </c>
      <c r="G14" s="60">
        <v>-83249</v>
      </c>
      <c r="H14" s="60">
        <v>-817037</v>
      </c>
      <c r="I14" s="60">
        <v>-14128050</v>
      </c>
      <c r="J14" s="60">
        <v>-15028336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-15028336</v>
      </c>
      <c r="X14" s="60">
        <v>-60727023</v>
      </c>
      <c r="Y14" s="60">
        <v>45698687</v>
      </c>
      <c r="Z14" s="140">
        <v>-75.25</v>
      </c>
      <c r="AA14" s="62">
        <v>-242917500</v>
      </c>
    </row>
    <row r="15" spans="1:27" ht="13.5">
      <c r="A15" s="250" t="s">
        <v>184</v>
      </c>
      <c r="B15" s="251"/>
      <c r="C15" s="168">
        <f aca="true" t="shared" si="0" ref="C15:Y15">SUM(C6:C14)</f>
        <v>-1206940480</v>
      </c>
      <c r="D15" s="168">
        <f>SUM(D6:D14)</f>
        <v>0</v>
      </c>
      <c r="E15" s="72">
        <f t="shared" si="0"/>
        <v>3265324438</v>
      </c>
      <c r="F15" s="73">
        <f t="shared" si="0"/>
        <v>3265324438</v>
      </c>
      <c r="G15" s="73">
        <f t="shared" si="0"/>
        <v>-520453931</v>
      </c>
      <c r="H15" s="73">
        <f t="shared" si="0"/>
        <v>-632646854</v>
      </c>
      <c r="I15" s="73">
        <f t="shared" si="0"/>
        <v>-225139181</v>
      </c>
      <c r="J15" s="73">
        <f t="shared" si="0"/>
        <v>-1378239966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-1378239966</v>
      </c>
      <c r="X15" s="73">
        <f t="shared" si="0"/>
        <v>863581980</v>
      </c>
      <c r="Y15" s="73">
        <f t="shared" si="0"/>
        <v>-2241821946</v>
      </c>
      <c r="Z15" s="170">
        <f>+IF(X15&lt;&gt;0,+(Y15/X15)*100,0)</f>
        <v>-259.5957301008064</v>
      </c>
      <c r="AA15" s="74">
        <f>SUM(AA6:AA14)</f>
        <v>3265324438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54740156</v>
      </c>
      <c r="D19" s="155"/>
      <c r="E19" s="59"/>
      <c r="F19" s="60"/>
      <c r="G19" s="159">
        <v>4975936</v>
      </c>
      <c r="H19" s="159">
        <v>14949841</v>
      </c>
      <c r="I19" s="159">
        <v>9426255</v>
      </c>
      <c r="J19" s="60">
        <v>29352032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29352032</v>
      </c>
      <c r="X19" s="60"/>
      <c r="Y19" s="159">
        <v>29352032</v>
      </c>
      <c r="Z19" s="141"/>
      <c r="AA19" s="225"/>
    </row>
    <row r="20" spans="1:27" ht="13.5">
      <c r="A20" s="249" t="s">
        <v>187</v>
      </c>
      <c r="B20" s="182"/>
      <c r="C20" s="155">
        <v>3225517166</v>
      </c>
      <c r="D20" s="155"/>
      <c r="E20" s="268">
        <v>146664410</v>
      </c>
      <c r="F20" s="159">
        <v>146664410</v>
      </c>
      <c r="G20" s="60">
        <v>-1004481192</v>
      </c>
      <c r="H20" s="60">
        <v>-319197164</v>
      </c>
      <c r="I20" s="60">
        <v>4847976</v>
      </c>
      <c r="J20" s="60">
        <v>-1318830380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-1318830380</v>
      </c>
      <c r="X20" s="60">
        <v>36666102</v>
      </c>
      <c r="Y20" s="60">
        <v>-1355496482</v>
      </c>
      <c r="Z20" s="140">
        <v>-3696.87</v>
      </c>
      <c r="AA20" s="62">
        <v>146664410</v>
      </c>
    </row>
    <row r="21" spans="1:27" ht="13.5">
      <c r="A21" s="249" t="s">
        <v>188</v>
      </c>
      <c r="B21" s="182"/>
      <c r="C21" s="157">
        <v>526770720</v>
      </c>
      <c r="D21" s="157"/>
      <c r="E21" s="59"/>
      <c r="F21" s="60"/>
      <c r="G21" s="159">
        <v>693571039</v>
      </c>
      <c r="H21" s="159">
        <v>849375863</v>
      </c>
      <c r="I21" s="159">
        <v>-16282000</v>
      </c>
      <c r="J21" s="60">
        <v>1526664902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1526664902</v>
      </c>
      <c r="X21" s="60"/>
      <c r="Y21" s="159">
        <v>1526664902</v>
      </c>
      <c r="Z21" s="141"/>
      <c r="AA21" s="225"/>
    </row>
    <row r="22" spans="1:27" ht="13.5">
      <c r="A22" s="249" t="s">
        <v>189</v>
      </c>
      <c r="B22" s="182"/>
      <c r="C22" s="155">
        <v>61890371</v>
      </c>
      <c r="D22" s="155"/>
      <c r="E22" s="59">
        <v>-94077302</v>
      </c>
      <c r="F22" s="60">
        <v>-94077302</v>
      </c>
      <c r="G22" s="60">
        <v>-1618172</v>
      </c>
      <c r="H22" s="60">
        <v>7201899</v>
      </c>
      <c r="I22" s="60">
        <v>-1979435</v>
      </c>
      <c r="J22" s="60">
        <v>3604292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3604292</v>
      </c>
      <c r="X22" s="60">
        <v>-23519325</v>
      </c>
      <c r="Y22" s="60">
        <v>27123617</v>
      </c>
      <c r="Z22" s="140">
        <v>-115.32</v>
      </c>
      <c r="AA22" s="62">
        <v>-94077302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-4553450684</v>
      </c>
      <c r="D24" s="155"/>
      <c r="E24" s="59">
        <v>-4284266593</v>
      </c>
      <c r="F24" s="60">
        <v>-4284266593</v>
      </c>
      <c r="G24" s="60">
        <v>-15149929</v>
      </c>
      <c r="H24" s="60">
        <v>-174108955</v>
      </c>
      <c r="I24" s="60">
        <v>-323983385</v>
      </c>
      <c r="J24" s="60">
        <v>-513242269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-513242269</v>
      </c>
      <c r="X24" s="60">
        <v>-1193343833</v>
      </c>
      <c r="Y24" s="60">
        <v>680101564</v>
      </c>
      <c r="Z24" s="140">
        <v>-56.99</v>
      </c>
      <c r="AA24" s="62">
        <v>-4284266593</v>
      </c>
    </row>
    <row r="25" spans="1:27" ht="13.5">
      <c r="A25" s="250" t="s">
        <v>191</v>
      </c>
      <c r="B25" s="251"/>
      <c r="C25" s="168">
        <f aca="true" t="shared" si="1" ref="C25:Y25">SUM(C19:C24)</f>
        <v>-684532271</v>
      </c>
      <c r="D25" s="168">
        <f>SUM(D19:D24)</f>
        <v>0</v>
      </c>
      <c r="E25" s="72">
        <f t="shared" si="1"/>
        <v>-4231679485</v>
      </c>
      <c r="F25" s="73">
        <f t="shared" si="1"/>
        <v>-4231679485</v>
      </c>
      <c r="G25" s="73">
        <f t="shared" si="1"/>
        <v>-322702318</v>
      </c>
      <c r="H25" s="73">
        <f t="shared" si="1"/>
        <v>378221484</v>
      </c>
      <c r="I25" s="73">
        <f t="shared" si="1"/>
        <v>-327970589</v>
      </c>
      <c r="J25" s="73">
        <f t="shared" si="1"/>
        <v>-272451423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-272451423</v>
      </c>
      <c r="X25" s="73">
        <f t="shared" si="1"/>
        <v>-1180197056</v>
      </c>
      <c r="Y25" s="73">
        <f t="shared" si="1"/>
        <v>907745633</v>
      </c>
      <c r="Z25" s="170">
        <f>+IF(X25&lt;&gt;0,+(Y25/X25)*100,0)</f>
        <v>-76.91475151417426</v>
      </c>
      <c r="AA25" s="74">
        <f>SUM(AA19:AA24)</f>
        <v>-4231679485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4142000000</v>
      </c>
      <c r="D30" s="155"/>
      <c r="E30" s="59">
        <v>1600000000</v>
      </c>
      <c r="F30" s="60">
        <v>1600000000</v>
      </c>
      <c r="G30" s="60">
        <v>-64916577</v>
      </c>
      <c r="H30" s="60"/>
      <c r="I30" s="60">
        <v>700000000</v>
      </c>
      <c r="J30" s="60">
        <v>635083423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635083423</v>
      </c>
      <c r="X30" s="60"/>
      <c r="Y30" s="60">
        <v>635083423</v>
      </c>
      <c r="Z30" s="140"/>
      <c r="AA30" s="62">
        <v>1600000000</v>
      </c>
    </row>
    <row r="31" spans="1:27" ht="13.5">
      <c r="A31" s="249" t="s">
        <v>195</v>
      </c>
      <c r="B31" s="182"/>
      <c r="C31" s="155">
        <v>418176505</v>
      </c>
      <c r="D31" s="155"/>
      <c r="E31" s="59">
        <v>44625550</v>
      </c>
      <c r="F31" s="60">
        <v>44625550</v>
      </c>
      <c r="G31" s="60">
        <v>3656982</v>
      </c>
      <c r="H31" s="159">
        <v>3207799</v>
      </c>
      <c r="I31" s="159">
        <v>-835275</v>
      </c>
      <c r="J31" s="159">
        <v>6029506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6029506</v>
      </c>
      <c r="X31" s="159">
        <v>11156800</v>
      </c>
      <c r="Y31" s="60">
        <v>-5127294</v>
      </c>
      <c r="Z31" s="140">
        <v>-45.96</v>
      </c>
      <c r="AA31" s="62">
        <v>44625550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-2274536019</v>
      </c>
      <c r="D33" s="155"/>
      <c r="E33" s="59">
        <v>-664073915</v>
      </c>
      <c r="F33" s="60">
        <v>-664073915</v>
      </c>
      <c r="G33" s="60">
        <v>-42481455</v>
      </c>
      <c r="H33" s="60"/>
      <c r="I33" s="60">
        <v>-67005871</v>
      </c>
      <c r="J33" s="60">
        <v>-109487326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-109487326</v>
      </c>
      <c r="X33" s="60">
        <v>-166018479</v>
      </c>
      <c r="Y33" s="60">
        <v>56531153</v>
      </c>
      <c r="Z33" s="140">
        <v>-34.05</v>
      </c>
      <c r="AA33" s="62">
        <v>-664073915</v>
      </c>
    </row>
    <row r="34" spans="1:27" ht="13.5">
      <c r="A34" s="250" t="s">
        <v>197</v>
      </c>
      <c r="B34" s="251"/>
      <c r="C34" s="168">
        <f aca="true" t="shared" si="2" ref="C34:Y34">SUM(C29:C33)</f>
        <v>2285640486</v>
      </c>
      <c r="D34" s="168">
        <f>SUM(D29:D33)</f>
        <v>0</v>
      </c>
      <c r="E34" s="72">
        <f t="shared" si="2"/>
        <v>980551635</v>
      </c>
      <c r="F34" s="73">
        <f t="shared" si="2"/>
        <v>980551635</v>
      </c>
      <c r="G34" s="73">
        <f t="shared" si="2"/>
        <v>-103741050</v>
      </c>
      <c r="H34" s="73">
        <f t="shared" si="2"/>
        <v>3207799</v>
      </c>
      <c r="I34" s="73">
        <f t="shared" si="2"/>
        <v>632158854</v>
      </c>
      <c r="J34" s="73">
        <f t="shared" si="2"/>
        <v>531625603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531625603</v>
      </c>
      <c r="X34" s="73">
        <f t="shared" si="2"/>
        <v>-154861679</v>
      </c>
      <c r="Y34" s="73">
        <f t="shared" si="2"/>
        <v>686487282</v>
      </c>
      <c r="Z34" s="170">
        <f>+IF(X34&lt;&gt;0,+(Y34/X34)*100,0)</f>
        <v>-443.2906103258767</v>
      </c>
      <c r="AA34" s="74">
        <f>SUM(AA29:AA33)</f>
        <v>980551635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394167735</v>
      </c>
      <c r="D36" s="153">
        <f>+D15+D25+D34</f>
        <v>0</v>
      </c>
      <c r="E36" s="99">
        <f t="shared" si="3"/>
        <v>14196588</v>
      </c>
      <c r="F36" s="100">
        <f t="shared" si="3"/>
        <v>14196588</v>
      </c>
      <c r="G36" s="100">
        <f t="shared" si="3"/>
        <v>-946897299</v>
      </c>
      <c r="H36" s="100">
        <f t="shared" si="3"/>
        <v>-251217571</v>
      </c>
      <c r="I36" s="100">
        <f t="shared" si="3"/>
        <v>79049084</v>
      </c>
      <c r="J36" s="100">
        <f t="shared" si="3"/>
        <v>-1119065786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-1119065786</v>
      </c>
      <c r="X36" s="100">
        <f t="shared" si="3"/>
        <v>-471476755</v>
      </c>
      <c r="Y36" s="100">
        <f t="shared" si="3"/>
        <v>-647589031</v>
      </c>
      <c r="Z36" s="137">
        <f>+IF(X36&lt;&gt;0,+(Y36/X36)*100,0)</f>
        <v>137.35333166106992</v>
      </c>
      <c r="AA36" s="102">
        <f>+AA15+AA25+AA34</f>
        <v>14196588</v>
      </c>
    </row>
    <row r="37" spans="1:27" ht="13.5">
      <c r="A37" s="249" t="s">
        <v>199</v>
      </c>
      <c r="B37" s="182"/>
      <c r="C37" s="153">
        <v>721276532</v>
      </c>
      <c r="D37" s="153"/>
      <c r="E37" s="99">
        <v>1676374360</v>
      </c>
      <c r="F37" s="100">
        <v>1676374360</v>
      </c>
      <c r="G37" s="100">
        <v>1676374360</v>
      </c>
      <c r="H37" s="100">
        <v>729477061</v>
      </c>
      <c r="I37" s="100">
        <v>478259490</v>
      </c>
      <c r="J37" s="100">
        <v>1676374360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1676374360</v>
      </c>
      <c r="X37" s="100">
        <v>1676374360</v>
      </c>
      <c r="Y37" s="100"/>
      <c r="Z37" s="137"/>
      <c r="AA37" s="102">
        <v>1676374360</v>
      </c>
    </row>
    <row r="38" spans="1:27" ht="13.5">
      <c r="A38" s="269" t="s">
        <v>200</v>
      </c>
      <c r="B38" s="256"/>
      <c r="C38" s="257">
        <v>1115444267</v>
      </c>
      <c r="D38" s="257"/>
      <c r="E38" s="258">
        <v>1690570946</v>
      </c>
      <c r="F38" s="259">
        <v>1690570946</v>
      </c>
      <c r="G38" s="259">
        <v>729477061</v>
      </c>
      <c r="H38" s="259">
        <v>478259490</v>
      </c>
      <c r="I38" s="259">
        <v>557308574</v>
      </c>
      <c r="J38" s="259">
        <v>557308574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557308574</v>
      </c>
      <c r="X38" s="259">
        <v>1204897603</v>
      </c>
      <c r="Y38" s="259">
        <v>-647589029</v>
      </c>
      <c r="Z38" s="260">
        <v>-53.75</v>
      </c>
      <c r="AA38" s="261">
        <v>1690570946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2146050371</v>
      </c>
      <c r="D5" s="200">
        <f t="shared" si="0"/>
        <v>0</v>
      </c>
      <c r="E5" s="106">
        <f t="shared" si="0"/>
        <v>2085871775</v>
      </c>
      <c r="F5" s="106">
        <f t="shared" si="0"/>
        <v>2085871775</v>
      </c>
      <c r="G5" s="106">
        <f t="shared" si="0"/>
        <v>9183087</v>
      </c>
      <c r="H5" s="106">
        <f t="shared" si="0"/>
        <v>77758007</v>
      </c>
      <c r="I5" s="106">
        <f t="shared" si="0"/>
        <v>190484400</v>
      </c>
      <c r="J5" s="106">
        <f t="shared" si="0"/>
        <v>277425494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277425494</v>
      </c>
      <c r="X5" s="106">
        <f t="shared" si="0"/>
        <v>521467944</v>
      </c>
      <c r="Y5" s="106">
        <f t="shared" si="0"/>
        <v>-244042450</v>
      </c>
      <c r="Z5" s="201">
        <f>+IF(X5&lt;&gt;0,+(Y5/X5)*100,0)</f>
        <v>-46.799127886564776</v>
      </c>
      <c r="AA5" s="199">
        <f>SUM(AA11:AA18)</f>
        <v>2085871775</v>
      </c>
    </row>
    <row r="6" spans="1:27" ht="13.5">
      <c r="A6" s="291" t="s">
        <v>204</v>
      </c>
      <c r="B6" s="142"/>
      <c r="C6" s="62">
        <v>1253268917</v>
      </c>
      <c r="D6" s="156"/>
      <c r="E6" s="60">
        <v>1374499775</v>
      </c>
      <c r="F6" s="60">
        <v>1374499775</v>
      </c>
      <c r="G6" s="60">
        <v>263417</v>
      </c>
      <c r="H6" s="60">
        <v>49271113</v>
      </c>
      <c r="I6" s="60">
        <v>159981295</v>
      </c>
      <c r="J6" s="60">
        <v>209515825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209515825</v>
      </c>
      <c r="X6" s="60">
        <v>343624944</v>
      </c>
      <c r="Y6" s="60">
        <v>-134109119</v>
      </c>
      <c r="Z6" s="140">
        <v>-39.03</v>
      </c>
      <c r="AA6" s="155">
        <v>1374499775</v>
      </c>
    </row>
    <row r="7" spans="1:27" ht="13.5">
      <c r="A7" s="291" t="s">
        <v>205</v>
      </c>
      <c r="B7" s="142"/>
      <c r="C7" s="62">
        <v>348150113</v>
      </c>
      <c r="D7" s="156"/>
      <c r="E7" s="60">
        <v>197500000</v>
      </c>
      <c r="F7" s="60">
        <v>197500000</v>
      </c>
      <c r="G7" s="60">
        <v>7293650</v>
      </c>
      <c r="H7" s="60">
        <v>9214493</v>
      </c>
      <c r="I7" s="60">
        <v>3373850</v>
      </c>
      <c r="J7" s="60">
        <v>19881993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19881993</v>
      </c>
      <c r="X7" s="60">
        <v>49375000</v>
      </c>
      <c r="Y7" s="60">
        <v>-29493007</v>
      </c>
      <c r="Z7" s="140">
        <v>-59.73</v>
      </c>
      <c r="AA7" s="155">
        <v>197500000</v>
      </c>
    </row>
    <row r="8" spans="1:27" ht="13.5">
      <c r="A8" s="291" t="s">
        <v>206</v>
      </c>
      <c r="B8" s="142"/>
      <c r="C8" s="62">
        <v>39412593</v>
      </c>
      <c r="D8" s="156"/>
      <c r="E8" s="60">
        <v>60500000</v>
      </c>
      <c r="F8" s="60">
        <v>60500000</v>
      </c>
      <c r="G8" s="60"/>
      <c r="H8" s="60">
        <v>1993589</v>
      </c>
      <c r="I8" s="60">
        <v>993276</v>
      </c>
      <c r="J8" s="60">
        <v>2986865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2986865</v>
      </c>
      <c r="X8" s="60">
        <v>15125000</v>
      </c>
      <c r="Y8" s="60">
        <v>-12138135</v>
      </c>
      <c r="Z8" s="140">
        <v>-80.25</v>
      </c>
      <c r="AA8" s="155">
        <v>60500000</v>
      </c>
    </row>
    <row r="9" spans="1:27" ht="13.5">
      <c r="A9" s="291" t="s">
        <v>207</v>
      </c>
      <c r="B9" s="142"/>
      <c r="C9" s="62">
        <v>4000000</v>
      </c>
      <c r="D9" s="156"/>
      <c r="E9" s="60">
        <v>4000000</v>
      </c>
      <c r="F9" s="60">
        <v>4000000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1000000</v>
      </c>
      <c r="Y9" s="60">
        <v>-1000000</v>
      </c>
      <c r="Z9" s="140">
        <v>-100</v>
      </c>
      <c r="AA9" s="155">
        <v>4000000</v>
      </c>
    </row>
    <row r="10" spans="1:27" ht="13.5">
      <c r="A10" s="291" t="s">
        <v>208</v>
      </c>
      <c r="B10" s="142"/>
      <c r="C10" s="62">
        <v>50699209</v>
      </c>
      <c r="D10" s="156"/>
      <c r="E10" s="60">
        <v>124950000</v>
      </c>
      <c r="F10" s="60">
        <v>124950000</v>
      </c>
      <c r="G10" s="60"/>
      <c r="H10" s="60">
        <v>1054356</v>
      </c>
      <c r="I10" s="60">
        <v>3214511</v>
      </c>
      <c r="J10" s="60">
        <v>4268867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4268867</v>
      </c>
      <c r="X10" s="60">
        <v>31237500</v>
      </c>
      <c r="Y10" s="60">
        <v>-26968633</v>
      </c>
      <c r="Z10" s="140">
        <v>-86.33</v>
      </c>
      <c r="AA10" s="155">
        <v>124950000</v>
      </c>
    </row>
    <row r="11" spans="1:27" ht="13.5">
      <c r="A11" s="292" t="s">
        <v>209</v>
      </c>
      <c r="B11" s="142"/>
      <c r="C11" s="293">
        <f aca="true" t="shared" si="1" ref="C11:Y11">SUM(C6:C10)</f>
        <v>1695530832</v>
      </c>
      <c r="D11" s="294">
        <f t="shared" si="1"/>
        <v>0</v>
      </c>
      <c r="E11" s="295">
        <f t="shared" si="1"/>
        <v>1761449775</v>
      </c>
      <c r="F11" s="295">
        <f t="shared" si="1"/>
        <v>1761449775</v>
      </c>
      <c r="G11" s="295">
        <f t="shared" si="1"/>
        <v>7557067</v>
      </c>
      <c r="H11" s="295">
        <f t="shared" si="1"/>
        <v>61533551</v>
      </c>
      <c r="I11" s="295">
        <f t="shared" si="1"/>
        <v>167562932</v>
      </c>
      <c r="J11" s="295">
        <f t="shared" si="1"/>
        <v>236653550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236653550</v>
      </c>
      <c r="X11" s="295">
        <f t="shared" si="1"/>
        <v>440362444</v>
      </c>
      <c r="Y11" s="295">
        <f t="shared" si="1"/>
        <v>-203708894</v>
      </c>
      <c r="Z11" s="296">
        <f>+IF(X11&lt;&gt;0,+(Y11/X11)*100,0)</f>
        <v>-46.25937038354706</v>
      </c>
      <c r="AA11" s="297">
        <f>SUM(AA6:AA10)</f>
        <v>1761449775</v>
      </c>
    </row>
    <row r="12" spans="1:27" ht="13.5">
      <c r="A12" s="298" t="s">
        <v>210</v>
      </c>
      <c r="B12" s="136"/>
      <c r="C12" s="62">
        <v>357521789</v>
      </c>
      <c r="D12" s="156"/>
      <c r="E12" s="60">
        <v>274200000</v>
      </c>
      <c r="F12" s="60">
        <v>274200000</v>
      </c>
      <c r="G12" s="60">
        <v>1662670</v>
      </c>
      <c r="H12" s="60">
        <v>15821862</v>
      </c>
      <c r="I12" s="60">
        <v>22308976</v>
      </c>
      <c r="J12" s="60">
        <v>39793508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39793508</v>
      </c>
      <c r="X12" s="60">
        <v>68550000</v>
      </c>
      <c r="Y12" s="60">
        <v>-28756492</v>
      </c>
      <c r="Z12" s="140">
        <v>-41.95</v>
      </c>
      <c r="AA12" s="155">
        <v>274200000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92997750</v>
      </c>
      <c r="D15" s="156"/>
      <c r="E15" s="60">
        <v>50222000</v>
      </c>
      <c r="F15" s="60">
        <v>50222000</v>
      </c>
      <c r="G15" s="60">
        <v>-36650</v>
      </c>
      <c r="H15" s="60">
        <v>402594</v>
      </c>
      <c r="I15" s="60">
        <v>612492</v>
      </c>
      <c r="J15" s="60">
        <v>978436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978436</v>
      </c>
      <c r="X15" s="60">
        <v>12555500</v>
      </c>
      <c r="Y15" s="60">
        <v>-11577064</v>
      </c>
      <c r="Z15" s="140">
        <v>-92.21</v>
      </c>
      <c r="AA15" s="155">
        <v>50222000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2407400314</v>
      </c>
      <c r="D20" s="154">
        <f t="shared" si="2"/>
        <v>0</v>
      </c>
      <c r="E20" s="100">
        <f t="shared" si="2"/>
        <v>2259384640</v>
      </c>
      <c r="F20" s="100">
        <f t="shared" si="2"/>
        <v>2259384640</v>
      </c>
      <c r="G20" s="100">
        <f t="shared" si="2"/>
        <v>5966842</v>
      </c>
      <c r="H20" s="100">
        <f t="shared" si="2"/>
        <v>96350949</v>
      </c>
      <c r="I20" s="100">
        <f t="shared" si="2"/>
        <v>133498987</v>
      </c>
      <c r="J20" s="100">
        <f t="shared" si="2"/>
        <v>235816778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235816778</v>
      </c>
      <c r="X20" s="100">
        <f t="shared" si="2"/>
        <v>564846161</v>
      </c>
      <c r="Y20" s="100">
        <f t="shared" si="2"/>
        <v>-329029383</v>
      </c>
      <c r="Z20" s="137">
        <f>+IF(X20&lt;&gt;0,+(Y20/X20)*100,0)</f>
        <v>-58.251149732077224</v>
      </c>
      <c r="AA20" s="153">
        <f>SUM(AA26:AA33)</f>
        <v>2259384640</v>
      </c>
    </row>
    <row r="21" spans="1:27" ht="13.5">
      <c r="A21" s="291" t="s">
        <v>204</v>
      </c>
      <c r="B21" s="142"/>
      <c r="C21" s="62">
        <v>163923912</v>
      </c>
      <c r="D21" s="156"/>
      <c r="E21" s="60">
        <v>134000000</v>
      </c>
      <c r="F21" s="60">
        <v>134000000</v>
      </c>
      <c r="G21" s="60"/>
      <c r="H21" s="60">
        <v>6496166</v>
      </c>
      <c r="I21" s="60">
        <v>13256301</v>
      </c>
      <c r="J21" s="60">
        <v>19752467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19752467</v>
      </c>
      <c r="X21" s="60">
        <v>33500000</v>
      </c>
      <c r="Y21" s="60">
        <v>-13747533</v>
      </c>
      <c r="Z21" s="140">
        <v>-41.04</v>
      </c>
      <c r="AA21" s="155">
        <v>134000000</v>
      </c>
    </row>
    <row r="22" spans="1:27" ht="13.5">
      <c r="A22" s="291" t="s">
        <v>205</v>
      </c>
      <c r="B22" s="142"/>
      <c r="C22" s="62">
        <v>331849300</v>
      </c>
      <c r="D22" s="156"/>
      <c r="E22" s="60">
        <v>235885000</v>
      </c>
      <c r="F22" s="60">
        <v>235885000</v>
      </c>
      <c r="G22" s="60">
        <v>3135682</v>
      </c>
      <c r="H22" s="60">
        <v>13921961</v>
      </c>
      <c r="I22" s="60">
        <v>13802790</v>
      </c>
      <c r="J22" s="60">
        <v>30860433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30860433</v>
      </c>
      <c r="X22" s="60">
        <v>58971250</v>
      </c>
      <c r="Y22" s="60">
        <v>-28110817</v>
      </c>
      <c r="Z22" s="140">
        <v>-47.67</v>
      </c>
      <c r="AA22" s="155">
        <v>235885000</v>
      </c>
    </row>
    <row r="23" spans="1:27" ht="13.5">
      <c r="A23" s="291" t="s">
        <v>206</v>
      </c>
      <c r="B23" s="142"/>
      <c r="C23" s="62">
        <v>421032076</v>
      </c>
      <c r="D23" s="156"/>
      <c r="E23" s="60">
        <v>473213546</v>
      </c>
      <c r="F23" s="60">
        <v>473213546</v>
      </c>
      <c r="G23" s="60">
        <v>358402</v>
      </c>
      <c r="H23" s="60">
        <v>25801511</v>
      </c>
      <c r="I23" s="60">
        <v>29527660</v>
      </c>
      <c r="J23" s="60">
        <v>55687573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55687573</v>
      </c>
      <c r="X23" s="60">
        <v>118303387</v>
      </c>
      <c r="Y23" s="60">
        <v>-62615814</v>
      </c>
      <c r="Z23" s="140">
        <v>-52.93</v>
      </c>
      <c r="AA23" s="155">
        <v>473213546</v>
      </c>
    </row>
    <row r="24" spans="1:27" ht="13.5">
      <c r="A24" s="291" t="s">
        <v>207</v>
      </c>
      <c r="B24" s="142"/>
      <c r="C24" s="62">
        <v>401192187</v>
      </c>
      <c r="D24" s="156"/>
      <c r="E24" s="60">
        <v>416782823</v>
      </c>
      <c r="F24" s="60">
        <v>416782823</v>
      </c>
      <c r="G24" s="60"/>
      <c r="H24" s="60">
        <v>27142004</v>
      </c>
      <c r="I24" s="60">
        <v>25685804</v>
      </c>
      <c r="J24" s="60">
        <v>52827808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52827808</v>
      </c>
      <c r="X24" s="60">
        <v>104195706</v>
      </c>
      <c r="Y24" s="60">
        <v>-51367898</v>
      </c>
      <c r="Z24" s="140">
        <v>-49.3</v>
      </c>
      <c r="AA24" s="155">
        <v>416782823</v>
      </c>
    </row>
    <row r="25" spans="1:27" ht="13.5">
      <c r="A25" s="291" t="s">
        <v>208</v>
      </c>
      <c r="B25" s="142"/>
      <c r="C25" s="62">
        <v>625800687</v>
      </c>
      <c r="D25" s="156"/>
      <c r="E25" s="60">
        <v>56500000</v>
      </c>
      <c r="F25" s="60">
        <v>56500000</v>
      </c>
      <c r="G25" s="60"/>
      <c r="H25" s="60">
        <v>4459195</v>
      </c>
      <c r="I25" s="60">
        <v>305806</v>
      </c>
      <c r="J25" s="60">
        <v>4765001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4765001</v>
      </c>
      <c r="X25" s="60">
        <v>14125000</v>
      </c>
      <c r="Y25" s="60">
        <v>-9359999</v>
      </c>
      <c r="Z25" s="140">
        <v>-66.27</v>
      </c>
      <c r="AA25" s="155">
        <v>56500000</v>
      </c>
    </row>
    <row r="26" spans="1:27" ht="13.5">
      <c r="A26" s="292" t="s">
        <v>209</v>
      </c>
      <c r="B26" s="302"/>
      <c r="C26" s="293">
        <f aca="true" t="shared" si="3" ref="C26:Y26">SUM(C21:C25)</f>
        <v>1943798162</v>
      </c>
      <c r="D26" s="294">
        <f t="shared" si="3"/>
        <v>0</v>
      </c>
      <c r="E26" s="295">
        <f t="shared" si="3"/>
        <v>1316381369</v>
      </c>
      <c r="F26" s="295">
        <f t="shared" si="3"/>
        <v>1316381369</v>
      </c>
      <c r="G26" s="295">
        <f t="shared" si="3"/>
        <v>3494084</v>
      </c>
      <c r="H26" s="295">
        <f t="shared" si="3"/>
        <v>77820837</v>
      </c>
      <c r="I26" s="295">
        <f t="shared" si="3"/>
        <v>82578361</v>
      </c>
      <c r="J26" s="295">
        <f t="shared" si="3"/>
        <v>163893282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163893282</v>
      </c>
      <c r="X26" s="295">
        <f t="shared" si="3"/>
        <v>329095343</v>
      </c>
      <c r="Y26" s="295">
        <f t="shared" si="3"/>
        <v>-165202061</v>
      </c>
      <c r="Z26" s="296">
        <f>+IF(X26&lt;&gt;0,+(Y26/X26)*100,0)</f>
        <v>-50.198844959042766</v>
      </c>
      <c r="AA26" s="297">
        <f>SUM(AA21:AA25)</f>
        <v>1316381369</v>
      </c>
    </row>
    <row r="27" spans="1:27" ht="13.5">
      <c r="A27" s="298" t="s">
        <v>210</v>
      </c>
      <c r="B27" s="147"/>
      <c r="C27" s="62">
        <v>273238138</v>
      </c>
      <c r="D27" s="156"/>
      <c r="E27" s="60">
        <v>181800000</v>
      </c>
      <c r="F27" s="60">
        <v>181800000</v>
      </c>
      <c r="G27" s="60">
        <v>298025</v>
      </c>
      <c r="H27" s="60">
        <v>96964</v>
      </c>
      <c r="I27" s="60">
        <v>4100702</v>
      </c>
      <c r="J27" s="60">
        <v>4495691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4495691</v>
      </c>
      <c r="X27" s="60">
        <v>45450000</v>
      </c>
      <c r="Y27" s="60">
        <v>-40954309</v>
      </c>
      <c r="Z27" s="140">
        <v>-90.11</v>
      </c>
      <c r="AA27" s="155">
        <v>181800000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>
        <v>569803271</v>
      </c>
      <c r="F29" s="60">
        <v>569803271</v>
      </c>
      <c r="G29" s="60">
        <v>2373945</v>
      </c>
      <c r="H29" s="60">
        <v>18277801</v>
      </c>
      <c r="I29" s="60">
        <v>43586665</v>
      </c>
      <c r="J29" s="60">
        <v>64238411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64238411</v>
      </c>
      <c r="X29" s="60">
        <v>142450818</v>
      </c>
      <c r="Y29" s="60">
        <v>-78212407</v>
      </c>
      <c r="Z29" s="140">
        <v>-54.9</v>
      </c>
      <c r="AA29" s="155">
        <v>569803271</v>
      </c>
    </row>
    <row r="30" spans="1:27" ht="13.5">
      <c r="A30" s="298" t="s">
        <v>213</v>
      </c>
      <c r="B30" s="136" t="s">
        <v>138</v>
      </c>
      <c r="C30" s="62">
        <v>189458013</v>
      </c>
      <c r="D30" s="156"/>
      <c r="E30" s="60">
        <v>189400000</v>
      </c>
      <c r="F30" s="60">
        <v>189400000</v>
      </c>
      <c r="G30" s="60">
        <v>-199212</v>
      </c>
      <c r="H30" s="60">
        <v>155347</v>
      </c>
      <c r="I30" s="60">
        <v>3233259</v>
      </c>
      <c r="J30" s="60">
        <v>3189394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3189394</v>
      </c>
      <c r="X30" s="60">
        <v>47350000</v>
      </c>
      <c r="Y30" s="60">
        <v>-44160606</v>
      </c>
      <c r="Z30" s="140">
        <v>-93.26</v>
      </c>
      <c r="AA30" s="155">
        <v>189400000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906001</v>
      </c>
      <c r="D33" s="276"/>
      <c r="E33" s="82">
        <v>2000000</v>
      </c>
      <c r="F33" s="82">
        <v>2000000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500000</v>
      </c>
      <c r="Y33" s="82">
        <v>-500000</v>
      </c>
      <c r="Z33" s="270">
        <v>-100</v>
      </c>
      <c r="AA33" s="278">
        <v>2000000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1417192829</v>
      </c>
      <c r="D36" s="156">
        <f t="shared" si="4"/>
        <v>0</v>
      </c>
      <c r="E36" s="60">
        <f t="shared" si="4"/>
        <v>1508499775</v>
      </c>
      <c r="F36" s="60">
        <f t="shared" si="4"/>
        <v>1508499775</v>
      </c>
      <c r="G36" s="60">
        <f t="shared" si="4"/>
        <v>263417</v>
      </c>
      <c r="H36" s="60">
        <f t="shared" si="4"/>
        <v>55767279</v>
      </c>
      <c r="I36" s="60">
        <f t="shared" si="4"/>
        <v>173237596</v>
      </c>
      <c r="J36" s="60">
        <f t="shared" si="4"/>
        <v>229268292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229268292</v>
      </c>
      <c r="X36" s="60">
        <f t="shared" si="4"/>
        <v>377124944</v>
      </c>
      <c r="Y36" s="60">
        <f t="shared" si="4"/>
        <v>-147856652</v>
      </c>
      <c r="Z36" s="140">
        <f aca="true" t="shared" si="5" ref="Z36:Z49">+IF(X36&lt;&gt;0,+(Y36/X36)*100,0)</f>
        <v>-39.20627748240382</v>
      </c>
      <c r="AA36" s="155">
        <f>AA6+AA21</f>
        <v>1508499775</v>
      </c>
    </row>
    <row r="37" spans="1:27" ht="13.5">
      <c r="A37" s="291" t="s">
        <v>205</v>
      </c>
      <c r="B37" s="142"/>
      <c r="C37" s="62">
        <f t="shared" si="4"/>
        <v>679999413</v>
      </c>
      <c r="D37" s="156">
        <f t="shared" si="4"/>
        <v>0</v>
      </c>
      <c r="E37" s="60">
        <f t="shared" si="4"/>
        <v>433385000</v>
      </c>
      <c r="F37" s="60">
        <f t="shared" si="4"/>
        <v>433385000</v>
      </c>
      <c r="G37" s="60">
        <f t="shared" si="4"/>
        <v>10429332</v>
      </c>
      <c r="H37" s="60">
        <f t="shared" si="4"/>
        <v>23136454</v>
      </c>
      <c r="I37" s="60">
        <f t="shared" si="4"/>
        <v>17176640</v>
      </c>
      <c r="J37" s="60">
        <f t="shared" si="4"/>
        <v>50742426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50742426</v>
      </c>
      <c r="X37" s="60">
        <f t="shared" si="4"/>
        <v>108346250</v>
      </c>
      <c r="Y37" s="60">
        <f t="shared" si="4"/>
        <v>-57603824</v>
      </c>
      <c r="Z37" s="140">
        <f t="shared" si="5"/>
        <v>-53.166421542046905</v>
      </c>
      <c r="AA37" s="155">
        <f>AA7+AA22</f>
        <v>433385000</v>
      </c>
    </row>
    <row r="38" spans="1:27" ht="13.5">
      <c r="A38" s="291" t="s">
        <v>206</v>
      </c>
      <c r="B38" s="142"/>
      <c r="C38" s="62">
        <f t="shared" si="4"/>
        <v>460444669</v>
      </c>
      <c r="D38" s="156">
        <f t="shared" si="4"/>
        <v>0</v>
      </c>
      <c r="E38" s="60">
        <f t="shared" si="4"/>
        <v>533713546</v>
      </c>
      <c r="F38" s="60">
        <f t="shared" si="4"/>
        <v>533713546</v>
      </c>
      <c r="G38" s="60">
        <f t="shared" si="4"/>
        <v>358402</v>
      </c>
      <c r="H38" s="60">
        <f t="shared" si="4"/>
        <v>27795100</v>
      </c>
      <c r="I38" s="60">
        <f t="shared" si="4"/>
        <v>30520936</v>
      </c>
      <c r="J38" s="60">
        <f t="shared" si="4"/>
        <v>58674438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58674438</v>
      </c>
      <c r="X38" s="60">
        <f t="shared" si="4"/>
        <v>133428387</v>
      </c>
      <c r="Y38" s="60">
        <f t="shared" si="4"/>
        <v>-74753949</v>
      </c>
      <c r="Z38" s="140">
        <f t="shared" si="5"/>
        <v>-56.025521016003886</v>
      </c>
      <c r="AA38" s="155">
        <f>AA8+AA23</f>
        <v>533713546</v>
      </c>
    </row>
    <row r="39" spans="1:27" ht="13.5">
      <c r="A39" s="291" t="s">
        <v>207</v>
      </c>
      <c r="B39" s="142"/>
      <c r="C39" s="62">
        <f t="shared" si="4"/>
        <v>405192187</v>
      </c>
      <c r="D39" s="156">
        <f t="shared" si="4"/>
        <v>0</v>
      </c>
      <c r="E39" s="60">
        <f t="shared" si="4"/>
        <v>420782823</v>
      </c>
      <c r="F39" s="60">
        <f t="shared" si="4"/>
        <v>420782823</v>
      </c>
      <c r="G39" s="60">
        <f t="shared" si="4"/>
        <v>0</v>
      </c>
      <c r="H39" s="60">
        <f t="shared" si="4"/>
        <v>27142004</v>
      </c>
      <c r="I39" s="60">
        <f t="shared" si="4"/>
        <v>25685804</v>
      </c>
      <c r="J39" s="60">
        <f t="shared" si="4"/>
        <v>52827808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52827808</v>
      </c>
      <c r="X39" s="60">
        <f t="shared" si="4"/>
        <v>105195706</v>
      </c>
      <c r="Y39" s="60">
        <f t="shared" si="4"/>
        <v>-52367898</v>
      </c>
      <c r="Z39" s="140">
        <f t="shared" si="5"/>
        <v>-49.78140267436391</v>
      </c>
      <c r="AA39" s="155">
        <f>AA9+AA24</f>
        <v>420782823</v>
      </c>
    </row>
    <row r="40" spans="1:27" ht="13.5">
      <c r="A40" s="291" t="s">
        <v>208</v>
      </c>
      <c r="B40" s="142"/>
      <c r="C40" s="62">
        <f t="shared" si="4"/>
        <v>676499896</v>
      </c>
      <c r="D40" s="156">
        <f t="shared" si="4"/>
        <v>0</v>
      </c>
      <c r="E40" s="60">
        <f t="shared" si="4"/>
        <v>181450000</v>
      </c>
      <c r="F40" s="60">
        <f t="shared" si="4"/>
        <v>181450000</v>
      </c>
      <c r="G40" s="60">
        <f t="shared" si="4"/>
        <v>0</v>
      </c>
      <c r="H40" s="60">
        <f t="shared" si="4"/>
        <v>5513551</v>
      </c>
      <c r="I40" s="60">
        <f t="shared" si="4"/>
        <v>3520317</v>
      </c>
      <c r="J40" s="60">
        <f t="shared" si="4"/>
        <v>9033868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9033868</v>
      </c>
      <c r="X40" s="60">
        <f t="shared" si="4"/>
        <v>45362500</v>
      </c>
      <c r="Y40" s="60">
        <f t="shared" si="4"/>
        <v>-36328632</v>
      </c>
      <c r="Z40" s="140">
        <f t="shared" si="5"/>
        <v>-80.08516285478093</v>
      </c>
      <c r="AA40" s="155">
        <f>AA10+AA25</f>
        <v>181450000</v>
      </c>
    </row>
    <row r="41" spans="1:27" ht="13.5">
      <c r="A41" s="292" t="s">
        <v>209</v>
      </c>
      <c r="B41" s="142"/>
      <c r="C41" s="293">
        <f aca="true" t="shared" si="6" ref="C41:Y41">SUM(C36:C40)</f>
        <v>3639328994</v>
      </c>
      <c r="D41" s="294">
        <f t="shared" si="6"/>
        <v>0</v>
      </c>
      <c r="E41" s="295">
        <f t="shared" si="6"/>
        <v>3077831144</v>
      </c>
      <c r="F41" s="295">
        <f t="shared" si="6"/>
        <v>3077831144</v>
      </c>
      <c r="G41" s="295">
        <f t="shared" si="6"/>
        <v>11051151</v>
      </c>
      <c r="H41" s="295">
        <f t="shared" si="6"/>
        <v>139354388</v>
      </c>
      <c r="I41" s="295">
        <f t="shared" si="6"/>
        <v>250141293</v>
      </c>
      <c r="J41" s="295">
        <f t="shared" si="6"/>
        <v>400546832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400546832</v>
      </c>
      <c r="X41" s="295">
        <f t="shared" si="6"/>
        <v>769457787</v>
      </c>
      <c r="Y41" s="295">
        <f t="shared" si="6"/>
        <v>-368910955</v>
      </c>
      <c r="Z41" s="296">
        <f t="shared" si="5"/>
        <v>-47.94427468702711</v>
      </c>
      <c r="AA41" s="297">
        <f>SUM(AA36:AA40)</f>
        <v>3077831144</v>
      </c>
    </row>
    <row r="42" spans="1:27" ht="13.5">
      <c r="A42" s="298" t="s">
        <v>210</v>
      </c>
      <c r="B42" s="136"/>
      <c r="C42" s="95">
        <f aca="true" t="shared" si="7" ref="C42:Y48">C12+C27</f>
        <v>630759927</v>
      </c>
      <c r="D42" s="129">
        <f t="shared" si="7"/>
        <v>0</v>
      </c>
      <c r="E42" s="54">
        <f t="shared" si="7"/>
        <v>456000000</v>
      </c>
      <c r="F42" s="54">
        <f t="shared" si="7"/>
        <v>456000000</v>
      </c>
      <c r="G42" s="54">
        <f t="shared" si="7"/>
        <v>1960695</v>
      </c>
      <c r="H42" s="54">
        <f t="shared" si="7"/>
        <v>15918826</v>
      </c>
      <c r="I42" s="54">
        <f t="shared" si="7"/>
        <v>26409678</v>
      </c>
      <c r="J42" s="54">
        <f t="shared" si="7"/>
        <v>44289199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44289199</v>
      </c>
      <c r="X42" s="54">
        <f t="shared" si="7"/>
        <v>114000000</v>
      </c>
      <c r="Y42" s="54">
        <f t="shared" si="7"/>
        <v>-69710801</v>
      </c>
      <c r="Z42" s="184">
        <f t="shared" si="5"/>
        <v>-61.149825438596494</v>
      </c>
      <c r="AA42" s="130">
        <f aca="true" t="shared" si="8" ref="AA42:AA48">AA12+AA27</f>
        <v>456000000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569803271</v>
      </c>
      <c r="F44" s="54">
        <f t="shared" si="7"/>
        <v>569803271</v>
      </c>
      <c r="G44" s="54">
        <f t="shared" si="7"/>
        <v>2373945</v>
      </c>
      <c r="H44" s="54">
        <f t="shared" si="7"/>
        <v>18277801</v>
      </c>
      <c r="I44" s="54">
        <f t="shared" si="7"/>
        <v>43586665</v>
      </c>
      <c r="J44" s="54">
        <f t="shared" si="7"/>
        <v>64238411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64238411</v>
      </c>
      <c r="X44" s="54">
        <f t="shared" si="7"/>
        <v>142450818</v>
      </c>
      <c r="Y44" s="54">
        <f t="shared" si="7"/>
        <v>-78212407</v>
      </c>
      <c r="Z44" s="184">
        <f t="shared" si="5"/>
        <v>-54.90484933543871</v>
      </c>
      <c r="AA44" s="130">
        <f t="shared" si="8"/>
        <v>569803271</v>
      </c>
    </row>
    <row r="45" spans="1:27" ht="13.5">
      <c r="A45" s="298" t="s">
        <v>213</v>
      </c>
      <c r="B45" s="136" t="s">
        <v>138</v>
      </c>
      <c r="C45" s="95">
        <f t="shared" si="7"/>
        <v>282455763</v>
      </c>
      <c r="D45" s="129">
        <f t="shared" si="7"/>
        <v>0</v>
      </c>
      <c r="E45" s="54">
        <f t="shared" si="7"/>
        <v>239622000</v>
      </c>
      <c r="F45" s="54">
        <f t="shared" si="7"/>
        <v>239622000</v>
      </c>
      <c r="G45" s="54">
        <f t="shared" si="7"/>
        <v>-235862</v>
      </c>
      <c r="H45" s="54">
        <f t="shared" si="7"/>
        <v>557941</v>
      </c>
      <c r="I45" s="54">
        <f t="shared" si="7"/>
        <v>3845751</v>
      </c>
      <c r="J45" s="54">
        <f t="shared" si="7"/>
        <v>4167830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4167830</v>
      </c>
      <c r="X45" s="54">
        <f t="shared" si="7"/>
        <v>59905500</v>
      </c>
      <c r="Y45" s="54">
        <f t="shared" si="7"/>
        <v>-55737670</v>
      </c>
      <c r="Z45" s="184">
        <f t="shared" si="5"/>
        <v>-93.04265885436229</v>
      </c>
      <c r="AA45" s="130">
        <f t="shared" si="8"/>
        <v>239622000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906001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500000</v>
      </c>
      <c r="Y48" s="54">
        <f t="shared" si="7"/>
        <v>-500000</v>
      </c>
      <c r="Z48" s="184">
        <f t="shared" si="5"/>
        <v>-100</v>
      </c>
      <c r="AA48" s="130">
        <f t="shared" si="8"/>
        <v>2000000</v>
      </c>
    </row>
    <row r="49" spans="1:27" ht="13.5">
      <c r="A49" s="308" t="s">
        <v>219</v>
      </c>
      <c r="B49" s="149"/>
      <c r="C49" s="239">
        <f aca="true" t="shared" si="9" ref="C49:Y49">SUM(C41:C48)</f>
        <v>4553450685</v>
      </c>
      <c r="D49" s="218">
        <f t="shared" si="9"/>
        <v>0</v>
      </c>
      <c r="E49" s="220">
        <f t="shared" si="9"/>
        <v>4345256415</v>
      </c>
      <c r="F49" s="220">
        <f t="shared" si="9"/>
        <v>4345256415</v>
      </c>
      <c r="G49" s="220">
        <f t="shared" si="9"/>
        <v>15149929</v>
      </c>
      <c r="H49" s="220">
        <f t="shared" si="9"/>
        <v>174108956</v>
      </c>
      <c r="I49" s="220">
        <f t="shared" si="9"/>
        <v>323983387</v>
      </c>
      <c r="J49" s="220">
        <f t="shared" si="9"/>
        <v>513242272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513242272</v>
      </c>
      <c r="X49" s="220">
        <f t="shared" si="9"/>
        <v>1086314105</v>
      </c>
      <c r="Y49" s="220">
        <f t="shared" si="9"/>
        <v>-573071833</v>
      </c>
      <c r="Z49" s="221">
        <f t="shared" si="5"/>
        <v>-52.75378735876765</v>
      </c>
      <c r="AA49" s="222">
        <f>SUM(AA41:AA48)</f>
        <v>4345256415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1405944745</v>
      </c>
      <c r="D51" s="129">
        <f t="shared" si="10"/>
        <v>0</v>
      </c>
      <c r="E51" s="54">
        <f t="shared" si="10"/>
        <v>1289962600</v>
      </c>
      <c r="F51" s="54">
        <f t="shared" si="10"/>
        <v>1289962600</v>
      </c>
      <c r="G51" s="54">
        <f t="shared" si="10"/>
        <v>27798151</v>
      </c>
      <c r="H51" s="54">
        <f t="shared" si="10"/>
        <v>63452581</v>
      </c>
      <c r="I51" s="54">
        <f t="shared" si="10"/>
        <v>95912734</v>
      </c>
      <c r="J51" s="54">
        <f t="shared" si="10"/>
        <v>187163466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187163466</v>
      </c>
      <c r="X51" s="54">
        <f t="shared" si="10"/>
        <v>322490650</v>
      </c>
      <c r="Y51" s="54">
        <f t="shared" si="10"/>
        <v>-135327184</v>
      </c>
      <c r="Z51" s="184">
        <f>+IF(X51&lt;&gt;0,+(Y51/X51)*100,0)</f>
        <v>-41.963134124973855</v>
      </c>
      <c r="AA51" s="130">
        <f>SUM(AA57:AA61)</f>
        <v>1289962600</v>
      </c>
    </row>
    <row r="52" spans="1:27" ht="13.5">
      <c r="A52" s="310" t="s">
        <v>204</v>
      </c>
      <c r="B52" s="142"/>
      <c r="C52" s="62">
        <v>150414736</v>
      </c>
      <c r="D52" s="156"/>
      <c r="E52" s="60">
        <v>155505076</v>
      </c>
      <c r="F52" s="60">
        <v>155505076</v>
      </c>
      <c r="G52" s="60">
        <v>1777788</v>
      </c>
      <c r="H52" s="60">
        <v>8512904</v>
      </c>
      <c r="I52" s="60">
        <v>17294294</v>
      </c>
      <c r="J52" s="60">
        <v>27584986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27584986</v>
      </c>
      <c r="X52" s="60">
        <v>38876269</v>
      </c>
      <c r="Y52" s="60">
        <v>-11291283</v>
      </c>
      <c r="Z52" s="140">
        <v>-29.04</v>
      </c>
      <c r="AA52" s="155">
        <v>155505076</v>
      </c>
    </row>
    <row r="53" spans="1:27" ht="13.5">
      <c r="A53" s="310" t="s">
        <v>205</v>
      </c>
      <c r="B53" s="142"/>
      <c r="C53" s="62">
        <v>413345896</v>
      </c>
      <c r="D53" s="156"/>
      <c r="E53" s="60">
        <v>248953300</v>
      </c>
      <c r="F53" s="60">
        <v>248953300</v>
      </c>
      <c r="G53" s="60">
        <v>7391027</v>
      </c>
      <c r="H53" s="60">
        <v>27067861</v>
      </c>
      <c r="I53" s="60">
        <v>34605787</v>
      </c>
      <c r="J53" s="60">
        <v>69064675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69064675</v>
      </c>
      <c r="X53" s="60">
        <v>62238325</v>
      </c>
      <c r="Y53" s="60">
        <v>6826350</v>
      </c>
      <c r="Z53" s="140">
        <v>10.97</v>
      </c>
      <c r="AA53" s="155">
        <v>248953300</v>
      </c>
    </row>
    <row r="54" spans="1:27" ht="13.5">
      <c r="A54" s="310" t="s">
        <v>206</v>
      </c>
      <c r="B54" s="142"/>
      <c r="C54" s="62">
        <v>101709495</v>
      </c>
      <c r="D54" s="156"/>
      <c r="E54" s="60">
        <v>146339056</v>
      </c>
      <c r="F54" s="60">
        <v>146339056</v>
      </c>
      <c r="G54" s="60">
        <v>2671308</v>
      </c>
      <c r="H54" s="60">
        <v>8373969</v>
      </c>
      <c r="I54" s="60">
        <v>6707659</v>
      </c>
      <c r="J54" s="60">
        <v>17752936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17752936</v>
      </c>
      <c r="X54" s="60">
        <v>36584764</v>
      </c>
      <c r="Y54" s="60">
        <v>-18831828</v>
      </c>
      <c r="Z54" s="140">
        <v>-51.47</v>
      </c>
      <c r="AA54" s="155">
        <v>146339056</v>
      </c>
    </row>
    <row r="55" spans="1:27" ht="13.5">
      <c r="A55" s="310" t="s">
        <v>207</v>
      </c>
      <c r="B55" s="142"/>
      <c r="C55" s="62"/>
      <c r="D55" s="156"/>
      <c r="E55" s="60">
        <v>52935900</v>
      </c>
      <c r="F55" s="60">
        <v>52935900</v>
      </c>
      <c r="G55" s="60">
        <v>614247</v>
      </c>
      <c r="H55" s="60">
        <v>4024238</v>
      </c>
      <c r="I55" s="60">
        <v>3519001</v>
      </c>
      <c r="J55" s="60">
        <v>8157486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8157486</v>
      </c>
      <c r="X55" s="60">
        <v>13233975</v>
      </c>
      <c r="Y55" s="60">
        <v>-5076489</v>
      </c>
      <c r="Z55" s="140">
        <v>-38.36</v>
      </c>
      <c r="AA55" s="155">
        <v>52935900</v>
      </c>
    </row>
    <row r="56" spans="1:27" ht="13.5">
      <c r="A56" s="310" t="s">
        <v>208</v>
      </c>
      <c r="B56" s="142"/>
      <c r="C56" s="62">
        <v>125379266</v>
      </c>
      <c r="D56" s="156"/>
      <c r="E56" s="60">
        <v>9338376</v>
      </c>
      <c r="F56" s="60">
        <v>9338376</v>
      </c>
      <c r="G56" s="60"/>
      <c r="H56" s="60">
        <v>74760</v>
      </c>
      <c r="I56" s="60">
        <v>104513</v>
      </c>
      <c r="J56" s="60">
        <v>179273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179273</v>
      </c>
      <c r="X56" s="60">
        <v>2334594</v>
      </c>
      <c r="Y56" s="60">
        <v>-2155321</v>
      </c>
      <c r="Z56" s="140">
        <v>-92.32</v>
      </c>
      <c r="AA56" s="155">
        <v>9338376</v>
      </c>
    </row>
    <row r="57" spans="1:27" ht="13.5">
      <c r="A57" s="138" t="s">
        <v>209</v>
      </c>
      <c r="B57" s="142"/>
      <c r="C57" s="293">
        <f aca="true" t="shared" si="11" ref="C57:Y57">SUM(C52:C56)</f>
        <v>790849393</v>
      </c>
      <c r="D57" s="294">
        <f t="shared" si="11"/>
        <v>0</v>
      </c>
      <c r="E57" s="295">
        <f t="shared" si="11"/>
        <v>613071708</v>
      </c>
      <c r="F57" s="295">
        <f t="shared" si="11"/>
        <v>613071708</v>
      </c>
      <c r="G57" s="295">
        <f t="shared" si="11"/>
        <v>12454370</v>
      </c>
      <c r="H57" s="295">
        <f t="shared" si="11"/>
        <v>48053732</v>
      </c>
      <c r="I57" s="295">
        <f t="shared" si="11"/>
        <v>62231254</v>
      </c>
      <c r="J57" s="295">
        <f t="shared" si="11"/>
        <v>122739356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122739356</v>
      </c>
      <c r="X57" s="295">
        <f t="shared" si="11"/>
        <v>153267927</v>
      </c>
      <c r="Y57" s="295">
        <f t="shared" si="11"/>
        <v>-30528571</v>
      </c>
      <c r="Z57" s="296">
        <f>+IF(X57&lt;&gt;0,+(Y57/X57)*100,0)</f>
        <v>-19.918434076556668</v>
      </c>
      <c r="AA57" s="297">
        <f>SUM(AA52:AA56)</f>
        <v>613071708</v>
      </c>
    </row>
    <row r="58" spans="1:27" ht="13.5">
      <c r="A58" s="311" t="s">
        <v>210</v>
      </c>
      <c r="B58" s="136"/>
      <c r="C58" s="62">
        <v>201924045</v>
      </c>
      <c r="D58" s="156"/>
      <c r="E58" s="60">
        <v>115340245</v>
      </c>
      <c r="F58" s="60">
        <v>115340245</v>
      </c>
      <c r="G58" s="60">
        <v>11768708</v>
      </c>
      <c r="H58" s="60">
        <v>-2651948</v>
      </c>
      <c r="I58" s="60">
        <v>9880391</v>
      </c>
      <c r="J58" s="60">
        <v>18997151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18997151</v>
      </c>
      <c r="X58" s="60">
        <v>28835061</v>
      </c>
      <c r="Y58" s="60">
        <v>-9837910</v>
      </c>
      <c r="Z58" s="140">
        <v>-34.12</v>
      </c>
      <c r="AA58" s="155">
        <v>115340245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413171307</v>
      </c>
      <c r="D61" s="156"/>
      <c r="E61" s="60">
        <v>561550647</v>
      </c>
      <c r="F61" s="60">
        <v>561550647</v>
      </c>
      <c r="G61" s="60">
        <v>3575073</v>
      </c>
      <c r="H61" s="60">
        <v>18050797</v>
      </c>
      <c r="I61" s="60">
        <v>23801089</v>
      </c>
      <c r="J61" s="60">
        <v>45426959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45426959</v>
      </c>
      <c r="X61" s="60">
        <v>140387662</v>
      </c>
      <c r="Y61" s="60">
        <v>-94960703</v>
      </c>
      <c r="Z61" s="140">
        <v>-67.64</v>
      </c>
      <c r="AA61" s="155">
        <v>561550647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16716008</v>
      </c>
      <c r="H65" s="60">
        <v>67317016</v>
      </c>
      <c r="I65" s="60">
        <v>93191746</v>
      </c>
      <c r="J65" s="60">
        <v>177224770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177224770</v>
      </c>
      <c r="X65" s="60"/>
      <c r="Y65" s="60">
        <v>177224770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32316</v>
      </c>
      <c r="H66" s="275">
        <v>2408972</v>
      </c>
      <c r="I66" s="275">
        <v>1697281</v>
      </c>
      <c r="J66" s="275">
        <v>4138569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4138569</v>
      </c>
      <c r="X66" s="275"/>
      <c r="Y66" s="275">
        <v>4138569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26128194</v>
      </c>
      <c r="H67" s="60">
        <v>76602584</v>
      </c>
      <c r="I67" s="60">
        <v>127263715</v>
      </c>
      <c r="J67" s="60">
        <v>229994493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229994493</v>
      </c>
      <c r="X67" s="60"/>
      <c r="Y67" s="60">
        <v>229994493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8645600</v>
      </c>
      <c r="H68" s="60">
        <v>38498214</v>
      </c>
      <c r="I68" s="60">
        <v>29969184</v>
      </c>
      <c r="J68" s="60">
        <v>77112998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77112998</v>
      </c>
      <c r="X68" s="60"/>
      <c r="Y68" s="60">
        <v>77112998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51522118</v>
      </c>
      <c r="H69" s="220">
        <f t="shared" si="12"/>
        <v>184826786</v>
      </c>
      <c r="I69" s="220">
        <f t="shared" si="12"/>
        <v>252121926</v>
      </c>
      <c r="J69" s="220">
        <f t="shared" si="12"/>
        <v>488470830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488470830</v>
      </c>
      <c r="X69" s="220">
        <f t="shared" si="12"/>
        <v>0</v>
      </c>
      <c r="Y69" s="220">
        <f t="shared" si="12"/>
        <v>488470830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1695530832</v>
      </c>
      <c r="D5" s="357">
        <f t="shared" si="0"/>
        <v>0</v>
      </c>
      <c r="E5" s="356">
        <f t="shared" si="0"/>
        <v>1761449775</v>
      </c>
      <c r="F5" s="358">
        <f t="shared" si="0"/>
        <v>1761449775</v>
      </c>
      <c r="G5" s="358">
        <f t="shared" si="0"/>
        <v>7557067</v>
      </c>
      <c r="H5" s="356">
        <f t="shared" si="0"/>
        <v>61533551</v>
      </c>
      <c r="I5" s="356">
        <f t="shared" si="0"/>
        <v>167562932</v>
      </c>
      <c r="J5" s="358">
        <f t="shared" si="0"/>
        <v>236653550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236653550</v>
      </c>
      <c r="X5" s="356">
        <f t="shared" si="0"/>
        <v>440362444</v>
      </c>
      <c r="Y5" s="358">
        <f t="shared" si="0"/>
        <v>-203708894</v>
      </c>
      <c r="Z5" s="359">
        <f>+IF(X5&lt;&gt;0,+(Y5/X5)*100,0)</f>
        <v>-46.25937038354706</v>
      </c>
      <c r="AA5" s="360">
        <f>+AA6+AA8+AA11+AA13+AA15</f>
        <v>1761449775</v>
      </c>
    </row>
    <row r="6" spans="1:27" ht="13.5">
      <c r="A6" s="361" t="s">
        <v>204</v>
      </c>
      <c r="B6" s="142"/>
      <c r="C6" s="60">
        <f>+C7</f>
        <v>1253268917</v>
      </c>
      <c r="D6" s="340">
        <f aca="true" t="shared" si="1" ref="D6:AA6">+D7</f>
        <v>0</v>
      </c>
      <c r="E6" s="60">
        <f t="shared" si="1"/>
        <v>1374499775</v>
      </c>
      <c r="F6" s="59">
        <f t="shared" si="1"/>
        <v>1374499775</v>
      </c>
      <c r="G6" s="59">
        <f t="shared" si="1"/>
        <v>263417</v>
      </c>
      <c r="H6" s="60">
        <f t="shared" si="1"/>
        <v>49271113</v>
      </c>
      <c r="I6" s="60">
        <f t="shared" si="1"/>
        <v>159981295</v>
      </c>
      <c r="J6" s="59">
        <f t="shared" si="1"/>
        <v>209515825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209515825</v>
      </c>
      <c r="X6" s="60">
        <f t="shared" si="1"/>
        <v>343624944</v>
      </c>
      <c r="Y6" s="59">
        <f t="shared" si="1"/>
        <v>-134109119</v>
      </c>
      <c r="Z6" s="61">
        <f>+IF(X6&lt;&gt;0,+(Y6/X6)*100,0)</f>
        <v>-39.027760161672084</v>
      </c>
      <c r="AA6" s="62">
        <f t="shared" si="1"/>
        <v>1374499775</v>
      </c>
    </row>
    <row r="7" spans="1:27" ht="13.5">
      <c r="A7" s="291" t="s">
        <v>228</v>
      </c>
      <c r="B7" s="142"/>
      <c r="C7" s="60">
        <v>1253268917</v>
      </c>
      <c r="D7" s="340"/>
      <c r="E7" s="60">
        <v>1374499775</v>
      </c>
      <c r="F7" s="59">
        <v>1374499775</v>
      </c>
      <c r="G7" s="59">
        <v>263417</v>
      </c>
      <c r="H7" s="60">
        <v>49271113</v>
      </c>
      <c r="I7" s="60">
        <v>159981295</v>
      </c>
      <c r="J7" s="59">
        <v>209515825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209515825</v>
      </c>
      <c r="X7" s="60">
        <v>343624944</v>
      </c>
      <c r="Y7" s="59">
        <v>-134109119</v>
      </c>
      <c r="Z7" s="61">
        <v>-39.03</v>
      </c>
      <c r="AA7" s="62">
        <v>1374499775</v>
      </c>
    </row>
    <row r="8" spans="1:27" ht="13.5">
      <c r="A8" s="361" t="s">
        <v>205</v>
      </c>
      <c r="B8" s="142"/>
      <c r="C8" s="60">
        <f aca="true" t="shared" si="2" ref="C8:Y8">SUM(C9:C10)</f>
        <v>348150113</v>
      </c>
      <c r="D8" s="340">
        <f t="shared" si="2"/>
        <v>0</v>
      </c>
      <c r="E8" s="60">
        <f t="shared" si="2"/>
        <v>197500000</v>
      </c>
      <c r="F8" s="59">
        <f t="shared" si="2"/>
        <v>197500000</v>
      </c>
      <c r="G8" s="59">
        <f t="shared" si="2"/>
        <v>7293650</v>
      </c>
      <c r="H8" s="60">
        <f t="shared" si="2"/>
        <v>9214493</v>
      </c>
      <c r="I8" s="60">
        <f t="shared" si="2"/>
        <v>3373850</v>
      </c>
      <c r="J8" s="59">
        <f t="shared" si="2"/>
        <v>19881993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19881993</v>
      </c>
      <c r="X8" s="60">
        <f t="shared" si="2"/>
        <v>49375000</v>
      </c>
      <c r="Y8" s="59">
        <f t="shared" si="2"/>
        <v>-29493007</v>
      </c>
      <c r="Z8" s="61">
        <f>+IF(X8&lt;&gt;0,+(Y8/X8)*100,0)</f>
        <v>-59.73267240506329</v>
      </c>
      <c r="AA8" s="62">
        <f>SUM(AA9:AA10)</f>
        <v>197500000</v>
      </c>
    </row>
    <row r="9" spans="1:27" ht="13.5">
      <c r="A9" s="291" t="s">
        <v>229</v>
      </c>
      <c r="B9" s="142"/>
      <c r="C9" s="60">
        <v>343050648</v>
      </c>
      <c r="D9" s="340"/>
      <c r="E9" s="60">
        <v>189500000</v>
      </c>
      <c r="F9" s="59">
        <v>189500000</v>
      </c>
      <c r="G9" s="59">
        <v>7293650</v>
      </c>
      <c r="H9" s="60">
        <v>7532987</v>
      </c>
      <c r="I9" s="60">
        <v>3274328</v>
      </c>
      <c r="J9" s="59">
        <v>18100965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18100965</v>
      </c>
      <c r="X9" s="60">
        <v>47375000</v>
      </c>
      <c r="Y9" s="59">
        <v>-29274035</v>
      </c>
      <c r="Z9" s="61">
        <v>-61.79</v>
      </c>
      <c r="AA9" s="62">
        <v>189500000</v>
      </c>
    </row>
    <row r="10" spans="1:27" ht="13.5">
      <c r="A10" s="291" t="s">
        <v>230</v>
      </c>
      <c r="B10" s="142"/>
      <c r="C10" s="60">
        <v>5099465</v>
      </c>
      <c r="D10" s="340"/>
      <c r="E10" s="60">
        <v>8000000</v>
      </c>
      <c r="F10" s="59">
        <v>8000000</v>
      </c>
      <c r="G10" s="59"/>
      <c r="H10" s="60">
        <v>1681506</v>
      </c>
      <c r="I10" s="60">
        <v>99522</v>
      </c>
      <c r="J10" s="59">
        <v>1781028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1781028</v>
      </c>
      <c r="X10" s="60">
        <v>2000000</v>
      </c>
      <c r="Y10" s="59">
        <v>-218972</v>
      </c>
      <c r="Z10" s="61">
        <v>-10.95</v>
      </c>
      <c r="AA10" s="62">
        <v>8000000</v>
      </c>
    </row>
    <row r="11" spans="1:27" ht="13.5">
      <c r="A11" s="361" t="s">
        <v>206</v>
      </c>
      <c r="B11" s="142"/>
      <c r="C11" s="362">
        <f>+C12</f>
        <v>39412593</v>
      </c>
      <c r="D11" s="363">
        <f aca="true" t="shared" si="3" ref="D11:AA11">+D12</f>
        <v>0</v>
      </c>
      <c r="E11" s="362">
        <f t="shared" si="3"/>
        <v>60500000</v>
      </c>
      <c r="F11" s="364">
        <f t="shared" si="3"/>
        <v>60500000</v>
      </c>
      <c r="G11" s="364">
        <f t="shared" si="3"/>
        <v>0</v>
      </c>
      <c r="H11" s="362">
        <f t="shared" si="3"/>
        <v>1993589</v>
      </c>
      <c r="I11" s="362">
        <f t="shared" si="3"/>
        <v>993276</v>
      </c>
      <c r="J11" s="364">
        <f t="shared" si="3"/>
        <v>2986865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2986865</v>
      </c>
      <c r="X11" s="362">
        <f t="shared" si="3"/>
        <v>15125000</v>
      </c>
      <c r="Y11" s="364">
        <f t="shared" si="3"/>
        <v>-12138135</v>
      </c>
      <c r="Z11" s="365">
        <f>+IF(X11&lt;&gt;0,+(Y11/X11)*100,0)</f>
        <v>-80.25213223140496</v>
      </c>
      <c r="AA11" s="366">
        <f t="shared" si="3"/>
        <v>60500000</v>
      </c>
    </row>
    <row r="12" spans="1:27" ht="13.5">
      <c r="A12" s="291" t="s">
        <v>231</v>
      </c>
      <c r="B12" s="136"/>
      <c r="C12" s="60">
        <v>39412593</v>
      </c>
      <c r="D12" s="340"/>
      <c r="E12" s="60">
        <v>60500000</v>
      </c>
      <c r="F12" s="59">
        <v>60500000</v>
      </c>
      <c r="G12" s="59"/>
      <c r="H12" s="60">
        <v>1993589</v>
      </c>
      <c r="I12" s="60">
        <v>993276</v>
      </c>
      <c r="J12" s="59">
        <v>2986865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2986865</v>
      </c>
      <c r="X12" s="60">
        <v>15125000</v>
      </c>
      <c r="Y12" s="59">
        <v>-12138135</v>
      </c>
      <c r="Z12" s="61">
        <v>-80.25</v>
      </c>
      <c r="AA12" s="62">
        <v>60500000</v>
      </c>
    </row>
    <row r="13" spans="1:27" ht="13.5">
      <c r="A13" s="361" t="s">
        <v>207</v>
      </c>
      <c r="B13" s="136"/>
      <c r="C13" s="275">
        <f>+C14</f>
        <v>4000000</v>
      </c>
      <c r="D13" s="341">
        <f aca="true" t="shared" si="4" ref="D13:AA13">+D14</f>
        <v>0</v>
      </c>
      <c r="E13" s="275">
        <f t="shared" si="4"/>
        <v>4000000</v>
      </c>
      <c r="F13" s="342">
        <f t="shared" si="4"/>
        <v>4000000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1000000</v>
      </c>
      <c r="Y13" s="342">
        <f t="shared" si="4"/>
        <v>-1000000</v>
      </c>
      <c r="Z13" s="335">
        <f>+IF(X13&lt;&gt;0,+(Y13/X13)*100,0)</f>
        <v>-100</v>
      </c>
      <c r="AA13" s="273">
        <f t="shared" si="4"/>
        <v>4000000</v>
      </c>
    </row>
    <row r="14" spans="1:27" ht="13.5">
      <c r="A14" s="291" t="s">
        <v>232</v>
      </c>
      <c r="B14" s="136"/>
      <c r="C14" s="60">
        <v>4000000</v>
      </c>
      <c r="D14" s="340"/>
      <c r="E14" s="60">
        <v>4000000</v>
      </c>
      <c r="F14" s="59">
        <v>4000000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1000000</v>
      </c>
      <c r="Y14" s="59">
        <v>-1000000</v>
      </c>
      <c r="Z14" s="61">
        <v>-100</v>
      </c>
      <c r="AA14" s="62">
        <v>4000000</v>
      </c>
    </row>
    <row r="15" spans="1:27" ht="13.5">
      <c r="A15" s="361" t="s">
        <v>208</v>
      </c>
      <c r="B15" s="136"/>
      <c r="C15" s="60">
        <f aca="true" t="shared" si="5" ref="C15:Y15">SUM(C16:C20)</f>
        <v>50699209</v>
      </c>
      <c r="D15" s="340">
        <f t="shared" si="5"/>
        <v>0</v>
      </c>
      <c r="E15" s="60">
        <f t="shared" si="5"/>
        <v>124950000</v>
      </c>
      <c r="F15" s="59">
        <f t="shared" si="5"/>
        <v>124950000</v>
      </c>
      <c r="G15" s="59">
        <f t="shared" si="5"/>
        <v>0</v>
      </c>
      <c r="H15" s="60">
        <f t="shared" si="5"/>
        <v>1054356</v>
      </c>
      <c r="I15" s="60">
        <f t="shared" si="5"/>
        <v>3214511</v>
      </c>
      <c r="J15" s="59">
        <f t="shared" si="5"/>
        <v>4268867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4268867</v>
      </c>
      <c r="X15" s="60">
        <f t="shared" si="5"/>
        <v>31237500</v>
      </c>
      <c r="Y15" s="59">
        <f t="shared" si="5"/>
        <v>-26968633</v>
      </c>
      <c r="Z15" s="61">
        <f>+IF(X15&lt;&gt;0,+(Y15/X15)*100,0)</f>
        <v>-86.33415926370547</v>
      </c>
      <c r="AA15" s="62">
        <f>SUM(AA16:AA20)</f>
        <v>124950000</v>
      </c>
    </row>
    <row r="16" spans="1:27" ht="13.5">
      <c r="A16" s="291" t="s">
        <v>233</v>
      </c>
      <c r="B16" s="300"/>
      <c r="C16" s="60">
        <v>32427621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13036800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-2061120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7295908</v>
      </c>
      <c r="D20" s="340"/>
      <c r="E20" s="60">
        <v>124950000</v>
      </c>
      <c r="F20" s="59">
        <v>124950000</v>
      </c>
      <c r="G20" s="59"/>
      <c r="H20" s="60">
        <v>1054356</v>
      </c>
      <c r="I20" s="60">
        <v>3214511</v>
      </c>
      <c r="J20" s="59">
        <v>4268867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4268867</v>
      </c>
      <c r="X20" s="60">
        <v>31237500</v>
      </c>
      <c r="Y20" s="59">
        <v>-26968633</v>
      </c>
      <c r="Z20" s="61">
        <v>-86.33</v>
      </c>
      <c r="AA20" s="62">
        <v>124950000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357521789</v>
      </c>
      <c r="D22" s="344">
        <f t="shared" si="6"/>
        <v>0</v>
      </c>
      <c r="E22" s="343">
        <f t="shared" si="6"/>
        <v>274200000</v>
      </c>
      <c r="F22" s="345">
        <f t="shared" si="6"/>
        <v>274200000</v>
      </c>
      <c r="G22" s="345">
        <f t="shared" si="6"/>
        <v>1662670</v>
      </c>
      <c r="H22" s="343">
        <f t="shared" si="6"/>
        <v>15821862</v>
      </c>
      <c r="I22" s="343">
        <f t="shared" si="6"/>
        <v>22308976</v>
      </c>
      <c r="J22" s="345">
        <f t="shared" si="6"/>
        <v>39793508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39793508</v>
      </c>
      <c r="X22" s="343">
        <f t="shared" si="6"/>
        <v>68550000</v>
      </c>
      <c r="Y22" s="345">
        <f t="shared" si="6"/>
        <v>-28756492</v>
      </c>
      <c r="Z22" s="336">
        <f>+IF(X22&lt;&gt;0,+(Y22/X22)*100,0)</f>
        <v>-41.949660102115246</v>
      </c>
      <c r="AA22" s="350">
        <f>SUM(AA23:AA32)</f>
        <v>274200000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252276748</v>
      </c>
      <c r="D24" s="340"/>
      <c r="E24" s="60">
        <v>173800000</v>
      </c>
      <c r="F24" s="59">
        <v>173800000</v>
      </c>
      <c r="G24" s="59">
        <v>1640424</v>
      </c>
      <c r="H24" s="60">
        <v>14665941</v>
      </c>
      <c r="I24" s="60">
        <v>20807084</v>
      </c>
      <c r="J24" s="59">
        <v>37113449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37113449</v>
      </c>
      <c r="X24" s="60">
        <v>43450000</v>
      </c>
      <c r="Y24" s="59">
        <v>-6336551</v>
      </c>
      <c r="Z24" s="61">
        <v>-14.58</v>
      </c>
      <c r="AA24" s="62">
        <v>173800000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32226299</v>
      </c>
      <c r="D26" s="363"/>
      <c r="E26" s="362">
        <v>5000000</v>
      </c>
      <c r="F26" s="364">
        <v>5000000</v>
      </c>
      <c r="G26" s="364"/>
      <c r="H26" s="362">
        <v>240900</v>
      </c>
      <c r="I26" s="362">
        <v>66702</v>
      </c>
      <c r="J26" s="364">
        <v>307602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307602</v>
      </c>
      <c r="X26" s="362">
        <v>1250000</v>
      </c>
      <c r="Y26" s="364">
        <v>-942398</v>
      </c>
      <c r="Z26" s="365">
        <v>-75.39</v>
      </c>
      <c r="AA26" s="366">
        <v>5000000</v>
      </c>
    </row>
    <row r="27" spans="1:27" ht="13.5">
      <c r="A27" s="361" t="s">
        <v>240</v>
      </c>
      <c r="B27" s="147"/>
      <c r="C27" s="60">
        <v>9906655</v>
      </c>
      <c r="D27" s="340"/>
      <c r="E27" s="60">
        <v>10000000</v>
      </c>
      <c r="F27" s="59">
        <v>10000000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2500000</v>
      </c>
      <c r="Y27" s="59">
        <v>-2500000</v>
      </c>
      <c r="Z27" s="61">
        <v>-100</v>
      </c>
      <c r="AA27" s="62">
        <v>10000000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34800056</v>
      </c>
      <c r="D30" s="340"/>
      <c r="E30" s="60">
        <v>46500000</v>
      </c>
      <c r="F30" s="59">
        <v>46500000</v>
      </c>
      <c r="G30" s="59"/>
      <c r="H30" s="60">
        <v>915021</v>
      </c>
      <c r="I30" s="60">
        <v>1379918</v>
      </c>
      <c r="J30" s="59">
        <v>2294939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2294939</v>
      </c>
      <c r="X30" s="60">
        <v>11625000</v>
      </c>
      <c r="Y30" s="59">
        <v>-9330061</v>
      </c>
      <c r="Z30" s="61">
        <v>-80.26</v>
      </c>
      <c r="AA30" s="62">
        <v>46500000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28312031</v>
      </c>
      <c r="D32" s="340"/>
      <c r="E32" s="60">
        <v>38900000</v>
      </c>
      <c r="F32" s="59">
        <v>38900000</v>
      </c>
      <c r="G32" s="59">
        <v>22246</v>
      </c>
      <c r="H32" s="60"/>
      <c r="I32" s="60">
        <v>55272</v>
      </c>
      <c r="J32" s="59">
        <v>77518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77518</v>
      </c>
      <c r="X32" s="60">
        <v>9725000</v>
      </c>
      <c r="Y32" s="59">
        <v>-9647482</v>
      </c>
      <c r="Z32" s="61">
        <v>-99.2</v>
      </c>
      <c r="AA32" s="62">
        <v>38900000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92997750</v>
      </c>
      <c r="D40" s="344">
        <f t="shared" si="9"/>
        <v>0</v>
      </c>
      <c r="E40" s="343">
        <f t="shared" si="9"/>
        <v>50222000</v>
      </c>
      <c r="F40" s="345">
        <f t="shared" si="9"/>
        <v>50222000</v>
      </c>
      <c r="G40" s="345">
        <f t="shared" si="9"/>
        <v>-36650</v>
      </c>
      <c r="H40" s="343">
        <f t="shared" si="9"/>
        <v>402594</v>
      </c>
      <c r="I40" s="343">
        <f t="shared" si="9"/>
        <v>612492</v>
      </c>
      <c r="J40" s="345">
        <f t="shared" si="9"/>
        <v>978436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978436</v>
      </c>
      <c r="X40" s="343">
        <f t="shared" si="9"/>
        <v>12555500</v>
      </c>
      <c r="Y40" s="345">
        <f t="shared" si="9"/>
        <v>-11577064</v>
      </c>
      <c r="Z40" s="336">
        <f>+IF(X40&lt;&gt;0,+(Y40/X40)*100,0)</f>
        <v>-92.20711242085142</v>
      </c>
      <c r="AA40" s="350">
        <f>SUM(AA41:AA49)</f>
        <v>50222000</v>
      </c>
    </row>
    <row r="41" spans="1:27" ht="13.5">
      <c r="A41" s="361" t="s">
        <v>247</v>
      </c>
      <c r="B41" s="142"/>
      <c r="C41" s="362">
        <v>16830885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12528919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2666870</v>
      </c>
      <c r="D43" s="369"/>
      <c r="E43" s="305">
        <v>700000</v>
      </c>
      <c r="F43" s="370">
        <v>700000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175000</v>
      </c>
      <c r="Y43" s="370">
        <v>-175000</v>
      </c>
      <c r="Z43" s="371">
        <v>-100</v>
      </c>
      <c r="AA43" s="303">
        <v>700000</v>
      </c>
    </row>
    <row r="44" spans="1:27" ht="13.5">
      <c r="A44" s="361" t="s">
        <v>250</v>
      </c>
      <c r="B44" s="136"/>
      <c r="C44" s="60">
        <v>30589821</v>
      </c>
      <c r="D44" s="368"/>
      <c r="E44" s="54">
        <v>33222000</v>
      </c>
      <c r="F44" s="53">
        <v>33222000</v>
      </c>
      <c r="G44" s="53">
        <v>-36650</v>
      </c>
      <c r="H44" s="54">
        <v>402594</v>
      </c>
      <c r="I44" s="54">
        <v>612492</v>
      </c>
      <c r="J44" s="53">
        <v>978436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978436</v>
      </c>
      <c r="X44" s="54">
        <v>8305500</v>
      </c>
      <c r="Y44" s="53">
        <v>-7327064</v>
      </c>
      <c r="Z44" s="94">
        <v>-88.22</v>
      </c>
      <c r="AA44" s="95">
        <v>33222000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1529878</v>
      </c>
      <c r="D46" s="368"/>
      <c r="E46" s="54">
        <v>1800000</v>
      </c>
      <c r="F46" s="53">
        <v>1800000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450000</v>
      </c>
      <c r="Y46" s="53">
        <v>-450000</v>
      </c>
      <c r="Z46" s="94">
        <v>-100</v>
      </c>
      <c r="AA46" s="95">
        <v>1800000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27922406</v>
      </c>
      <c r="D48" s="368"/>
      <c r="E48" s="54">
        <v>14100000</v>
      </c>
      <c r="F48" s="53">
        <v>14100000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3525000</v>
      </c>
      <c r="Y48" s="53">
        <v>-3525000</v>
      </c>
      <c r="Z48" s="94">
        <v>-100</v>
      </c>
      <c r="AA48" s="95">
        <v>14100000</v>
      </c>
    </row>
    <row r="49" spans="1:27" ht="13.5">
      <c r="A49" s="361" t="s">
        <v>93</v>
      </c>
      <c r="B49" s="136"/>
      <c r="C49" s="54">
        <v>928971</v>
      </c>
      <c r="D49" s="368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2146050371</v>
      </c>
      <c r="D60" s="346">
        <f t="shared" si="14"/>
        <v>0</v>
      </c>
      <c r="E60" s="219">
        <f t="shared" si="14"/>
        <v>2085871775</v>
      </c>
      <c r="F60" s="264">
        <f t="shared" si="14"/>
        <v>2085871775</v>
      </c>
      <c r="G60" s="264">
        <f t="shared" si="14"/>
        <v>9183087</v>
      </c>
      <c r="H60" s="219">
        <f t="shared" si="14"/>
        <v>77758007</v>
      </c>
      <c r="I60" s="219">
        <f t="shared" si="14"/>
        <v>190484400</v>
      </c>
      <c r="J60" s="264">
        <f t="shared" si="14"/>
        <v>277425494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277425494</v>
      </c>
      <c r="X60" s="219">
        <f t="shared" si="14"/>
        <v>521467944</v>
      </c>
      <c r="Y60" s="264">
        <f t="shared" si="14"/>
        <v>-244042450</v>
      </c>
      <c r="Z60" s="337">
        <f>+IF(X60&lt;&gt;0,+(Y60/X60)*100,0)</f>
        <v>-46.799127886564776</v>
      </c>
      <c r="AA60" s="232">
        <f>+AA57+AA54+AA51+AA40+AA37+AA34+AA22+AA5</f>
        <v>2085871775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12528919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12528919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1943798162</v>
      </c>
      <c r="D5" s="357">
        <f t="shared" si="0"/>
        <v>0</v>
      </c>
      <c r="E5" s="356">
        <f t="shared" si="0"/>
        <v>1316381369</v>
      </c>
      <c r="F5" s="358">
        <f t="shared" si="0"/>
        <v>1316381369</v>
      </c>
      <c r="G5" s="358">
        <f t="shared" si="0"/>
        <v>3494084</v>
      </c>
      <c r="H5" s="356">
        <f t="shared" si="0"/>
        <v>77820837</v>
      </c>
      <c r="I5" s="356">
        <f t="shared" si="0"/>
        <v>82578361</v>
      </c>
      <c r="J5" s="358">
        <f t="shared" si="0"/>
        <v>163893282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163893282</v>
      </c>
      <c r="X5" s="356">
        <f t="shared" si="0"/>
        <v>329095343</v>
      </c>
      <c r="Y5" s="358">
        <f t="shared" si="0"/>
        <v>-165202061</v>
      </c>
      <c r="Z5" s="359">
        <f>+IF(X5&lt;&gt;0,+(Y5/X5)*100,0)</f>
        <v>-50.198844959042766</v>
      </c>
      <c r="AA5" s="360">
        <f>+AA6+AA8+AA11+AA13+AA15</f>
        <v>1316381369</v>
      </c>
    </row>
    <row r="6" spans="1:27" ht="13.5">
      <c r="A6" s="361" t="s">
        <v>204</v>
      </c>
      <c r="B6" s="142"/>
      <c r="C6" s="60">
        <f>+C7</f>
        <v>163923912</v>
      </c>
      <c r="D6" s="340">
        <f aca="true" t="shared" si="1" ref="D6:AA6">+D7</f>
        <v>0</v>
      </c>
      <c r="E6" s="60">
        <f t="shared" si="1"/>
        <v>134000000</v>
      </c>
      <c r="F6" s="59">
        <f t="shared" si="1"/>
        <v>134000000</v>
      </c>
      <c r="G6" s="59">
        <f t="shared" si="1"/>
        <v>0</v>
      </c>
      <c r="H6" s="60">
        <f t="shared" si="1"/>
        <v>6496166</v>
      </c>
      <c r="I6" s="60">
        <f t="shared" si="1"/>
        <v>13256301</v>
      </c>
      <c r="J6" s="59">
        <f t="shared" si="1"/>
        <v>19752467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19752467</v>
      </c>
      <c r="X6" s="60">
        <f t="shared" si="1"/>
        <v>33500000</v>
      </c>
      <c r="Y6" s="59">
        <f t="shared" si="1"/>
        <v>-13747533</v>
      </c>
      <c r="Z6" s="61">
        <f>+IF(X6&lt;&gt;0,+(Y6/X6)*100,0)</f>
        <v>-41.037411940298504</v>
      </c>
      <c r="AA6" s="62">
        <f t="shared" si="1"/>
        <v>134000000</v>
      </c>
    </row>
    <row r="7" spans="1:27" ht="13.5">
      <c r="A7" s="291" t="s">
        <v>228</v>
      </c>
      <c r="B7" s="142"/>
      <c r="C7" s="60">
        <v>163923912</v>
      </c>
      <c r="D7" s="340"/>
      <c r="E7" s="60">
        <v>134000000</v>
      </c>
      <c r="F7" s="59">
        <v>134000000</v>
      </c>
      <c r="G7" s="59"/>
      <c r="H7" s="60">
        <v>6496166</v>
      </c>
      <c r="I7" s="60">
        <v>13256301</v>
      </c>
      <c r="J7" s="59">
        <v>19752467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19752467</v>
      </c>
      <c r="X7" s="60">
        <v>33500000</v>
      </c>
      <c r="Y7" s="59">
        <v>-13747533</v>
      </c>
      <c r="Z7" s="61">
        <v>-41.04</v>
      </c>
      <c r="AA7" s="62">
        <v>134000000</v>
      </c>
    </row>
    <row r="8" spans="1:27" ht="13.5">
      <c r="A8" s="361" t="s">
        <v>205</v>
      </c>
      <c r="B8" s="142"/>
      <c r="C8" s="60">
        <f aca="true" t="shared" si="2" ref="C8:Y8">SUM(C9:C10)</f>
        <v>331849300</v>
      </c>
      <c r="D8" s="340">
        <f t="shared" si="2"/>
        <v>0</v>
      </c>
      <c r="E8" s="60">
        <f t="shared" si="2"/>
        <v>235885000</v>
      </c>
      <c r="F8" s="59">
        <f t="shared" si="2"/>
        <v>235885000</v>
      </c>
      <c r="G8" s="59">
        <f t="shared" si="2"/>
        <v>3135682</v>
      </c>
      <c r="H8" s="60">
        <f t="shared" si="2"/>
        <v>13921961</v>
      </c>
      <c r="I8" s="60">
        <f t="shared" si="2"/>
        <v>13802790</v>
      </c>
      <c r="J8" s="59">
        <f t="shared" si="2"/>
        <v>30860433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30860433</v>
      </c>
      <c r="X8" s="60">
        <f t="shared" si="2"/>
        <v>58971250</v>
      </c>
      <c r="Y8" s="59">
        <f t="shared" si="2"/>
        <v>-28110817</v>
      </c>
      <c r="Z8" s="61">
        <f>+IF(X8&lt;&gt;0,+(Y8/X8)*100,0)</f>
        <v>-47.668680925027026</v>
      </c>
      <c r="AA8" s="62">
        <f>SUM(AA9:AA10)</f>
        <v>235885000</v>
      </c>
    </row>
    <row r="9" spans="1:27" ht="13.5">
      <c r="A9" s="291" t="s">
        <v>229</v>
      </c>
      <c r="B9" s="142"/>
      <c r="C9" s="60">
        <v>276720140</v>
      </c>
      <c r="D9" s="340"/>
      <c r="E9" s="60">
        <v>187735000</v>
      </c>
      <c r="F9" s="59">
        <v>187735000</v>
      </c>
      <c r="G9" s="59">
        <v>3135682</v>
      </c>
      <c r="H9" s="60">
        <v>9789980</v>
      </c>
      <c r="I9" s="60">
        <v>12395473</v>
      </c>
      <c r="J9" s="59">
        <v>25321135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25321135</v>
      </c>
      <c r="X9" s="60">
        <v>46933750</v>
      </c>
      <c r="Y9" s="59">
        <v>-21612615</v>
      </c>
      <c r="Z9" s="61">
        <v>-46.05</v>
      </c>
      <c r="AA9" s="62">
        <v>187735000</v>
      </c>
    </row>
    <row r="10" spans="1:27" ht="13.5">
      <c r="A10" s="291" t="s">
        <v>230</v>
      </c>
      <c r="B10" s="142"/>
      <c r="C10" s="60">
        <v>55129160</v>
      </c>
      <c r="D10" s="340"/>
      <c r="E10" s="60">
        <v>48150000</v>
      </c>
      <c r="F10" s="59">
        <v>48150000</v>
      </c>
      <c r="G10" s="59"/>
      <c r="H10" s="60">
        <v>4131981</v>
      </c>
      <c r="I10" s="60">
        <v>1407317</v>
      </c>
      <c r="J10" s="59">
        <v>5539298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5539298</v>
      </c>
      <c r="X10" s="60">
        <v>12037500</v>
      </c>
      <c r="Y10" s="59">
        <v>-6498202</v>
      </c>
      <c r="Z10" s="61">
        <v>-53.98</v>
      </c>
      <c r="AA10" s="62">
        <v>48150000</v>
      </c>
    </row>
    <row r="11" spans="1:27" ht="13.5">
      <c r="A11" s="361" t="s">
        <v>206</v>
      </c>
      <c r="B11" s="142"/>
      <c r="C11" s="362">
        <f>+C12</f>
        <v>421032076</v>
      </c>
      <c r="D11" s="363">
        <f aca="true" t="shared" si="3" ref="D11:AA11">+D12</f>
        <v>0</v>
      </c>
      <c r="E11" s="362">
        <f t="shared" si="3"/>
        <v>473213546</v>
      </c>
      <c r="F11" s="364">
        <f t="shared" si="3"/>
        <v>473213546</v>
      </c>
      <c r="G11" s="364">
        <f t="shared" si="3"/>
        <v>358402</v>
      </c>
      <c r="H11" s="362">
        <f t="shared" si="3"/>
        <v>25801511</v>
      </c>
      <c r="I11" s="362">
        <f t="shared" si="3"/>
        <v>29527660</v>
      </c>
      <c r="J11" s="364">
        <f t="shared" si="3"/>
        <v>55687573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55687573</v>
      </c>
      <c r="X11" s="362">
        <f t="shared" si="3"/>
        <v>118303387</v>
      </c>
      <c r="Y11" s="364">
        <f t="shared" si="3"/>
        <v>-62615814</v>
      </c>
      <c r="Z11" s="365">
        <f>+IF(X11&lt;&gt;0,+(Y11/X11)*100,0)</f>
        <v>-52.92816679880856</v>
      </c>
      <c r="AA11" s="366">
        <f t="shared" si="3"/>
        <v>473213546</v>
      </c>
    </row>
    <row r="12" spans="1:27" ht="13.5">
      <c r="A12" s="291" t="s">
        <v>231</v>
      </c>
      <c r="B12" s="136"/>
      <c r="C12" s="60">
        <v>421032076</v>
      </c>
      <c r="D12" s="340"/>
      <c r="E12" s="60">
        <v>473213546</v>
      </c>
      <c r="F12" s="59">
        <v>473213546</v>
      </c>
      <c r="G12" s="59">
        <v>358402</v>
      </c>
      <c r="H12" s="60">
        <v>25801511</v>
      </c>
      <c r="I12" s="60">
        <v>29527660</v>
      </c>
      <c r="J12" s="59">
        <v>55687573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55687573</v>
      </c>
      <c r="X12" s="60">
        <v>118303387</v>
      </c>
      <c r="Y12" s="59">
        <v>-62615814</v>
      </c>
      <c r="Z12" s="61">
        <v>-52.93</v>
      </c>
      <c r="AA12" s="62">
        <v>473213546</v>
      </c>
    </row>
    <row r="13" spans="1:27" ht="13.5">
      <c r="A13" s="361" t="s">
        <v>207</v>
      </c>
      <c r="B13" s="136"/>
      <c r="C13" s="275">
        <f>+C14</f>
        <v>401192187</v>
      </c>
      <c r="D13" s="341">
        <f aca="true" t="shared" si="4" ref="D13:AA13">+D14</f>
        <v>0</v>
      </c>
      <c r="E13" s="275">
        <f t="shared" si="4"/>
        <v>416782823</v>
      </c>
      <c r="F13" s="342">
        <f t="shared" si="4"/>
        <v>416782823</v>
      </c>
      <c r="G13" s="342">
        <f t="shared" si="4"/>
        <v>0</v>
      </c>
      <c r="H13" s="275">
        <f t="shared" si="4"/>
        <v>27142004</v>
      </c>
      <c r="I13" s="275">
        <f t="shared" si="4"/>
        <v>25685804</v>
      </c>
      <c r="J13" s="342">
        <f t="shared" si="4"/>
        <v>52827808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52827808</v>
      </c>
      <c r="X13" s="275">
        <f t="shared" si="4"/>
        <v>104195706</v>
      </c>
      <c r="Y13" s="342">
        <f t="shared" si="4"/>
        <v>-51367898</v>
      </c>
      <c r="Z13" s="335">
        <f>+IF(X13&lt;&gt;0,+(Y13/X13)*100,0)</f>
        <v>-49.299438500853384</v>
      </c>
      <c r="AA13" s="273">
        <f t="shared" si="4"/>
        <v>416782823</v>
      </c>
    </row>
    <row r="14" spans="1:27" ht="13.5">
      <c r="A14" s="291" t="s">
        <v>232</v>
      </c>
      <c r="B14" s="136"/>
      <c r="C14" s="60">
        <v>401192187</v>
      </c>
      <c r="D14" s="340"/>
      <c r="E14" s="60">
        <v>416782823</v>
      </c>
      <c r="F14" s="59">
        <v>416782823</v>
      </c>
      <c r="G14" s="59"/>
      <c r="H14" s="60">
        <v>27142004</v>
      </c>
      <c r="I14" s="60">
        <v>25685804</v>
      </c>
      <c r="J14" s="59">
        <v>52827808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52827808</v>
      </c>
      <c r="X14" s="60">
        <v>104195706</v>
      </c>
      <c r="Y14" s="59">
        <v>-51367898</v>
      </c>
      <c r="Z14" s="61">
        <v>-49.3</v>
      </c>
      <c r="AA14" s="62">
        <v>416782823</v>
      </c>
    </row>
    <row r="15" spans="1:27" ht="13.5">
      <c r="A15" s="361" t="s">
        <v>208</v>
      </c>
      <c r="B15" s="136"/>
      <c r="C15" s="60">
        <f aca="true" t="shared" si="5" ref="C15:Y15">SUM(C16:C20)</f>
        <v>625800687</v>
      </c>
      <c r="D15" s="340">
        <f t="shared" si="5"/>
        <v>0</v>
      </c>
      <c r="E15" s="60">
        <f t="shared" si="5"/>
        <v>56500000</v>
      </c>
      <c r="F15" s="59">
        <f t="shared" si="5"/>
        <v>56500000</v>
      </c>
      <c r="G15" s="59">
        <f t="shared" si="5"/>
        <v>0</v>
      </c>
      <c r="H15" s="60">
        <f t="shared" si="5"/>
        <v>4459195</v>
      </c>
      <c r="I15" s="60">
        <f t="shared" si="5"/>
        <v>305806</v>
      </c>
      <c r="J15" s="59">
        <f t="shared" si="5"/>
        <v>4765001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4765001</v>
      </c>
      <c r="X15" s="60">
        <f t="shared" si="5"/>
        <v>14125000</v>
      </c>
      <c r="Y15" s="59">
        <f t="shared" si="5"/>
        <v>-9359999</v>
      </c>
      <c r="Z15" s="61">
        <f>+IF(X15&lt;&gt;0,+(Y15/X15)*100,0)</f>
        <v>-66.2654796460177</v>
      </c>
      <c r="AA15" s="62">
        <f>SUM(AA16:AA20)</f>
        <v>56500000</v>
      </c>
    </row>
    <row r="16" spans="1:27" ht="13.5">
      <c r="A16" s="291" t="s">
        <v>233</v>
      </c>
      <c r="B16" s="300"/>
      <c r="C16" s="60">
        <v>15160409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6261621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568514164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35864493</v>
      </c>
      <c r="D20" s="340"/>
      <c r="E20" s="60">
        <v>56500000</v>
      </c>
      <c r="F20" s="59">
        <v>56500000</v>
      </c>
      <c r="G20" s="59"/>
      <c r="H20" s="60">
        <v>4459195</v>
      </c>
      <c r="I20" s="60">
        <v>305806</v>
      </c>
      <c r="J20" s="59">
        <v>4765001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4765001</v>
      </c>
      <c r="X20" s="60">
        <v>14125000</v>
      </c>
      <c r="Y20" s="59">
        <v>-9359999</v>
      </c>
      <c r="Z20" s="61">
        <v>-66.27</v>
      </c>
      <c r="AA20" s="62">
        <v>56500000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273238138</v>
      </c>
      <c r="D22" s="344">
        <f t="shared" si="6"/>
        <v>0</v>
      </c>
      <c r="E22" s="343">
        <f t="shared" si="6"/>
        <v>181800000</v>
      </c>
      <c r="F22" s="345">
        <f t="shared" si="6"/>
        <v>181800000</v>
      </c>
      <c r="G22" s="345">
        <f t="shared" si="6"/>
        <v>298025</v>
      </c>
      <c r="H22" s="343">
        <f t="shared" si="6"/>
        <v>96964</v>
      </c>
      <c r="I22" s="343">
        <f t="shared" si="6"/>
        <v>4100702</v>
      </c>
      <c r="J22" s="345">
        <f t="shared" si="6"/>
        <v>4495691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4495691</v>
      </c>
      <c r="X22" s="343">
        <f t="shared" si="6"/>
        <v>45450000</v>
      </c>
      <c r="Y22" s="345">
        <f t="shared" si="6"/>
        <v>-40954309</v>
      </c>
      <c r="Z22" s="336">
        <f>+IF(X22&lt;&gt;0,+(Y22/X22)*100,0)</f>
        <v>-90.1084906490649</v>
      </c>
      <c r="AA22" s="350">
        <f>SUM(AA23:AA32)</f>
        <v>181800000</v>
      </c>
    </row>
    <row r="23" spans="1:27" ht="13.5">
      <c r="A23" s="361" t="s">
        <v>236</v>
      </c>
      <c r="B23" s="142"/>
      <c r="C23" s="60">
        <v>82392985</v>
      </c>
      <c r="D23" s="340"/>
      <c r="E23" s="60">
        <v>27000000</v>
      </c>
      <c r="F23" s="59">
        <v>27000000</v>
      </c>
      <c r="G23" s="59"/>
      <c r="H23" s="60">
        <v>252304</v>
      </c>
      <c r="I23" s="60">
        <v>2129496</v>
      </c>
      <c r="J23" s="59">
        <v>2381800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2381800</v>
      </c>
      <c r="X23" s="60">
        <v>6750000</v>
      </c>
      <c r="Y23" s="59">
        <v>-4368200</v>
      </c>
      <c r="Z23" s="61">
        <v>-64.71</v>
      </c>
      <c r="AA23" s="62">
        <v>27000000</v>
      </c>
    </row>
    <row r="24" spans="1:27" ht="13.5">
      <c r="A24" s="361" t="s">
        <v>237</v>
      </c>
      <c r="B24" s="142"/>
      <c r="C24" s="60">
        <v>1289929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945830</v>
      </c>
      <c r="D30" s="340"/>
      <c r="E30" s="60"/>
      <c r="F30" s="59"/>
      <c r="G30" s="59"/>
      <c r="H30" s="60">
        <v>-1565</v>
      </c>
      <c r="I30" s="60"/>
      <c r="J30" s="59">
        <v>-1565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-1565</v>
      </c>
      <c r="X30" s="60"/>
      <c r="Y30" s="59">
        <v>-1565</v>
      </c>
      <c r="Z30" s="61"/>
      <c r="AA30" s="62"/>
    </row>
    <row r="31" spans="1:27" ht="13.5">
      <c r="A31" s="361" t="s">
        <v>244</v>
      </c>
      <c r="B31" s="300"/>
      <c r="C31" s="60">
        <v>1962738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186646656</v>
      </c>
      <c r="D32" s="340"/>
      <c r="E32" s="60">
        <v>154800000</v>
      </c>
      <c r="F32" s="59">
        <v>154800000</v>
      </c>
      <c r="G32" s="59">
        <v>298025</v>
      </c>
      <c r="H32" s="60">
        <v>-153775</v>
      </c>
      <c r="I32" s="60">
        <v>1971206</v>
      </c>
      <c r="J32" s="59">
        <v>2115456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2115456</v>
      </c>
      <c r="X32" s="60">
        <v>38700000</v>
      </c>
      <c r="Y32" s="59">
        <v>-36584544</v>
      </c>
      <c r="Z32" s="61">
        <v>-94.53</v>
      </c>
      <c r="AA32" s="62">
        <v>154800000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569803271</v>
      </c>
      <c r="F37" s="345">
        <f t="shared" si="8"/>
        <v>569803271</v>
      </c>
      <c r="G37" s="345">
        <f t="shared" si="8"/>
        <v>2373945</v>
      </c>
      <c r="H37" s="343">
        <f t="shared" si="8"/>
        <v>18277801</v>
      </c>
      <c r="I37" s="343">
        <f t="shared" si="8"/>
        <v>43586665</v>
      </c>
      <c r="J37" s="345">
        <f t="shared" si="8"/>
        <v>64238411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64238411</v>
      </c>
      <c r="X37" s="343">
        <f t="shared" si="8"/>
        <v>142450818</v>
      </c>
      <c r="Y37" s="345">
        <f t="shared" si="8"/>
        <v>-78212407</v>
      </c>
      <c r="Z37" s="336">
        <f>+IF(X37&lt;&gt;0,+(Y37/X37)*100,0)</f>
        <v>-54.90484933543871</v>
      </c>
      <c r="AA37" s="350">
        <f t="shared" si="8"/>
        <v>569803271</v>
      </c>
    </row>
    <row r="38" spans="1:27" ht="13.5">
      <c r="A38" s="361" t="s">
        <v>212</v>
      </c>
      <c r="B38" s="142"/>
      <c r="C38" s="60"/>
      <c r="D38" s="340"/>
      <c r="E38" s="60">
        <v>569803271</v>
      </c>
      <c r="F38" s="59">
        <v>569803271</v>
      </c>
      <c r="G38" s="59">
        <v>2373945</v>
      </c>
      <c r="H38" s="60">
        <v>18277801</v>
      </c>
      <c r="I38" s="60">
        <v>43586665</v>
      </c>
      <c r="J38" s="59">
        <v>64238411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64238411</v>
      </c>
      <c r="X38" s="60">
        <v>142450818</v>
      </c>
      <c r="Y38" s="59">
        <v>-78212407</v>
      </c>
      <c r="Z38" s="61">
        <v>-54.9</v>
      </c>
      <c r="AA38" s="62">
        <v>569803271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189458013</v>
      </c>
      <c r="D40" s="344">
        <f t="shared" si="9"/>
        <v>0</v>
      </c>
      <c r="E40" s="343">
        <f t="shared" si="9"/>
        <v>189400000</v>
      </c>
      <c r="F40" s="345">
        <f t="shared" si="9"/>
        <v>189400000</v>
      </c>
      <c r="G40" s="345">
        <f t="shared" si="9"/>
        <v>-199212</v>
      </c>
      <c r="H40" s="343">
        <f t="shared" si="9"/>
        <v>155347</v>
      </c>
      <c r="I40" s="343">
        <f t="shared" si="9"/>
        <v>3233259</v>
      </c>
      <c r="J40" s="345">
        <f t="shared" si="9"/>
        <v>3189394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3189394</v>
      </c>
      <c r="X40" s="343">
        <f t="shared" si="9"/>
        <v>47350000</v>
      </c>
      <c r="Y40" s="345">
        <f t="shared" si="9"/>
        <v>-44160606</v>
      </c>
      <c r="Z40" s="336">
        <f>+IF(X40&lt;&gt;0,+(Y40/X40)*100,0)</f>
        <v>-93.26421541710666</v>
      </c>
      <c r="AA40" s="350">
        <f>SUM(AA41:AA49)</f>
        <v>189400000</v>
      </c>
    </row>
    <row r="41" spans="1:27" ht="13.5">
      <c r="A41" s="361" t="s">
        <v>247</v>
      </c>
      <c r="B41" s="142"/>
      <c r="C41" s="362">
        <v>11527095</v>
      </c>
      <c r="D41" s="363"/>
      <c r="E41" s="362">
        <v>80000000</v>
      </c>
      <c r="F41" s="364">
        <v>80000000</v>
      </c>
      <c r="G41" s="364">
        <v>-3</v>
      </c>
      <c r="H41" s="362"/>
      <c r="I41" s="362"/>
      <c r="J41" s="364">
        <v>-3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-3</v>
      </c>
      <c r="X41" s="362">
        <v>20000000</v>
      </c>
      <c r="Y41" s="364">
        <v>-20000003</v>
      </c>
      <c r="Z41" s="365">
        <v>-100</v>
      </c>
      <c r="AA41" s="366">
        <v>80000000</v>
      </c>
    </row>
    <row r="42" spans="1:27" ht="13.5">
      <c r="A42" s="361" t="s">
        <v>248</v>
      </c>
      <c r="B42" s="136"/>
      <c r="C42" s="60">
        <f aca="true" t="shared" si="10" ref="C42:Y42">+C62</f>
        <v>22495480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1848265</v>
      </c>
      <c r="D43" s="369"/>
      <c r="E43" s="305">
        <v>3000000</v>
      </c>
      <c r="F43" s="370">
        <v>3000000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750000</v>
      </c>
      <c r="Y43" s="370">
        <v>-750000</v>
      </c>
      <c r="Z43" s="371">
        <v>-100</v>
      </c>
      <c r="AA43" s="303">
        <v>3000000</v>
      </c>
    </row>
    <row r="44" spans="1:27" ht="13.5">
      <c r="A44" s="361" t="s">
        <v>250</v>
      </c>
      <c r="B44" s="136"/>
      <c r="C44" s="60">
        <v>14693257</v>
      </c>
      <c r="D44" s="368"/>
      <c r="E44" s="54">
        <v>36000000</v>
      </c>
      <c r="F44" s="53">
        <v>36000000</v>
      </c>
      <c r="G44" s="53">
        <v>3952</v>
      </c>
      <c r="H44" s="54">
        <v>79922</v>
      </c>
      <c r="I44" s="54">
        <v>1864333</v>
      </c>
      <c r="J44" s="53">
        <v>1948207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1948207</v>
      </c>
      <c r="X44" s="54">
        <v>9000000</v>
      </c>
      <c r="Y44" s="53">
        <v>-7051793</v>
      </c>
      <c r="Z44" s="94">
        <v>-78.35</v>
      </c>
      <c r="AA44" s="95">
        <v>36000000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19450248</v>
      </c>
      <c r="D46" s="368"/>
      <c r="E46" s="54">
        <v>3900000</v>
      </c>
      <c r="F46" s="53">
        <v>3900000</v>
      </c>
      <c r="G46" s="53"/>
      <c r="H46" s="54"/>
      <c r="I46" s="54">
        <v>1351949</v>
      </c>
      <c r="J46" s="53">
        <v>1351949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1351949</v>
      </c>
      <c r="X46" s="54">
        <v>975000</v>
      </c>
      <c r="Y46" s="53">
        <v>376949</v>
      </c>
      <c r="Z46" s="94">
        <v>38.66</v>
      </c>
      <c r="AA46" s="95">
        <v>3900000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19241566</v>
      </c>
      <c r="D48" s="368"/>
      <c r="E48" s="54">
        <v>16500000</v>
      </c>
      <c r="F48" s="53">
        <v>16500000</v>
      </c>
      <c r="G48" s="53"/>
      <c r="H48" s="54"/>
      <c r="I48" s="54">
        <v>1311</v>
      </c>
      <c r="J48" s="53">
        <v>1311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1311</v>
      </c>
      <c r="X48" s="54">
        <v>4125000</v>
      </c>
      <c r="Y48" s="53">
        <v>-4123689</v>
      </c>
      <c r="Z48" s="94">
        <v>-99.97</v>
      </c>
      <c r="AA48" s="95">
        <v>16500000</v>
      </c>
    </row>
    <row r="49" spans="1:27" ht="13.5">
      <c r="A49" s="361" t="s">
        <v>93</v>
      </c>
      <c r="B49" s="136"/>
      <c r="C49" s="54">
        <v>100202102</v>
      </c>
      <c r="D49" s="368"/>
      <c r="E49" s="54">
        <v>50000000</v>
      </c>
      <c r="F49" s="53">
        <v>50000000</v>
      </c>
      <c r="G49" s="53">
        <v>-203161</v>
      </c>
      <c r="H49" s="54">
        <v>75425</v>
      </c>
      <c r="I49" s="54">
        <v>15666</v>
      </c>
      <c r="J49" s="53">
        <v>-112070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-112070</v>
      </c>
      <c r="X49" s="54">
        <v>12500000</v>
      </c>
      <c r="Y49" s="53">
        <v>-12612070</v>
      </c>
      <c r="Z49" s="94">
        <v>-100.9</v>
      </c>
      <c r="AA49" s="95">
        <v>50000000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906001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500000</v>
      </c>
      <c r="Y57" s="345">
        <f t="shared" si="13"/>
        <v>-500000</v>
      </c>
      <c r="Z57" s="336">
        <f>+IF(X57&lt;&gt;0,+(Y57/X57)*100,0)</f>
        <v>-100</v>
      </c>
      <c r="AA57" s="350">
        <f t="shared" si="13"/>
        <v>2000000</v>
      </c>
    </row>
    <row r="58" spans="1:27" ht="13.5">
      <c r="A58" s="361" t="s">
        <v>216</v>
      </c>
      <c r="B58" s="136"/>
      <c r="C58" s="60">
        <v>906001</v>
      </c>
      <c r="D58" s="340"/>
      <c r="E58" s="60">
        <v>2000000</v>
      </c>
      <c r="F58" s="59">
        <v>2000000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500000</v>
      </c>
      <c r="Y58" s="59">
        <v>-500000</v>
      </c>
      <c r="Z58" s="61">
        <v>-100</v>
      </c>
      <c r="AA58" s="62">
        <v>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2407400314</v>
      </c>
      <c r="D60" s="346">
        <f t="shared" si="14"/>
        <v>0</v>
      </c>
      <c r="E60" s="219">
        <f t="shared" si="14"/>
        <v>2259384640</v>
      </c>
      <c r="F60" s="264">
        <f t="shared" si="14"/>
        <v>2259384640</v>
      </c>
      <c r="G60" s="264">
        <f t="shared" si="14"/>
        <v>5966842</v>
      </c>
      <c r="H60" s="219">
        <f t="shared" si="14"/>
        <v>96350949</v>
      </c>
      <c r="I60" s="219">
        <f t="shared" si="14"/>
        <v>133498987</v>
      </c>
      <c r="J60" s="264">
        <f t="shared" si="14"/>
        <v>235816778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235816778</v>
      </c>
      <c r="X60" s="219">
        <f t="shared" si="14"/>
        <v>564846161</v>
      </c>
      <c r="Y60" s="264">
        <f t="shared" si="14"/>
        <v>-329029383</v>
      </c>
      <c r="Z60" s="337">
        <f>+IF(X60&lt;&gt;0,+(Y60/X60)*100,0)</f>
        <v>-58.251149732077224</v>
      </c>
      <c r="AA60" s="232">
        <f>+AA57+AA54+AA51+AA40+AA37+AA34+AA22+AA5</f>
        <v>2259384640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22495480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22495480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2013-11-05T10:23:40Z</dcterms:created>
  <dcterms:modified xsi:type="dcterms:W3CDTF">2013-11-05T10:23:44Z</dcterms:modified>
  <cp:category/>
  <cp:version/>
  <cp:contentType/>
  <cp:contentStatus/>
</cp:coreProperties>
</file>