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<sst xmlns="http://schemas.openxmlformats.org/spreadsheetml/2006/main" count="855" uniqueCount="302">
  <si>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Town(CPT)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</si>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</sst>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5127619083</v>
      </c>
      <c r="C5" s="19">
        <v>0</v>
      </c>
      <c r="D5" s="59">
        <v>5488875696</v>
      </c>
      <c r="E5" s="60">
        <v>5527108506</v>
      </c>
      <c r="F5" s="60">
        <v>367489721</v>
      </c>
      <c r="G5" s="60">
        <v>529969568</v>
      </c>
      <c r="H5" s="60">
        <v>511259962</v>
      </c>
      <c r="I5" s="60">
        <v>1408719251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1408719251</v>
      </c>
      <c r="W5" s="60">
        <v>1381777127</v>
      </c>
      <c r="X5" s="60">
        <v>26942124</v>
      </c>
      <c r="Y5" s="61">
        <v>1.95</v>
      </c>
      <c r="Z5" s="62">
        <v>5527108506</v>
      </c>
    </row>
    <row r="6" spans="1:26" ht="13.5">
      <c r="A6" s="58" t="s">
        <v>32</v>
      </c>
      <c r="B6" s="19">
        <v>13099799929</v>
      </c>
      <c r="C6" s="19">
        <v>0</v>
      </c>
      <c r="D6" s="59">
        <v>14442391019</v>
      </c>
      <c r="E6" s="60">
        <v>14442391019</v>
      </c>
      <c r="F6" s="60">
        <v>1050512404</v>
      </c>
      <c r="G6" s="60">
        <v>1190872985</v>
      </c>
      <c r="H6" s="60">
        <v>1197159859</v>
      </c>
      <c r="I6" s="60">
        <v>3438545248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3438545248</v>
      </c>
      <c r="W6" s="60">
        <v>3610597755</v>
      </c>
      <c r="X6" s="60">
        <v>-172052507</v>
      </c>
      <c r="Y6" s="61">
        <v>-4.77</v>
      </c>
      <c r="Z6" s="62">
        <v>14442391019</v>
      </c>
    </row>
    <row r="7" spans="1:26" ht="13.5">
      <c r="A7" s="58" t="s">
        <v>33</v>
      </c>
      <c r="B7" s="19">
        <v>368323963</v>
      </c>
      <c r="C7" s="19">
        <v>0</v>
      </c>
      <c r="D7" s="59">
        <v>284617753</v>
      </c>
      <c r="E7" s="60">
        <v>284617753</v>
      </c>
      <c r="F7" s="60">
        <v>12321815</v>
      </c>
      <c r="G7" s="60">
        <v>34551593</v>
      </c>
      <c r="H7" s="60">
        <v>32514823</v>
      </c>
      <c r="I7" s="60">
        <v>79388231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79388231</v>
      </c>
      <c r="W7" s="60">
        <v>71154438</v>
      </c>
      <c r="X7" s="60">
        <v>8233793</v>
      </c>
      <c r="Y7" s="61">
        <v>11.57</v>
      </c>
      <c r="Z7" s="62">
        <v>284617753</v>
      </c>
    </row>
    <row r="8" spans="1:26" ht="13.5">
      <c r="A8" s="58" t="s">
        <v>34</v>
      </c>
      <c r="B8" s="19">
        <v>1985808636</v>
      </c>
      <c r="C8" s="19">
        <v>0</v>
      </c>
      <c r="D8" s="59">
        <v>2595903897</v>
      </c>
      <c r="E8" s="60">
        <v>2581300737</v>
      </c>
      <c r="F8" s="60">
        <v>557737028</v>
      </c>
      <c r="G8" s="60">
        <v>36663661</v>
      </c>
      <c r="H8" s="60">
        <v>74390402</v>
      </c>
      <c r="I8" s="60">
        <v>668791091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668791091</v>
      </c>
      <c r="W8" s="60">
        <v>645325184</v>
      </c>
      <c r="X8" s="60">
        <v>23465907</v>
      </c>
      <c r="Y8" s="61">
        <v>3.64</v>
      </c>
      <c r="Z8" s="62">
        <v>2581300737</v>
      </c>
    </row>
    <row r="9" spans="1:26" ht="13.5">
      <c r="A9" s="58" t="s">
        <v>35</v>
      </c>
      <c r="B9" s="19">
        <v>3330645976</v>
      </c>
      <c r="C9" s="19">
        <v>0</v>
      </c>
      <c r="D9" s="59">
        <v>3131550804</v>
      </c>
      <c r="E9" s="60">
        <v>3094887651</v>
      </c>
      <c r="F9" s="60">
        <v>82689332</v>
      </c>
      <c r="G9" s="60">
        <v>714751131</v>
      </c>
      <c r="H9" s="60">
        <v>95345093</v>
      </c>
      <c r="I9" s="60">
        <v>892785556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892785556</v>
      </c>
      <c r="W9" s="60">
        <v>773721913</v>
      </c>
      <c r="X9" s="60">
        <v>119063643</v>
      </c>
      <c r="Y9" s="61">
        <v>15.39</v>
      </c>
      <c r="Z9" s="62">
        <v>3094887651</v>
      </c>
    </row>
    <row r="10" spans="1:26" ht="25.5">
      <c r="A10" s="63" t="s">
        <v>277</v>
      </c>
      <c r="B10" s="64">
        <f>SUM(B5:B9)</f>
        <v>23912197587</v>
      </c>
      <c r="C10" s="64">
        <f>SUM(C5:C9)</f>
        <v>0</v>
      </c>
      <c r="D10" s="65">
        <f aca="true" t="shared" si="0" ref="D10:Z10">SUM(D5:D9)</f>
        <v>25943339169</v>
      </c>
      <c r="E10" s="66">
        <f t="shared" si="0"/>
        <v>25930305666</v>
      </c>
      <c r="F10" s="66">
        <f t="shared" si="0"/>
        <v>2070750300</v>
      </c>
      <c r="G10" s="66">
        <f t="shared" si="0"/>
        <v>2506808938</v>
      </c>
      <c r="H10" s="66">
        <f t="shared" si="0"/>
        <v>1910670139</v>
      </c>
      <c r="I10" s="66">
        <f t="shared" si="0"/>
        <v>6488229377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6488229377</v>
      </c>
      <c r="W10" s="66">
        <f t="shared" si="0"/>
        <v>6482576417</v>
      </c>
      <c r="X10" s="66">
        <f t="shared" si="0"/>
        <v>5652960</v>
      </c>
      <c r="Y10" s="67">
        <f>+IF(W10&lt;&gt;0,(X10/W10)*100,0)</f>
        <v>0.08720236579356933</v>
      </c>
      <c r="Z10" s="68">
        <f t="shared" si="0"/>
        <v>25930305666</v>
      </c>
    </row>
    <row r="11" spans="1:26" ht="13.5">
      <c r="A11" s="58" t="s">
        <v>37</v>
      </c>
      <c r="B11" s="19">
        <v>7433446773</v>
      </c>
      <c r="C11" s="19">
        <v>0</v>
      </c>
      <c r="D11" s="59">
        <v>8253457949</v>
      </c>
      <c r="E11" s="60">
        <v>8257526187</v>
      </c>
      <c r="F11" s="60">
        <v>587623244</v>
      </c>
      <c r="G11" s="60">
        <v>673432052</v>
      </c>
      <c r="H11" s="60">
        <v>660621891</v>
      </c>
      <c r="I11" s="60">
        <v>1921677187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1921677187</v>
      </c>
      <c r="W11" s="60">
        <v>2064381547</v>
      </c>
      <c r="X11" s="60">
        <v>-142704360</v>
      </c>
      <c r="Y11" s="61">
        <v>-6.91</v>
      </c>
      <c r="Z11" s="62">
        <v>8257526187</v>
      </c>
    </row>
    <row r="12" spans="1:26" ht="13.5">
      <c r="A12" s="58" t="s">
        <v>38</v>
      </c>
      <c r="B12" s="19">
        <v>111673236</v>
      </c>
      <c r="C12" s="19">
        <v>0</v>
      </c>
      <c r="D12" s="59">
        <v>123721024</v>
      </c>
      <c r="E12" s="60">
        <v>123721024</v>
      </c>
      <c r="F12" s="60">
        <v>9391713</v>
      </c>
      <c r="G12" s="60">
        <v>9436000</v>
      </c>
      <c r="H12" s="60">
        <v>9502948</v>
      </c>
      <c r="I12" s="60">
        <v>28330661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28330661</v>
      </c>
      <c r="W12" s="60">
        <v>30930256</v>
      </c>
      <c r="X12" s="60">
        <v>-2599595</v>
      </c>
      <c r="Y12" s="61">
        <v>-8.4</v>
      </c>
      <c r="Z12" s="62">
        <v>123721024</v>
      </c>
    </row>
    <row r="13" spans="1:26" ht="13.5">
      <c r="A13" s="58" t="s">
        <v>278</v>
      </c>
      <c r="B13" s="19">
        <v>1627385222</v>
      </c>
      <c r="C13" s="19">
        <v>0</v>
      </c>
      <c r="D13" s="59">
        <v>1934740570</v>
      </c>
      <c r="E13" s="60">
        <v>1934740570</v>
      </c>
      <c r="F13" s="60">
        <v>163574740</v>
      </c>
      <c r="G13" s="60">
        <v>156931324</v>
      </c>
      <c r="H13" s="60">
        <v>159814108</v>
      </c>
      <c r="I13" s="60">
        <v>480320172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480320172</v>
      </c>
      <c r="W13" s="60">
        <v>483685143</v>
      </c>
      <c r="X13" s="60">
        <v>-3364971</v>
      </c>
      <c r="Y13" s="61">
        <v>-0.7</v>
      </c>
      <c r="Z13" s="62">
        <v>1934740570</v>
      </c>
    </row>
    <row r="14" spans="1:26" ht="13.5">
      <c r="A14" s="58" t="s">
        <v>40</v>
      </c>
      <c r="B14" s="19">
        <v>720766039</v>
      </c>
      <c r="C14" s="19">
        <v>0</v>
      </c>
      <c r="D14" s="59">
        <v>863894265</v>
      </c>
      <c r="E14" s="60">
        <v>863894265</v>
      </c>
      <c r="F14" s="60">
        <v>64181168</v>
      </c>
      <c r="G14" s="60">
        <v>64181734</v>
      </c>
      <c r="H14" s="60">
        <v>64181589</v>
      </c>
      <c r="I14" s="60">
        <v>192544491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192544491</v>
      </c>
      <c r="W14" s="60">
        <v>215973566</v>
      </c>
      <c r="X14" s="60">
        <v>-23429075</v>
      </c>
      <c r="Y14" s="61">
        <v>-10.85</v>
      </c>
      <c r="Z14" s="62">
        <v>863894265</v>
      </c>
    </row>
    <row r="15" spans="1:26" ht="13.5">
      <c r="A15" s="58" t="s">
        <v>41</v>
      </c>
      <c r="B15" s="19">
        <v>6675378695</v>
      </c>
      <c r="C15" s="19">
        <v>0</v>
      </c>
      <c r="D15" s="59">
        <v>7257561634</v>
      </c>
      <c r="E15" s="60">
        <v>7257561634</v>
      </c>
      <c r="F15" s="60">
        <v>42156101</v>
      </c>
      <c r="G15" s="60">
        <v>855381577</v>
      </c>
      <c r="H15" s="60">
        <v>863631448</v>
      </c>
      <c r="I15" s="60">
        <v>1761169126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1761169126</v>
      </c>
      <c r="W15" s="60">
        <v>1814390409</v>
      </c>
      <c r="X15" s="60">
        <v>-53221283</v>
      </c>
      <c r="Y15" s="61">
        <v>-2.93</v>
      </c>
      <c r="Z15" s="62">
        <v>7257561634</v>
      </c>
    </row>
    <row r="16" spans="1:26" ht="13.5">
      <c r="A16" s="69" t="s">
        <v>42</v>
      </c>
      <c r="B16" s="19">
        <v>103143847</v>
      </c>
      <c r="C16" s="19">
        <v>0</v>
      </c>
      <c r="D16" s="59">
        <v>39544059</v>
      </c>
      <c r="E16" s="60">
        <v>39544059</v>
      </c>
      <c r="F16" s="60">
        <v>10297293</v>
      </c>
      <c r="G16" s="60">
        <v>6502425</v>
      </c>
      <c r="H16" s="60">
        <v>15906716</v>
      </c>
      <c r="I16" s="60">
        <v>32706434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32706434</v>
      </c>
      <c r="W16" s="60">
        <v>9886015</v>
      </c>
      <c r="X16" s="60">
        <v>22820419</v>
      </c>
      <c r="Y16" s="61">
        <v>230.84</v>
      </c>
      <c r="Z16" s="62">
        <v>39544059</v>
      </c>
    </row>
    <row r="17" spans="1:26" ht="13.5">
      <c r="A17" s="58" t="s">
        <v>43</v>
      </c>
      <c r="B17" s="19">
        <v>7235636778</v>
      </c>
      <c r="C17" s="19">
        <v>0</v>
      </c>
      <c r="D17" s="59">
        <v>7671162707</v>
      </c>
      <c r="E17" s="60">
        <v>7652491309</v>
      </c>
      <c r="F17" s="60">
        <v>331571953</v>
      </c>
      <c r="G17" s="60">
        <v>591145765</v>
      </c>
      <c r="H17" s="60">
        <v>537954311</v>
      </c>
      <c r="I17" s="60">
        <v>1460672029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1460672029</v>
      </c>
      <c r="W17" s="60">
        <v>1913122827</v>
      </c>
      <c r="X17" s="60">
        <v>-452450798</v>
      </c>
      <c r="Y17" s="61">
        <v>-23.65</v>
      </c>
      <c r="Z17" s="62">
        <v>7652491309</v>
      </c>
    </row>
    <row r="18" spans="1:26" ht="13.5">
      <c r="A18" s="70" t="s">
        <v>44</v>
      </c>
      <c r="B18" s="71">
        <f>SUM(B11:B17)</f>
        <v>23907430590</v>
      </c>
      <c r="C18" s="71">
        <f>SUM(C11:C17)</f>
        <v>0</v>
      </c>
      <c r="D18" s="72">
        <f aca="true" t="shared" si="1" ref="D18:Z18">SUM(D11:D17)</f>
        <v>26144082208</v>
      </c>
      <c r="E18" s="73">
        <f t="shared" si="1"/>
        <v>26129479048</v>
      </c>
      <c r="F18" s="73">
        <f t="shared" si="1"/>
        <v>1208796212</v>
      </c>
      <c r="G18" s="73">
        <f t="shared" si="1"/>
        <v>2357010877</v>
      </c>
      <c r="H18" s="73">
        <f t="shared" si="1"/>
        <v>2311613011</v>
      </c>
      <c r="I18" s="73">
        <f t="shared" si="1"/>
        <v>5877420100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5877420100</v>
      </c>
      <c r="W18" s="73">
        <f t="shared" si="1"/>
        <v>6532369763</v>
      </c>
      <c r="X18" s="73">
        <f t="shared" si="1"/>
        <v>-654949663</v>
      </c>
      <c r="Y18" s="67">
        <f>+IF(W18&lt;&gt;0,(X18/W18)*100,0)</f>
        <v>-10.02621845918308</v>
      </c>
      <c r="Z18" s="74">
        <f t="shared" si="1"/>
        <v>26129479048</v>
      </c>
    </row>
    <row r="19" spans="1:26" ht="13.5">
      <c r="A19" s="70" t="s">
        <v>45</v>
      </c>
      <c r="B19" s="75">
        <f>+B10-B18</f>
        <v>4766997</v>
      </c>
      <c r="C19" s="75">
        <f>+C10-C18</f>
        <v>0</v>
      </c>
      <c r="D19" s="76">
        <f aca="true" t="shared" si="2" ref="D19:Z19">+D10-D18</f>
        <v>-200743039</v>
      </c>
      <c r="E19" s="77">
        <f t="shared" si="2"/>
        <v>-199173382</v>
      </c>
      <c r="F19" s="77">
        <f t="shared" si="2"/>
        <v>861954088</v>
      </c>
      <c r="G19" s="77">
        <f t="shared" si="2"/>
        <v>149798061</v>
      </c>
      <c r="H19" s="77">
        <f t="shared" si="2"/>
        <v>-400942872</v>
      </c>
      <c r="I19" s="77">
        <f t="shared" si="2"/>
        <v>610809277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610809277</v>
      </c>
      <c r="W19" s="77">
        <f>IF(E10=E18,0,W10-W18)</f>
        <v>-49793346</v>
      </c>
      <c r="X19" s="77">
        <f t="shared" si="2"/>
        <v>660602623</v>
      </c>
      <c r="Y19" s="78">
        <f>+IF(W19&lt;&gt;0,(X19/W19)*100,0)</f>
        <v>-1326.688555936771</v>
      </c>
      <c r="Z19" s="79">
        <f t="shared" si="2"/>
        <v>-199173382</v>
      </c>
    </row>
    <row r="20" spans="1:26" ht="13.5">
      <c r="A20" s="58" t="s">
        <v>46</v>
      </c>
      <c r="B20" s="19">
        <v>3451247549</v>
      </c>
      <c r="C20" s="19">
        <v>0</v>
      </c>
      <c r="D20" s="59">
        <v>2535057961</v>
      </c>
      <c r="E20" s="60">
        <v>2567722901</v>
      </c>
      <c r="F20" s="60">
        <v>44643035</v>
      </c>
      <c r="G20" s="60">
        <v>111804411</v>
      </c>
      <c r="H20" s="60">
        <v>142647314</v>
      </c>
      <c r="I20" s="60">
        <v>299094760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299094760</v>
      </c>
      <c r="W20" s="60">
        <v>641930725</v>
      </c>
      <c r="X20" s="60">
        <v>-342835965</v>
      </c>
      <c r="Y20" s="61">
        <v>-53.41</v>
      </c>
      <c r="Z20" s="62">
        <v>2567722901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-31177000</v>
      </c>
      <c r="I21" s="82">
        <v>-31177000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-31177000</v>
      </c>
      <c r="W21" s="82">
        <v>0</v>
      </c>
      <c r="X21" s="82">
        <v>-31177000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3456014546</v>
      </c>
      <c r="C22" s="86">
        <f>SUM(C19:C21)</f>
        <v>0</v>
      </c>
      <c r="D22" s="87">
        <f aca="true" t="shared" si="3" ref="D22:Z22">SUM(D19:D21)</f>
        <v>2334314922</v>
      </c>
      <c r="E22" s="88">
        <f t="shared" si="3"/>
        <v>2368549519</v>
      </c>
      <c r="F22" s="88">
        <f t="shared" si="3"/>
        <v>906597123</v>
      </c>
      <c r="G22" s="88">
        <f t="shared" si="3"/>
        <v>261602472</v>
      </c>
      <c r="H22" s="88">
        <f t="shared" si="3"/>
        <v>-289472558</v>
      </c>
      <c r="I22" s="88">
        <f t="shared" si="3"/>
        <v>878727037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878727037</v>
      </c>
      <c r="W22" s="88">
        <f t="shared" si="3"/>
        <v>592137379</v>
      </c>
      <c r="X22" s="88">
        <f t="shared" si="3"/>
        <v>286589658</v>
      </c>
      <c r="Y22" s="89">
        <f>+IF(W22&lt;&gt;0,(X22/W22)*100,0)</f>
        <v>48.39918373063897</v>
      </c>
      <c r="Z22" s="90">
        <f t="shared" si="3"/>
        <v>2368549519</v>
      </c>
    </row>
    <row r="23" spans="1:26" ht="13.5">
      <c r="A23" s="91" t="s">
        <v>48</v>
      </c>
      <c r="B23" s="19">
        <v>0</v>
      </c>
      <c r="C23" s="19">
        <v>0</v>
      </c>
      <c r="D23" s="59">
        <v>1</v>
      </c>
      <c r="E23" s="60">
        <v>1</v>
      </c>
      <c r="F23" s="60">
        <v>-1</v>
      </c>
      <c r="G23" s="60">
        <v>-1</v>
      </c>
      <c r="H23" s="60">
        <v>-1</v>
      </c>
      <c r="I23" s="60">
        <v>-3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-3</v>
      </c>
      <c r="W23" s="60">
        <v>0</v>
      </c>
      <c r="X23" s="60">
        <v>-3</v>
      </c>
      <c r="Y23" s="61">
        <v>0</v>
      </c>
      <c r="Z23" s="62">
        <v>1</v>
      </c>
    </row>
    <row r="24" spans="1:26" ht="13.5">
      <c r="A24" s="92" t="s">
        <v>49</v>
      </c>
      <c r="B24" s="75">
        <f>SUM(B22:B23)</f>
        <v>3456014546</v>
      </c>
      <c r="C24" s="75">
        <f>SUM(C22:C23)</f>
        <v>0</v>
      </c>
      <c r="D24" s="76">
        <f aca="true" t="shared" si="4" ref="D24:Z24">SUM(D22:D23)</f>
        <v>2334314923</v>
      </c>
      <c r="E24" s="77">
        <f t="shared" si="4"/>
        <v>2368549520</v>
      </c>
      <c r="F24" s="77">
        <f t="shared" si="4"/>
        <v>906597122</v>
      </c>
      <c r="G24" s="77">
        <f t="shared" si="4"/>
        <v>261602471</v>
      </c>
      <c r="H24" s="77">
        <f t="shared" si="4"/>
        <v>-289472559</v>
      </c>
      <c r="I24" s="77">
        <f t="shared" si="4"/>
        <v>878727034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878727034</v>
      </c>
      <c r="W24" s="77">
        <f t="shared" si="4"/>
        <v>592137379</v>
      </c>
      <c r="X24" s="77">
        <f t="shared" si="4"/>
        <v>286589655</v>
      </c>
      <c r="Y24" s="78">
        <f>+IF(W24&lt;&gt;0,(X24/W24)*100,0)</f>
        <v>48.39918322399978</v>
      </c>
      <c r="Z24" s="79">
        <f t="shared" si="4"/>
        <v>2368549520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5780762074</v>
      </c>
      <c r="C27" s="22">
        <v>0</v>
      </c>
      <c r="D27" s="99">
        <v>5450592474</v>
      </c>
      <c r="E27" s="100">
        <v>5612765466</v>
      </c>
      <c r="F27" s="100">
        <v>52400748</v>
      </c>
      <c r="G27" s="100">
        <v>198025005</v>
      </c>
      <c r="H27" s="100">
        <v>255734636</v>
      </c>
      <c r="I27" s="100">
        <v>506160389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506160389</v>
      </c>
      <c r="W27" s="100">
        <v>1403191367</v>
      </c>
      <c r="X27" s="100">
        <v>-897030978</v>
      </c>
      <c r="Y27" s="101">
        <v>-63.93</v>
      </c>
      <c r="Z27" s="102">
        <v>5612765466</v>
      </c>
    </row>
    <row r="28" spans="1:26" ht="13.5">
      <c r="A28" s="103" t="s">
        <v>46</v>
      </c>
      <c r="B28" s="19">
        <v>3414644998</v>
      </c>
      <c r="C28" s="19">
        <v>0</v>
      </c>
      <c r="D28" s="59">
        <v>2537157961</v>
      </c>
      <c r="E28" s="60">
        <v>2569822896</v>
      </c>
      <c r="F28" s="60">
        <v>44643034</v>
      </c>
      <c r="G28" s="60">
        <v>111804411</v>
      </c>
      <c r="H28" s="60">
        <v>142647315</v>
      </c>
      <c r="I28" s="60">
        <v>299094760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299094760</v>
      </c>
      <c r="W28" s="60">
        <v>642455724</v>
      </c>
      <c r="X28" s="60">
        <v>-343360964</v>
      </c>
      <c r="Y28" s="61">
        <v>-53.45</v>
      </c>
      <c r="Z28" s="62">
        <v>2569822896</v>
      </c>
    </row>
    <row r="29" spans="1:26" ht="13.5">
      <c r="A29" s="58" t="s">
        <v>282</v>
      </c>
      <c r="B29" s="19">
        <v>35075750</v>
      </c>
      <c r="C29" s="19">
        <v>0</v>
      </c>
      <c r="D29" s="59">
        <v>46150000</v>
      </c>
      <c r="E29" s="60">
        <v>47719657</v>
      </c>
      <c r="F29" s="60">
        <v>1586814</v>
      </c>
      <c r="G29" s="60">
        <v>3411847</v>
      </c>
      <c r="H29" s="60">
        <v>3579899</v>
      </c>
      <c r="I29" s="60">
        <v>8578560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8578560</v>
      </c>
      <c r="W29" s="60">
        <v>11929914</v>
      </c>
      <c r="X29" s="60">
        <v>-3351354</v>
      </c>
      <c r="Y29" s="61">
        <v>-28.09</v>
      </c>
      <c r="Z29" s="62">
        <v>47719657</v>
      </c>
    </row>
    <row r="30" spans="1:26" ht="13.5">
      <c r="A30" s="58" t="s">
        <v>52</v>
      </c>
      <c r="B30" s="19">
        <v>1665377038</v>
      </c>
      <c r="C30" s="19">
        <v>0</v>
      </c>
      <c r="D30" s="59">
        <v>2149496759</v>
      </c>
      <c r="E30" s="60">
        <v>2228668674</v>
      </c>
      <c r="F30" s="60">
        <v>292322</v>
      </c>
      <c r="G30" s="60">
        <v>66704279</v>
      </c>
      <c r="H30" s="60">
        <v>87943342</v>
      </c>
      <c r="I30" s="60">
        <v>154939943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154939943</v>
      </c>
      <c r="W30" s="60">
        <v>557167169</v>
      </c>
      <c r="X30" s="60">
        <v>-402227226</v>
      </c>
      <c r="Y30" s="61">
        <v>-72.19</v>
      </c>
      <c r="Z30" s="62">
        <v>2228668674</v>
      </c>
    </row>
    <row r="31" spans="1:26" ht="13.5">
      <c r="A31" s="58" t="s">
        <v>53</v>
      </c>
      <c r="B31" s="19">
        <v>665664284</v>
      </c>
      <c r="C31" s="19">
        <v>0</v>
      </c>
      <c r="D31" s="59">
        <v>717787755</v>
      </c>
      <c r="E31" s="60">
        <v>766554239</v>
      </c>
      <c r="F31" s="60">
        <v>5878577</v>
      </c>
      <c r="G31" s="60">
        <v>16104468</v>
      </c>
      <c r="H31" s="60">
        <v>21564085</v>
      </c>
      <c r="I31" s="60">
        <v>43547130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43547130</v>
      </c>
      <c r="W31" s="60">
        <v>191638560</v>
      </c>
      <c r="X31" s="60">
        <v>-148091430</v>
      </c>
      <c r="Y31" s="61">
        <v>-77.28</v>
      </c>
      <c r="Z31" s="62">
        <v>766554239</v>
      </c>
    </row>
    <row r="32" spans="1:26" ht="13.5">
      <c r="A32" s="70" t="s">
        <v>54</v>
      </c>
      <c r="B32" s="22">
        <f>SUM(B28:B31)</f>
        <v>5780762070</v>
      </c>
      <c r="C32" s="22">
        <f>SUM(C28:C31)</f>
        <v>0</v>
      </c>
      <c r="D32" s="99">
        <f aca="true" t="shared" si="5" ref="D32:Z32">SUM(D28:D31)</f>
        <v>5450592475</v>
      </c>
      <c r="E32" s="100">
        <f t="shared" si="5"/>
        <v>5612765466</v>
      </c>
      <c r="F32" s="100">
        <f t="shared" si="5"/>
        <v>52400747</v>
      </c>
      <c r="G32" s="100">
        <f t="shared" si="5"/>
        <v>198025005</v>
      </c>
      <c r="H32" s="100">
        <f t="shared" si="5"/>
        <v>255734641</v>
      </c>
      <c r="I32" s="100">
        <f t="shared" si="5"/>
        <v>506160393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506160393</v>
      </c>
      <c r="W32" s="100">
        <f t="shared" si="5"/>
        <v>1403191367</v>
      </c>
      <c r="X32" s="100">
        <f t="shared" si="5"/>
        <v>-897030974</v>
      </c>
      <c r="Y32" s="101">
        <f>+IF(W32&lt;&gt;0,(X32/W32)*100,0)</f>
        <v>-63.92791426003692</v>
      </c>
      <c r="Z32" s="102">
        <f t="shared" si="5"/>
        <v>5612765466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12900815</v>
      </c>
      <c r="C35" s="19">
        <v>0</v>
      </c>
      <c r="D35" s="59">
        <v>10849857</v>
      </c>
      <c r="E35" s="60">
        <v>11370810215</v>
      </c>
      <c r="F35" s="60">
        <v>9847295824</v>
      </c>
      <c r="G35" s="60">
        <v>10540194133</v>
      </c>
      <c r="H35" s="60">
        <v>11353839923</v>
      </c>
      <c r="I35" s="60">
        <v>11353839923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11353839923</v>
      </c>
      <c r="W35" s="60">
        <v>2842702554</v>
      </c>
      <c r="X35" s="60">
        <v>8511137369</v>
      </c>
      <c r="Y35" s="61">
        <v>299.4</v>
      </c>
      <c r="Z35" s="62">
        <v>11370810215</v>
      </c>
    </row>
    <row r="36" spans="1:26" ht="13.5">
      <c r="A36" s="58" t="s">
        <v>57</v>
      </c>
      <c r="B36" s="19">
        <v>28945778</v>
      </c>
      <c r="C36" s="19">
        <v>0</v>
      </c>
      <c r="D36" s="59">
        <v>33493602</v>
      </c>
      <c r="E36" s="60">
        <v>35848981143</v>
      </c>
      <c r="F36" s="60">
        <v>28644215102</v>
      </c>
      <c r="G36" s="60">
        <v>28698428151</v>
      </c>
      <c r="H36" s="60">
        <v>28791818040</v>
      </c>
      <c r="I36" s="60">
        <v>28791818040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28791818040</v>
      </c>
      <c r="W36" s="60">
        <v>8962245286</v>
      </c>
      <c r="X36" s="60">
        <v>19829572754</v>
      </c>
      <c r="Y36" s="61">
        <v>221.26</v>
      </c>
      <c r="Z36" s="62">
        <v>35848981143</v>
      </c>
    </row>
    <row r="37" spans="1:26" ht="13.5">
      <c r="A37" s="58" t="s">
        <v>58</v>
      </c>
      <c r="B37" s="19">
        <v>7900648</v>
      </c>
      <c r="C37" s="19">
        <v>0</v>
      </c>
      <c r="D37" s="59">
        <v>8346166</v>
      </c>
      <c r="E37" s="60">
        <v>10979467355</v>
      </c>
      <c r="F37" s="60">
        <v>3307843061</v>
      </c>
      <c r="G37" s="60">
        <v>3675674013</v>
      </c>
      <c r="H37" s="60">
        <v>5239698674</v>
      </c>
      <c r="I37" s="60">
        <v>5239698674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5239698674</v>
      </c>
      <c r="W37" s="60">
        <v>2744866839</v>
      </c>
      <c r="X37" s="60">
        <v>2494831835</v>
      </c>
      <c r="Y37" s="61">
        <v>90.89</v>
      </c>
      <c r="Z37" s="62">
        <v>10979467355</v>
      </c>
    </row>
    <row r="38" spans="1:26" ht="13.5">
      <c r="A38" s="58" t="s">
        <v>59</v>
      </c>
      <c r="B38" s="19">
        <v>11488749</v>
      </c>
      <c r="C38" s="19">
        <v>0</v>
      </c>
      <c r="D38" s="59">
        <v>11249547</v>
      </c>
      <c r="E38" s="60">
        <v>11402696826</v>
      </c>
      <c r="F38" s="60">
        <v>11872322523</v>
      </c>
      <c r="G38" s="60">
        <v>11951174666</v>
      </c>
      <c r="H38" s="60">
        <v>11505122098</v>
      </c>
      <c r="I38" s="60">
        <v>11505122098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11505122098</v>
      </c>
      <c r="W38" s="60">
        <v>2850674207</v>
      </c>
      <c r="X38" s="60">
        <v>8654447891</v>
      </c>
      <c r="Y38" s="61">
        <v>303.59</v>
      </c>
      <c r="Z38" s="62">
        <v>11402696826</v>
      </c>
    </row>
    <row r="39" spans="1:26" ht="13.5">
      <c r="A39" s="58" t="s">
        <v>60</v>
      </c>
      <c r="B39" s="19">
        <v>22457196</v>
      </c>
      <c r="C39" s="19">
        <v>0</v>
      </c>
      <c r="D39" s="59">
        <v>24747746</v>
      </c>
      <c r="E39" s="60">
        <v>24837627177</v>
      </c>
      <c r="F39" s="60">
        <v>23311345342</v>
      </c>
      <c r="G39" s="60">
        <v>23611773605</v>
      </c>
      <c r="H39" s="60">
        <v>23400837191</v>
      </c>
      <c r="I39" s="60">
        <v>23400837191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23400837191</v>
      </c>
      <c r="W39" s="60">
        <v>6209406794</v>
      </c>
      <c r="X39" s="60">
        <v>17191430397</v>
      </c>
      <c r="Y39" s="61">
        <v>276.86</v>
      </c>
      <c r="Z39" s="62">
        <v>24837627177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3359043314</v>
      </c>
      <c r="C42" s="19">
        <v>0</v>
      </c>
      <c r="D42" s="59">
        <v>4194026477</v>
      </c>
      <c r="E42" s="60">
        <v>4064552218</v>
      </c>
      <c r="F42" s="60">
        <v>308813153</v>
      </c>
      <c r="G42" s="60">
        <v>228130415</v>
      </c>
      <c r="H42" s="60">
        <v>-315414320</v>
      </c>
      <c r="I42" s="60">
        <v>221529248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221529248</v>
      </c>
      <c r="W42" s="60">
        <v>923111434</v>
      </c>
      <c r="X42" s="60">
        <v>-701582186</v>
      </c>
      <c r="Y42" s="61">
        <v>-76</v>
      </c>
      <c r="Z42" s="62">
        <v>4064552218</v>
      </c>
    </row>
    <row r="43" spans="1:26" ht="13.5">
      <c r="A43" s="58" t="s">
        <v>63</v>
      </c>
      <c r="B43" s="19">
        <v>-3621887750</v>
      </c>
      <c r="C43" s="19">
        <v>0</v>
      </c>
      <c r="D43" s="59">
        <v>-5109062852</v>
      </c>
      <c r="E43" s="60">
        <v>-5544435162</v>
      </c>
      <c r="F43" s="60">
        <v>-479793326</v>
      </c>
      <c r="G43" s="60">
        <v>-197865735</v>
      </c>
      <c r="H43" s="60">
        <v>-113617420</v>
      </c>
      <c r="I43" s="60">
        <v>-791276481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-791276481</v>
      </c>
      <c r="W43" s="60">
        <v>-1794527992</v>
      </c>
      <c r="X43" s="60">
        <v>1003251511</v>
      </c>
      <c r="Y43" s="61">
        <v>-55.91</v>
      </c>
      <c r="Z43" s="62">
        <v>-5544435162</v>
      </c>
    </row>
    <row r="44" spans="1:26" ht="13.5">
      <c r="A44" s="58" t="s">
        <v>64</v>
      </c>
      <c r="B44" s="19">
        <v>2201369797</v>
      </c>
      <c r="C44" s="19">
        <v>0</v>
      </c>
      <c r="D44" s="59">
        <v>-345066274</v>
      </c>
      <c r="E44" s="60">
        <v>-345066000</v>
      </c>
      <c r="F44" s="60">
        <v>-29946921</v>
      </c>
      <c r="G44" s="60">
        <v>0</v>
      </c>
      <c r="H44" s="60">
        <v>-89480665</v>
      </c>
      <c r="I44" s="60">
        <v>-119427586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-119427586</v>
      </c>
      <c r="W44" s="60">
        <v>-119427588</v>
      </c>
      <c r="X44" s="60">
        <v>2</v>
      </c>
      <c r="Y44" s="61">
        <v>0</v>
      </c>
      <c r="Z44" s="62">
        <v>-345066000</v>
      </c>
    </row>
    <row r="45" spans="1:26" ht="13.5">
      <c r="A45" s="70" t="s">
        <v>65</v>
      </c>
      <c r="B45" s="22">
        <v>8099365361</v>
      </c>
      <c r="C45" s="22">
        <v>0</v>
      </c>
      <c r="D45" s="99">
        <v>6279360351</v>
      </c>
      <c r="E45" s="100">
        <v>6274417057</v>
      </c>
      <c r="F45" s="100">
        <v>7898438871</v>
      </c>
      <c r="G45" s="100">
        <v>7928703551</v>
      </c>
      <c r="H45" s="100">
        <v>7410191146</v>
      </c>
      <c r="I45" s="100">
        <v>7410191146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7410191146</v>
      </c>
      <c r="W45" s="100">
        <v>7108521855</v>
      </c>
      <c r="X45" s="100">
        <v>301669291</v>
      </c>
      <c r="Y45" s="101">
        <v>4.24</v>
      </c>
      <c r="Z45" s="102">
        <v>6274417057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1506838351</v>
      </c>
      <c r="C49" s="52">
        <v>0</v>
      </c>
      <c r="D49" s="129">
        <v>233510092</v>
      </c>
      <c r="E49" s="54">
        <v>167364394</v>
      </c>
      <c r="F49" s="54">
        <v>0</v>
      </c>
      <c r="G49" s="54">
        <v>0</v>
      </c>
      <c r="H49" s="54">
        <v>0</v>
      </c>
      <c r="I49" s="54">
        <v>158132138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121023732</v>
      </c>
      <c r="W49" s="54">
        <v>534885559</v>
      </c>
      <c r="X49" s="54">
        <v>750739046</v>
      </c>
      <c r="Y49" s="54">
        <v>2936707372</v>
      </c>
      <c r="Z49" s="130">
        <v>6409200684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104863844</v>
      </c>
      <c r="C51" s="52">
        <v>0</v>
      </c>
      <c r="D51" s="129">
        <v>139887</v>
      </c>
      <c r="E51" s="54">
        <v>3334763</v>
      </c>
      <c r="F51" s="54">
        <v>0</v>
      </c>
      <c r="G51" s="54">
        <v>0</v>
      </c>
      <c r="H51" s="54">
        <v>0</v>
      </c>
      <c r="I51" s="54">
        <v>103339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28359</v>
      </c>
      <c r="W51" s="54">
        <v>13799</v>
      </c>
      <c r="X51" s="54">
        <v>599714</v>
      </c>
      <c r="Y51" s="54">
        <v>365018</v>
      </c>
      <c r="Z51" s="130">
        <v>109448723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96.9537132020325</v>
      </c>
      <c r="C58" s="5">
        <f>IF(C67=0,0,+(C76/C67)*100)</f>
        <v>0</v>
      </c>
      <c r="D58" s="6">
        <f aca="true" t="shared" si="6" ref="D58:Z58">IF(D67=0,0,+(D76/D67)*100)</f>
        <v>97.21809163298012</v>
      </c>
      <c r="E58" s="7">
        <f t="shared" si="6"/>
        <v>96.43777706891493</v>
      </c>
      <c r="F58" s="7">
        <f t="shared" si="6"/>
        <v>107.96159452873215</v>
      </c>
      <c r="G58" s="7">
        <f t="shared" si="6"/>
        <v>88.73707118999147</v>
      </c>
      <c r="H58" s="7">
        <f t="shared" si="6"/>
        <v>94.55127881870165</v>
      </c>
      <c r="I58" s="7">
        <f t="shared" si="6"/>
        <v>96.4046806135299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96.4046806135299</v>
      </c>
      <c r="W58" s="7">
        <f t="shared" si="6"/>
        <v>100.60408343396534</v>
      </c>
      <c r="X58" s="7">
        <f t="shared" si="6"/>
        <v>0</v>
      </c>
      <c r="Y58" s="7">
        <f t="shared" si="6"/>
        <v>0</v>
      </c>
      <c r="Z58" s="8">
        <f t="shared" si="6"/>
        <v>96.43777706891493</v>
      </c>
    </row>
    <row r="59" spans="1:26" ht="13.5">
      <c r="A59" s="37" t="s">
        <v>31</v>
      </c>
      <c r="B59" s="9">
        <f aca="true" t="shared" si="7" ref="B59:Z66">IF(B68=0,0,+(B77/B68)*100)</f>
        <v>94.5417495229777</v>
      </c>
      <c r="C59" s="9">
        <f t="shared" si="7"/>
        <v>0</v>
      </c>
      <c r="D59" s="2">
        <f t="shared" si="7"/>
        <v>99.3452533070814</v>
      </c>
      <c r="E59" s="10">
        <f t="shared" si="7"/>
        <v>98.645423440259</v>
      </c>
      <c r="F59" s="10">
        <f t="shared" si="7"/>
        <v>133.1418052928975</v>
      </c>
      <c r="G59" s="10">
        <f t="shared" si="7"/>
        <v>82.5032976433723</v>
      </c>
      <c r="H59" s="10">
        <f t="shared" si="7"/>
        <v>105.45283582808082</v>
      </c>
      <c r="I59" s="10">
        <f t="shared" si="7"/>
        <v>104.03422843586235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104.03422843586235</v>
      </c>
      <c r="W59" s="10">
        <f t="shared" si="7"/>
        <v>112.12164787073107</v>
      </c>
      <c r="X59" s="10">
        <f t="shared" si="7"/>
        <v>0</v>
      </c>
      <c r="Y59" s="10">
        <f t="shared" si="7"/>
        <v>0</v>
      </c>
      <c r="Z59" s="11">
        <f t="shared" si="7"/>
        <v>98.645423440259</v>
      </c>
    </row>
    <row r="60" spans="1:26" ht="13.5">
      <c r="A60" s="38" t="s">
        <v>32</v>
      </c>
      <c r="B60" s="12">
        <f t="shared" si="7"/>
        <v>99.23799585840224</v>
      </c>
      <c r="C60" s="12">
        <f t="shared" si="7"/>
        <v>0</v>
      </c>
      <c r="D60" s="3">
        <f t="shared" si="7"/>
        <v>96.4014603792663</v>
      </c>
      <c r="E60" s="13">
        <f t="shared" si="7"/>
        <v>96.40146037234224</v>
      </c>
      <c r="F60" s="13">
        <f t="shared" si="7"/>
        <v>99.8977432350242</v>
      </c>
      <c r="G60" s="13">
        <f t="shared" si="7"/>
        <v>92.25472337001582</v>
      </c>
      <c r="H60" s="13">
        <f t="shared" si="7"/>
        <v>90.79601548852132</v>
      </c>
      <c r="I60" s="13">
        <f t="shared" si="7"/>
        <v>94.08188578823086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94.08188578823086</v>
      </c>
      <c r="W60" s="13">
        <f t="shared" si="7"/>
        <v>97.10341217447524</v>
      </c>
      <c r="X60" s="13">
        <f t="shared" si="7"/>
        <v>0</v>
      </c>
      <c r="Y60" s="13">
        <f t="shared" si="7"/>
        <v>0</v>
      </c>
      <c r="Z60" s="14">
        <f t="shared" si="7"/>
        <v>96.40146037234224</v>
      </c>
    </row>
    <row r="61" spans="1:26" ht="13.5">
      <c r="A61" s="39" t="s">
        <v>103</v>
      </c>
      <c r="B61" s="12">
        <f t="shared" si="7"/>
        <v>106.07118440997712</v>
      </c>
      <c r="C61" s="12">
        <f t="shared" si="7"/>
        <v>0</v>
      </c>
      <c r="D61" s="3">
        <f t="shared" si="7"/>
        <v>99.50411665923463</v>
      </c>
      <c r="E61" s="13">
        <f t="shared" si="7"/>
        <v>99.5041166902486</v>
      </c>
      <c r="F61" s="13">
        <f t="shared" si="7"/>
        <v>97.82050163775938</v>
      </c>
      <c r="G61" s="13">
        <f t="shared" si="7"/>
        <v>100.01805246109431</v>
      </c>
      <c r="H61" s="13">
        <f t="shared" si="7"/>
        <v>92.32655247015168</v>
      </c>
      <c r="I61" s="13">
        <f t="shared" si="7"/>
        <v>96.61226811806306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96.61226811806306</v>
      </c>
      <c r="W61" s="13">
        <f t="shared" si="7"/>
        <v>96.169003973501</v>
      </c>
      <c r="X61" s="13">
        <f t="shared" si="7"/>
        <v>0</v>
      </c>
      <c r="Y61" s="13">
        <f t="shared" si="7"/>
        <v>0</v>
      </c>
      <c r="Z61" s="14">
        <f t="shared" si="7"/>
        <v>99.5041166902486</v>
      </c>
    </row>
    <row r="62" spans="1:26" ht="13.5">
      <c r="A62" s="39" t="s">
        <v>104</v>
      </c>
      <c r="B62" s="12">
        <f t="shared" si="7"/>
        <v>88.00449005298174</v>
      </c>
      <c r="C62" s="12">
        <f t="shared" si="7"/>
        <v>0</v>
      </c>
      <c r="D62" s="3">
        <f t="shared" si="7"/>
        <v>86.38674128333636</v>
      </c>
      <c r="E62" s="13">
        <f t="shared" si="7"/>
        <v>86.38674132566864</v>
      </c>
      <c r="F62" s="13">
        <f t="shared" si="7"/>
        <v>95.77791245409065</v>
      </c>
      <c r="G62" s="13">
        <f t="shared" si="7"/>
        <v>76.61030673182717</v>
      </c>
      <c r="H62" s="13">
        <f t="shared" si="7"/>
        <v>90.180219868111</v>
      </c>
      <c r="I62" s="13">
        <f t="shared" si="7"/>
        <v>86.2561584853949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86.2561584853949</v>
      </c>
      <c r="W62" s="13">
        <f t="shared" si="7"/>
        <v>97.06609107419293</v>
      </c>
      <c r="X62" s="13">
        <f t="shared" si="7"/>
        <v>0</v>
      </c>
      <c r="Y62" s="13">
        <f t="shared" si="7"/>
        <v>0</v>
      </c>
      <c r="Z62" s="14">
        <f t="shared" si="7"/>
        <v>86.38674132566864</v>
      </c>
    </row>
    <row r="63" spans="1:26" ht="13.5">
      <c r="A63" s="39" t="s">
        <v>105</v>
      </c>
      <c r="B63" s="12">
        <f t="shared" si="7"/>
        <v>86.15385817152472</v>
      </c>
      <c r="C63" s="12">
        <f t="shared" si="7"/>
        <v>0</v>
      </c>
      <c r="D63" s="3">
        <f t="shared" si="7"/>
        <v>86.99228235370624</v>
      </c>
      <c r="E63" s="13">
        <f t="shared" si="7"/>
        <v>86.992281962937</v>
      </c>
      <c r="F63" s="13">
        <f t="shared" si="7"/>
        <v>122.21219411983648</v>
      </c>
      <c r="G63" s="13">
        <f t="shared" si="7"/>
        <v>77.39485701669831</v>
      </c>
      <c r="H63" s="13">
        <f t="shared" si="7"/>
        <v>99.21222381070335</v>
      </c>
      <c r="I63" s="13">
        <f t="shared" si="7"/>
        <v>96.2720855831644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96.2720855831644</v>
      </c>
      <c r="W63" s="13">
        <f t="shared" si="7"/>
        <v>91.0246909073182</v>
      </c>
      <c r="X63" s="13">
        <f t="shared" si="7"/>
        <v>0</v>
      </c>
      <c r="Y63" s="13">
        <f t="shared" si="7"/>
        <v>0</v>
      </c>
      <c r="Z63" s="14">
        <f t="shared" si="7"/>
        <v>86.992281962937</v>
      </c>
    </row>
    <row r="64" spans="1:26" ht="13.5">
      <c r="A64" s="39" t="s">
        <v>106</v>
      </c>
      <c r="B64" s="12">
        <f t="shared" si="7"/>
        <v>71.57387874369363</v>
      </c>
      <c r="C64" s="12">
        <f t="shared" si="7"/>
        <v>0</v>
      </c>
      <c r="D64" s="3">
        <f t="shared" si="7"/>
        <v>95.40085911997348</v>
      </c>
      <c r="E64" s="13">
        <f t="shared" si="7"/>
        <v>95.40085911997348</v>
      </c>
      <c r="F64" s="13">
        <f t="shared" si="7"/>
        <v>97.84453706109998</v>
      </c>
      <c r="G64" s="13">
        <f t="shared" si="7"/>
        <v>65.24276322172065</v>
      </c>
      <c r="H64" s="13">
        <f t="shared" si="7"/>
        <v>63.42557555571188</v>
      </c>
      <c r="I64" s="13">
        <f t="shared" si="7"/>
        <v>75.0663582231551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75.0663582231551</v>
      </c>
      <c r="W64" s="13">
        <f t="shared" si="7"/>
        <v>106.0541639290352</v>
      </c>
      <c r="X64" s="13">
        <f t="shared" si="7"/>
        <v>0</v>
      </c>
      <c r="Y64" s="13">
        <f t="shared" si="7"/>
        <v>0</v>
      </c>
      <c r="Z64" s="14">
        <f t="shared" si="7"/>
        <v>95.40085911997348</v>
      </c>
    </row>
    <row r="65" spans="1:26" ht="13.5">
      <c r="A65" s="39" t="s">
        <v>107</v>
      </c>
      <c r="B65" s="12">
        <f t="shared" si="7"/>
        <v>107.13828433319104</v>
      </c>
      <c r="C65" s="12">
        <f t="shared" si="7"/>
        <v>0</v>
      </c>
      <c r="D65" s="3">
        <f t="shared" si="7"/>
        <v>133.2181725200027</v>
      </c>
      <c r="E65" s="13">
        <f t="shared" si="7"/>
        <v>133.2181725200027</v>
      </c>
      <c r="F65" s="13">
        <f t="shared" si="7"/>
        <v>156.81049144923395</v>
      </c>
      <c r="G65" s="13">
        <f t="shared" si="7"/>
        <v>96.14456374062883</v>
      </c>
      <c r="H65" s="13">
        <f t="shared" si="7"/>
        <v>108.90384995115706</v>
      </c>
      <c r="I65" s="13">
        <f t="shared" si="7"/>
        <v>119.26492658173792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119.26492658173792</v>
      </c>
      <c r="W65" s="13">
        <f t="shared" si="7"/>
        <v>143.86926122305297</v>
      </c>
      <c r="X65" s="13">
        <f t="shared" si="7"/>
        <v>0</v>
      </c>
      <c r="Y65" s="13">
        <f t="shared" si="7"/>
        <v>0</v>
      </c>
      <c r="Z65" s="14">
        <f t="shared" si="7"/>
        <v>133.2181725200027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99.99999494969161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18325554159</v>
      </c>
      <c r="C67" s="24"/>
      <c r="D67" s="25">
        <v>19950351082</v>
      </c>
      <c r="E67" s="26">
        <v>19988583892</v>
      </c>
      <c r="F67" s="26">
        <v>1417939429</v>
      </c>
      <c r="G67" s="26">
        <v>1723413832</v>
      </c>
      <c r="H67" s="26">
        <v>1711738808</v>
      </c>
      <c r="I67" s="26">
        <v>4853092069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4853092069</v>
      </c>
      <c r="W67" s="26">
        <v>4997145974</v>
      </c>
      <c r="X67" s="26"/>
      <c r="Y67" s="25"/>
      <c r="Z67" s="27">
        <v>19988583892</v>
      </c>
    </row>
    <row r="68" spans="1:26" ht="13.5" hidden="1">
      <c r="A68" s="37" t="s">
        <v>31</v>
      </c>
      <c r="B68" s="19">
        <v>5042561974</v>
      </c>
      <c r="C68" s="19"/>
      <c r="D68" s="20">
        <v>5389155437</v>
      </c>
      <c r="E68" s="21">
        <v>5427388247</v>
      </c>
      <c r="F68" s="21">
        <v>361563246</v>
      </c>
      <c r="G68" s="21">
        <v>522003839</v>
      </c>
      <c r="H68" s="21">
        <v>504014404</v>
      </c>
      <c r="I68" s="21">
        <v>1387581489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1387581489</v>
      </c>
      <c r="W68" s="21">
        <v>1356847062</v>
      </c>
      <c r="X68" s="21"/>
      <c r="Y68" s="20"/>
      <c r="Z68" s="23">
        <v>5427388247</v>
      </c>
    </row>
    <row r="69" spans="1:26" ht="13.5" hidden="1">
      <c r="A69" s="38" t="s">
        <v>32</v>
      </c>
      <c r="B69" s="19">
        <v>13099799929</v>
      </c>
      <c r="C69" s="19"/>
      <c r="D69" s="20">
        <v>14442391019</v>
      </c>
      <c r="E69" s="21">
        <v>14442391019</v>
      </c>
      <c r="F69" s="21">
        <v>1050512404</v>
      </c>
      <c r="G69" s="21">
        <v>1190872985</v>
      </c>
      <c r="H69" s="21">
        <v>1197159859</v>
      </c>
      <c r="I69" s="21">
        <v>3438545248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3438545248</v>
      </c>
      <c r="W69" s="21">
        <v>3610597755</v>
      </c>
      <c r="X69" s="21"/>
      <c r="Y69" s="20"/>
      <c r="Z69" s="23">
        <v>14442391019</v>
      </c>
    </row>
    <row r="70" spans="1:26" ht="13.5" hidden="1">
      <c r="A70" s="39" t="s">
        <v>103</v>
      </c>
      <c r="B70" s="19">
        <v>8857913723</v>
      </c>
      <c r="C70" s="19"/>
      <c r="D70" s="20">
        <v>9673062605</v>
      </c>
      <c r="E70" s="21">
        <v>9673062605</v>
      </c>
      <c r="F70" s="21">
        <v>779141627</v>
      </c>
      <c r="G70" s="21">
        <v>814154919</v>
      </c>
      <c r="H70" s="21">
        <v>866651316</v>
      </c>
      <c r="I70" s="21">
        <v>2459947862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2459947862</v>
      </c>
      <c r="W70" s="21">
        <v>2418265651</v>
      </c>
      <c r="X70" s="21"/>
      <c r="Y70" s="20"/>
      <c r="Z70" s="23">
        <v>9673062605</v>
      </c>
    </row>
    <row r="71" spans="1:26" ht="13.5" hidden="1">
      <c r="A71" s="39" t="s">
        <v>104</v>
      </c>
      <c r="B71" s="19">
        <v>2071340369</v>
      </c>
      <c r="C71" s="19"/>
      <c r="D71" s="20">
        <v>2362263920</v>
      </c>
      <c r="E71" s="21">
        <v>2362263920</v>
      </c>
      <c r="F71" s="21">
        <v>118864423</v>
      </c>
      <c r="G71" s="21">
        <v>178941359</v>
      </c>
      <c r="H71" s="21">
        <v>151435967</v>
      </c>
      <c r="I71" s="21">
        <v>449241749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449241749</v>
      </c>
      <c r="W71" s="21">
        <v>590565980</v>
      </c>
      <c r="X71" s="21"/>
      <c r="Y71" s="20"/>
      <c r="Z71" s="23">
        <v>2362263920</v>
      </c>
    </row>
    <row r="72" spans="1:26" ht="13.5" hidden="1">
      <c r="A72" s="39" t="s">
        <v>105</v>
      </c>
      <c r="B72" s="19">
        <v>1120400693</v>
      </c>
      <c r="C72" s="19"/>
      <c r="D72" s="20">
        <v>1279527543</v>
      </c>
      <c r="E72" s="21">
        <v>1279527543</v>
      </c>
      <c r="F72" s="21">
        <v>64137536</v>
      </c>
      <c r="G72" s="21">
        <v>101975754</v>
      </c>
      <c r="H72" s="21">
        <v>88868261</v>
      </c>
      <c r="I72" s="21">
        <v>254981551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254981551</v>
      </c>
      <c r="W72" s="21">
        <v>319881886</v>
      </c>
      <c r="X72" s="21"/>
      <c r="Y72" s="20"/>
      <c r="Z72" s="23">
        <v>1279527543</v>
      </c>
    </row>
    <row r="73" spans="1:26" ht="13.5" hidden="1">
      <c r="A73" s="39" t="s">
        <v>106</v>
      </c>
      <c r="B73" s="19">
        <v>868743698</v>
      </c>
      <c r="C73" s="19"/>
      <c r="D73" s="20">
        <v>947388287</v>
      </c>
      <c r="E73" s="21">
        <v>947388287</v>
      </c>
      <c r="F73" s="21">
        <v>73811058</v>
      </c>
      <c r="G73" s="21">
        <v>76967157</v>
      </c>
      <c r="H73" s="21">
        <v>79478101</v>
      </c>
      <c r="I73" s="21">
        <v>230256316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230256316</v>
      </c>
      <c r="W73" s="21">
        <v>236847072</v>
      </c>
      <c r="X73" s="21"/>
      <c r="Y73" s="20"/>
      <c r="Z73" s="23">
        <v>947388287</v>
      </c>
    </row>
    <row r="74" spans="1:26" ht="13.5" hidden="1">
      <c r="A74" s="39" t="s">
        <v>107</v>
      </c>
      <c r="B74" s="19">
        <v>181401446</v>
      </c>
      <c r="C74" s="19"/>
      <c r="D74" s="20">
        <v>180148664</v>
      </c>
      <c r="E74" s="21">
        <v>180148664</v>
      </c>
      <c r="F74" s="21">
        <v>14557760</v>
      </c>
      <c r="G74" s="21">
        <v>18833796</v>
      </c>
      <c r="H74" s="21">
        <v>10726214</v>
      </c>
      <c r="I74" s="21">
        <v>44117770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44117770</v>
      </c>
      <c r="W74" s="21">
        <v>45037166</v>
      </c>
      <c r="X74" s="21"/>
      <c r="Y74" s="20"/>
      <c r="Z74" s="23">
        <v>180148664</v>
      </c>
    </row>
    <row r="75" spans="1:26" ht="13.5" hidden="1">
      <c r="A75" s="40" t="s">
        <v>110</v>
      </c>
      <c r="B75" s="28">
        <v>183192256</v>
      </c>
      <c r="C75" s="28"/>
      <c r="D75" s="29">
        <v>118804626</v>
      </c>
      <c r="E75" s="30">
        <v>118804626</v>
      </c>
      <c r="F75" s="30">
        <v>5863779</v>
      </c>
      <c r="G75" s="30">
        <v>10537008</v>
      </c>
      <c r="H75" s="30">
        <v>10564545</v>
      </c>
      <c r="I75" s="30">
        <v>26965332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26965332</v>
      </c>
      <c r="W75" s="30">
        <v>29701157</v>
      </c>
      <c r="X75" s="30"/>
      <c r="Y75" s="29"/>
      <c r="Z75" s="31">
        <v>118804626</v>
      </c>
    </row>
    <row r="76" spans="1:26" ht="13.5" hidden="1">
      <c r="A76" s="42" t="s">
        <v>286</v>
      </c>
      <c r="B76" s="32">
        <v>17767305222</v>
      </c>
      <c r="C76" s="32"/>
      <c r="D76" s="33">
        <v>19395350596</v>
      </c>
      <c r="E76" s="34">
        <v>19276545973</v>
      </c>
      <c r="F76" s="34">
        <v>1530830017</v>
      </c>
      <c r="G76" s="34">
        <v>1529306959</v>
      </c>
      <c r="H76" s="34">
        <v>1618470933</v>
      </c>
      <c r="I76" s="34">
        <v>4678607909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4678607909</v>
      </c>
      <c r="W76" s="34">
        <v>5027332905</v>
      </c>
      <c r="X76" s="34"/>
      <c r="Y76" s="33"/>
      <c r="Z76" s="35">
        <v>19276545973</v>
      </c>
    </row>
    <row r="77" spans="1:26" ht="13.5" hidden="1">
      <c r="A77" s="37" t="s">
        <v>31</v>
      </c>
      <c r="B77" s="19">
        <v>4767326311</v>
      </c>
      <c r="C77" s="19"/>
      <c r="D77" s="20">
        <v>5353870120</v>
      </c>
      <c r="E77" s="21">
        <v>5353870118</v>
      </c>
      <c r="F77" s="21">
        <v>481391833</v>
      </c>
      <c r="G77" s="21">
        <v>430670381</v>
      </c>
      <c r="H77" s="21">
        <v>531497482</v>
      </c>
      <c r="I77" s="21">
        <v>1443559696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1443559696</v>
      </c>
      <c r="W77" s="21">
        <v>1521319285</v>
      </c>
      <c r="X77" s="21"/>
      <c r="Y77" s="20"/>
      <c r="Z77" s="23">
        <v>5353870118</v>
      </c>
    </row>
    <row r="78" spans="1:26" ht="13.5" hidden="1">
      <c r="A78" s="38" t="s">
        <v>32</v>
      </c>
      <c r="B78" s="19">
        <v>12999978911</v>
      </c>
      <c r="C78" s="19"/>
      <c r="D78" s="20">
        <v>13922675856</v>
      </c>
      <c r="E78" s="21">
        <v>13922675855</v>
      </c>
      <c r="F78" s="21">
        <v>1049438184</v>
      </c>
      <c r="G78" s="21">
        <v>1098636578</v>
      </c>
      <c r="H78" s="21">
        <v>1086973451</v>
      </c>
      <c r="I78" s="21">
        <v>3235048213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3235048213</v>
      </c>
      <c r="W78" s="21">
        <v>3506013620</v>
      </c>
      <c r="X78" s="21"/>
      <c r="Y78" s="20"/>
      <c r="Z78" s="23">
        <v>13922675855</v>
      </c>
    </row>
    <row r="79" spans="1:26" ht="13.5" hidden="1">
      <c r="A79" s="39" t="s">
        <v>103</v>
      </c>
      <c r="B79" s="19">
        <v>9395694000</v>
      </c>
      <c r="C79" s="19"/>
      <c r="D79" s="20">
        <v>9625095499</v>
      </c>
      <c r="E79" s="21">
        <v>9625095502</v>
      </c>
      <c r="F79" s="21">
        <v>762160248</v>
      </c>
      <c r="G79" s="21">
        <v>814301894</v>
      </c>
      <c r="H79" s="21">
        <v>800149282</v>
      </c>
      <c r="I79" s="21">
        <v>2376611424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2376611424</v>
      </c>
      <c r="W79" s="21">
        <v>2325621990</v>
      </c>
      <c r="X79" s="21"/>
      <c r="Y79" s="20"/>
      <c r="Z79" s="23">
        <v>9625095502</v>
      </c>
    </row>
    <row r="80" spans="1:26" ht="13.5" hidden="1">
      <c r="A80" s="39" t="s">
        <v>104</v>
      </c>
      <c r="B80" s="19">
        <v>1822872529</v>
      </c>
      <c r="C80" s="19"/>
      <c r="D80" s="20">
        <v>2040682821</v>
      </c>
      <c r="E80" s="21">
        <v>2040682822</v>
      </c>
      <c r="F80" s="21">
        <v>113845863</v>
      </c>
      <c r="G80" s="21">
        <v>137087524</v>
      </c>
      <c r="H80" s="21">
        <v>136565288</v>
      </c>
      <c r="I80" s="21">
        <v>387498675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387498675</v>
      </c>
      <c r="W80" s="21">
        <v>573239312</v>
      </c>
      <c r="X80" s="21"/>
      <c r="Y80" s="20"/>
      <c r="Z80" s="23">
        <v>2040682822</v>
      </c>
    </row>
    <row r="81" spans="1:26" ht="13.5" hidden="1">
      <c r="A81" s="39" t="s">
        <v>105</v>
      </c>
      <c r="B81" s="19">
        <v>965268424</v>
      </c>
      <c r="C81" s="19"/>
      <c r="D81" s="20">
        <v>1113090213</v>
      </c>
      <c r="E81" s="21">
        <v>1113090208</v>
      </c>
      <c r="F81" s="21">
        <v>78383890</v>
      </c>
      <c r="G81" s="21">
        <v>78923989</v>
      </c>
      <c r="H81" s="21">
        <v>88168178</v>
      </c>
      <c r="I81" s="21">
        <v>245476057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245476057</v>
      </c>
      <c r="W81" s="21">
        <v>291171498</v>
      </c>
      <c r="X81" s="21"/>
      <c r="Y81" s="20"/>
      <c r="Z81" s="23">
        <v>1113090208</v>
      </c>
    </row>
    <row r="82" spans="1:26" ht="13.5" hidden="1">
      <c r="A82" s="39" t="s">
        <v>106</v>
      </c>
      <c r="B82" s="19">
        <v>621793561</v>
      </c>
      <c r="C82" s="19"/>
      <c r="D82" s="20">
        <v>903816565</v>
      </c>
      <c r="E82" s="21">
        <v>903816565</v>
      </c>
      <c r="F82" s="21">
        <v>72220088</v>
      </c>
      <c r="G82" s="21">
        <v>50215500</v>
      </c>
      <c r="H82" s="21">
        <v>50409443</v>
      </c>
      <c r="I82" s="21">
        <v>172845031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172845031</v>
      </c>
      <c r="W82" s="21">
        <v>251186182</v>
      </c>
      <c r="X82" s="21"/>
      <c r="Y82" s="20"/>
      <c r="Z82" s="23">
        <v>903816565</v>
      </c>
    </row>
    <row r="83" spans="1:26" ht="13.5" hidden="1">
      <c r="A83" s="39" t="s">
        <v>107</v>
      </c>
      <c r="B83" s="19">
        <v>194350397</v>
      </c>
      <c r="C83" s="19"/>
      <c r="D83" s="20">
        <v>239990758</v>
      </c>
      <c r="E83" s="21">
        <v>239990758</v>
      </c>
      <c r="F83" s="21">
        <v>22828095</v>
      </c>
      <c r="G83" s="21">
        <v>18107671</v>
      </c>
      <c r="H83" s="21">
        <v>11681260</v>
      </c>
      <c r="I83" s="21">
        <v>52617026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52617026</v>
      </c>
      <c r="W83" s="21">
        <v>64794638</v>
      </c>
      <c r="X83" s="21"/>
      <c r="Y83" s="20"/>
      <c r="Z83" s="23">
        <v>239990758</v>
      </c>
    </row>
    <row r="84" spans="1:26" ht="13.5" hidden="1">
      <c r="A84" s="40" t="s">
        <v>110</v>
      </c>
      <c r="B84" s="28"/>
      <c r="C84" s="28"/>
      <c r="D84" s="29">
        <v>118804620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934076070</v>
      </c>
      <c r="D5" s="357">
        <f t="shared" si="0"/>
        <v>0</v>
      </c>
      <c r="E5" s="356">
        <f t="shared" si="0"/>
        <v>0</v>
      </c>
      <c r="F5" s="358">
        <f t="shared" si="0"/>
        <v>1156156963</v>
      </c>
      <c r="G5" s="358">
        <f t="shared" si="0"/>
        <v>36594738</v>
      </c>
      <c r="H5" s="356">
        <f t="shared" si="0"/>
        <v>82481670</v>
      </c>
      <c r="I5" s="356">
        <f t="shared" si="0"/>
        <v>91345824</v>
      </c>
      <c r="J5" s="358">
        <f t="shared" si="0"/>
        <v>210422232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210422232</v>
      </c>
      <c r="X5" s="356">
        <f t="shared" si="0"/>
        <v>289039241</v>
      </c>
      <c r="Y5" s="358">
        <f t="shared" si="0"/>
        <v>-78617009</v>
      </c>
      <c r="Z5" s="359">
        <f>+IF(X5&lt;&gt;0,+(Y5/X5)*100,0)</f>
        <v>-27.19942410864551</v>
      </c>
      <c r="AA5" s="360">
        <f>+AA6+AA8+AA11+AA13+AA15</f>
        <v>1156156963</v>
      </c>
    </row>
    <row r="6" spans="1:27" ht="13.5">
      <c r="A6" s="361" t="s">
        <v>204</v>
      </c>
      <c r="B6" s="142"/>
      <c r="C6" s="60">
        <f>+C7</f>
        <v>356474484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618608484</v>
      </c>
      <c r="G6" s="59">
        <f t="shared" si="1"/>
        <v>10387931</v>
      </c>
      <c r="H6" s="60">
        <f t="shared" si="1"/>
        <v>38766852</v>
      </c>
      <c r="I6" s="60">
        <f t="shared" si="1"/>
        <v>41418688</v>
      </c>
      <c r="J6" s="59">
        <f t="shared" si="1"/>
        <v>90573471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90573471</v>
      </c>
      <c r="X6" s="60">
        <f t="shared" si="1"/>
        <v>154652121</v>
      </c>
      <c r="Y6" s="59">
        <f t="shared" si="1"/>
        <v>-64078650</v>
      </c>
      <c r="Z6" s="61">
        <f>+IF(X6&lt;&gt;0,+(Y6/X6)*100,0)</f>
        <v>-41.434058314660945</v>
      </c>
      <c r="AA6" s="62">
        <f t="shared" si="1"/>
        <v>618608484</v>
      </c>
    </row>
    <row r="7" spans="1:27" ht="13.5">
      <c r="A7" s="291" t="s">
        <v>228</v>
      </c>
      <c r="B7" s="142"/>
      <c r="C7" s="60">
        <v>356474484</v>
      </c>
      <c r="D7" s="340"/>
      <c r="E7" s="60"/>
      <c r="F7" s="59">
        <v>618608484</v>
      </c>
      <c r="G7" s="59">
        <v>10387931</v>
      </c>
      <c r="H7" s="60">
        <v>38766852</v>
      </c>
      <c r="I7" s="60">
        <v>41418688</v>
      </c>
      <c r="J7" s="59">
        <v>90573471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90573471</v>
      </c>
      <c r="X7" s="60">
        <v>154652121</v>
      </c>
      <c r="Y7" s="59">
        <v>-64078650</v>
      </c>
      <c r="Z7" s="61">
        <v>-41.43</v>
      </c>
      <c r="AA7" s="62">
        <v>618608484</v>
      </c>
    </row>
    <row r="8" spans="1:27" ht="13.5">
      <c r="A8" s="361" t="s">
        <v>205</v>
      </c>
      <c r="B8" s="142"/>
      <c r="C8" s="60">
        <f aca="true" t="shared" si="2" ref="C8:Y8">SUM(C9:C10)</f>
        <v>336574792</v>
      </c>
      <c r="D8" s="340">
        <f t="shared" si="2"/>
        <v>0</v>
      </c>
      <c r="E8" s="60">
        <f t="shared" si="2"/>
        <v>0</v>
      </c>
      <c r="F8" s="59">
        <f t="shared" si="2"/>
        <v>336299003</v>
      </c>
      <c r="G8" s="59">
        <f t="shared" si="2"/>
        <v>17530940</v>
      </c>
      <c r="H8" s="60">
        <f t="shared" si="2"/>
        <v>25517866</v>
      </c>
      <c r="I8" s="60">
        <f t="shared" si="2"/>
        <v>23940414</v>
      </c>
      <c r="J8" s="59">
        <f t="shared" si="2"/>
        <v>66989220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66989220</v>
      </c>
      <c r="X8" s="60">
        <f t="shared" si="2"/>
        <v>84074751</v>
      </c>
      <c r="Y8" s="59">
        <f t="shared" si="2"/>
        <v>-17085531</v>
      </c>
      <c r="Z8" s="61">
        <f>+IF(X8&lt;&gt;0,+(Y8/X8)*100,0)</f>
        <v>-20.32183360257588</v>
      </c>
      <c r="AA8" s="62">
        <f>SUM(AA9:AA10)</f>
        <v>336299003</v>
      </c>
    </row>
    <row r="9" spans="1:27" ht="13.5">
      <c r="A9" s="291" t="s">
        <v>229</v>
      </c>
      <c r="B9" s="142"/>
      <c r="C9" s="60">
        <v>318563826</v>
      </c>
      <c r="D9" s="340"/>
      <c r="E9" s="60"/>
      <c r="F9" s="59">
        <v>310881067</v>
      </c>
      <c r="G9" s="59">
        <v>15357889</v>
      </c>
      <c r="H9" s="60">
        <v>22804687</v>
      </c>
      <c r="I9" s="60">
        <v>22113615</v>
      </c>
      <c r="J9" s="59">
        <v>60276191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60276191</v>
      </c>
      <c r="X9" s="60">
        <v>77720267</v>
      </c>
      <c r="Y9" s="59">
        <v>-17444076</v>
      </c>
      <c r="Z9" s="61">
        <v>-22.44</v>
      </c>
      <c r="AA9" s="62">
        <v>310881067</v>
      </c>
    </row>
    <row r="10" spans="1:27" ht="13.5">
      <c r="A10" s="291" t="s">
        <v>230</v>
      </c>
      <c r="B10" s="142"/>
      <c r="C10" s="60">
        <v>18010966</v>
      </c>
      <c r="D10" s="340"/>
      <c r="E10" s="60"/>
      <c r="F10" s="59">
        <v>25417936</v>
      </c>
      <c r="G10" s="59">
        <v>2173051</v>
      </c>
      <c r="H10" s="60">
        <v>2713179</v>
      </c>
      <c r="I10" s="60">
        <v>1826799</v>
      </c>
      <c r="J10" s="59">
        <v>6713029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6713029</v>
      </c>
      <c r="X10" s="60">
        <v>6354484</v>
      </c>
      <c r="Y10" s="59">
        <v>358545</v>
      </c>
      <c r="Z10" s="61">
        <v>5.64</v>
      </c>
      <c r="AA10" s="62">
        <v>25417936</v>
      </c>
    </row>
    <row r="11" spans="1:27" ht="13.5">
      <c r="A11" s="361" t="s">
        <v>206</v>
      </c>
      <c r="B11" s="142"/>
      <c r="C11" s="362">
        <f>+C12</f>
        <v>65081806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66179352</v>
      </c>
      <c r="G11" s="364">
        <f t="shared" si="3"/>
        <v>2080506</v>
      </c>
      <c r="H11" s="362">
        <f t="shared" si="3"/>
        <v>6937029</v>
      </c>
      <c r="I11" s="362">
        <f t="shared" si="3"/>
        <v>6770530</v>
      </c>
      <c r="J11" s="364">
        <f t="shared" si="3"/>
        <v>15788065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15788065</v>
      </c>
      <c r="X11" s="362">
        <f t="shared" si="3"/>
        <v>16544838</v>
      </c>
      <c r="Y11" s="364">
        <f t="shared" si="3"/>
        <v>-756773</v>
      </c>
      <c r="Z11" s="365">
        <f>+IF(X11&lt;&gt;0,+(Y11/X11)*100,0)</f>
        <v>-4.5740731943099115</v>
      </c>
      <c r="AA11" s="366">
        <f t="shared" si="3"/>
        <v>66179352</v>
      </c>
    </row>
    <row r="12" spans="1:27" ht="13.5">
      <c r="A12" s="291" t="s">
        <v>231</v>
      </c>
      <c r="B12" s="136"/>
      <c r="C12" s="60">
        <v>65081806</v>
      </c>
      <c r="D12" s="340"/>
      <c r="E12" s="60"/>
      <c r="F12" s="59">
        <v>66179352</v>
      </c>
      <c r="G12" s="59">
        <v>2080506</v>
      </c>
      <c r="H12" s="60">
        <v>6937029</v>
      </c>
      <c r="I12" s="60">
        <v>6770530</v>
      </c>
      <c r="J12" s="59">
        <v>15788065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15788065</v>
      </c>
      <c r="X12" s="60">
        <v>16544838</v>
      </c>
      <c r="Y12" s="59">
        <v>-756773</v>
      </c>
      <c r="Z12" s="61">
        <v>-4.57</v>
      </c>
      <c r="AA12" s="62">
        <v>66179352</v>
      </c>
    </row>
    <row r="13" spans="1:27" ht="13.5">
      <c r="A13" s="361" t="s">
        <v>207</v>
      </c>
      <c r="B13" s="136"/>
      <c r="C13" s="275">
        <f>+C14</f>
        <v>64147866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69987741</v>
      </c>
      <c r="G13" s="342">
        <f t="shared" si="4"/>
        <v>5411983</v>
      </c>
      <c r="H13" s="275">
        <f t="shared" si="4"/>
        <v>9633410</v>
      </c>
      <c r="I13" s="275">
        <f t="shared" si="4"/>
        <v>16305807</v>
      </c>
      <c r="J13" s="342">
        <f t="shared" si="4"/>
        <v>31351200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31351200</v>
      </c>
      <c r="X13" s="275">
        <f t="shared" si="4"/>
        <v>17496935</v>
      </c>
      <c r="Y13" s="342">
        <f t="shared" si="4"/>
        <v>13854265</v>
      </c>
      <c r="Z13" s="335">
        <f>+IF(X13&lt;&gt;0,+(Y13/X13)*100,0)</f>
        <v>79.1810965749144</v>
      </c>
      <c r="AA13" s="273">
        <f t="shared" si="4"/>
        <v>69987741</v>
      </c>
    </row>
    <row r="14" spans="1:27" ht="13.5">
      <c r="A14" s="291" t="s">
        <v>232</v>
      </c>
      <c r="B14" s="136"/>
      <c r="C14" s="60">
        <v>64147866</v>
      </c>
      <c r="D14" s="340"/>
      <c r="E14" s="60"/>
      <c r="F14" s="59">
        <v>69987741</v>
      </c>
      <c r="G14" s="59">
        <v>5411983</v>
      </c>
      <c r="H14" s="60">
        <v>9633410</v>
      </c>
      <c r="I14" s="60">
        <v>16305807</v>
      </c>
      <c r="J14" s="59">
        <v>31351200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31351200</v>
      </c>
      <c r="X14" s="60">
        <v>17496935</v>
      </c>
      <c r="Y14" s="59">
        <v>13854265</v>
      </c>
      <c r="Z14" s="61">
        <v>79.18</v>
      </c>
      <c r="AA14" s="62">
        <v>69987741</v>
      </c>
    </row>
    <row r="15" spans="1:27" ht="13.5">
      <c r="A15" s="361" t="s">
        <v>208</v>
      </c>
      <c r="B15" s="136"/>
      <c r="C15" s="60">
        <f aca="true" t="shared" si="5" ref="C15:Y15">SUM(C16:C20)</f>
        <v>111797122</v>
      </c>
      <c r="D15" s="340">
        <f t="shared" si="5"/>
        <v>0</v>
      </c>
      <c r="E15" s="60">
        <f t="shared" si="5"/>
        <v>0</v>
      </c>
      <c r="F15" s="59">
        <f t="shared" si="5"/>
        <v>65082383</v>
      </c>
      <c r="G15" s="59">
        <f t="shared" si="5"/>
        <v>1183378</v>
      </c>
      <c r="H15" s="60">
        <f t="shared" si="5"/>
        <v>1626513</v>
      </c>
      <c r="I15" s="60">
        <f t="shared" si="5"/>
        <v>2910385</v>
      </c>
      <c r="J15" s="59">
        <f t="shared" si="5"/>
        <v>5720276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5720276</v>
      </c>
      <c r="X15" s="60">
        <f t="shared" si="5"/>
        <v>16270596</v>
      </c>
      <c r="Y15" s="59">
        <f t="shared" si="5"/>
        <v>-10550320</v>
      </c>
      <c r="Z15" s="61">
        <f>+IF(X15&lt;&gt;0,+(Y15/X15)*100,0)</f>
        <v>-64.84286131866344</v>
      </c>
      <c r="AA15" s="62">
        <f>SUM(AA16:AA20)</f>
        <v>65082383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111797122</v>
      </c>
      <c r="D20" s="340"/>
      <c r="E20" s="60"/>
      <c r="F20" s="59">
        <v>65082383</v>
      </c>
      <c r="G20" s="59">
        <v>1183378</v>
      </c>
      <c r="H20" s="60">
        <v>1626513</v>
      </c>
      <c r="I20" s="60">
        <v>2910385</v>
      </c>
      <c r="J20" s="59">
        <v>5720276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5720276</v>
      </c>
      <c r="X20" s="60">
        <v>16270596</v>
      </c>
      <c r="Y20" s="59">
        <v>-10550320</v>
      </c>
      <c r="Z20" s="61">
        <v>-64.84</v>
      </c>
      <c r="AA20" s="62">
        <v>65082383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63523197</v>
      </c>
      <c r="D22" s="344">
        <f t="shared" si="6"/>
        <v>0</v>
      </c>
      <c r="E22" s="343">
        <f t="shared" si="6"/>
        <v>0</v>
      </c>
      <c r="F22" s="345">
        <f t="shared" si="6"/>
        <v>68674290</v>
      </c>
      <c r="G22" s="345">
        <f t="shared" si="6"/>
        <v>411648</v>
      </c>
      <c r="H22" s="343">
        <f t="shared" si="6"/>
        <v>2324804</v>
      </c>
      <c r="I22" s="343">
        <f t="shared" si="6"/>
        <v>4143693</v>
      </c>
      <c r="J22" s="345">
        <f t="shared" si="6"/>
        <v>6880145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6880145</v>
      </c>
      <c r="X22" s="343">
        <f t="shared" si="6"/>
        <v>17168574</v>
      </c>
      <c r="Y22" s="345">
        <f t="shared" si="6"/>
        <v>-10288429</v>
      </c>
      <c r="Z22" s="336">
        <f>+IF(X22&lt;&gt;0,+(Y22/X22)*100,0)</f>
        <v>-59.92593793753633</v>
      </c>
      <c r="AA22" s="350">
        <f>SUM(AA23:AA32)</f>
        <v>68674290</v>
      </c>
    </row>
    <row r="23" spans="1:27" ht="13.5">
      <c r="A23" s="361" t="s">
        <v>236</v>
      </c>
      <c r="B23" s="142"/>
      <c r="C23" s="60">
        <v>5754455</v>
      </c>
      <c r="D23" s="340"/>
      <c r="E23" s="60"/>
      <c r="F23" s="59">
        <v>7124555</v>
      </c>
      <c r="G23" s="59">
        <v>38152</v>
      </c>
      <c r="H23" s="60">
        <v>204152</v>
      </c>
      <c r="I23" s="60">
        <v>388463</v>
      </c>
      <c r="J23" s="59">
        <v>630767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630767</v>
      </c>
      <c r="X23" s="60">
        <v>1781139</v>
      </c>
      <c r="Y23" s="59">
        <v>-1150372</v>
      </c>
      <c r="Z23" s="61">
        <v>-64.59</v>
      </c>
      <c r="AA23" s="62">
        <v>7124555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13731</v>
      </c>
      <c r="H24" s="60">
        <v>1153</v>
      </c>
      <c r="I24" s="60">
        <v>38667</v>
      </c>
      <c r="J24" s="59">
        <v>53551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53551</v>
      </c>
      <c r="X24" s="60"/>
      <c r="Y24" s="59">
        <v>53551</v>
      </c>
      <c r="Z24" s="61"/>
      <c r="AA24" s="62"/>
    </row>
    <row r="25" spans="1:27" ht="13.5">
      <c r="A25" s="361" t="s">
        <v>238</v>
      </c>
      <c r="B25" s="142"/>
      <c r="C25" s="60">
        <v>2450258</v>
      </c>
      <c r="D25" s="340"/>
      <c r="E25" s="60"/>
      <c r="F25" s="59">
        <v>2437193</v>
      </c>
      <c r="G25" s="59">
        <v>9991</v>
      </c>
      <c r="H25" s="60">
        <v>318821</v>
      </c>
      <c r="I25" s="60">
        <v>610113</v>
      </c>
      <c r="J25" s="59">
        <v>938925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938925</v>
      </c>
      <c r="X25" s="60">
        <v>609298</v>
      </c>
      <c r="Y25" s="59">
        <v>329627</v>
      </c>
      <c r="Z25" s="61">
        <v>54.1</v>
      </c>
      <c r="AA25" s="62">
        <v>2437193</v>
      </c>
    </row>
    <row r="26" spans="1:27" ht="13.5">
      <c r="A26" s="361" t="s">
        <v>239</v>
      </c>
      <c r="B26" s="302"/>
      <c r="C26" s="362">
        <v>540046</v>
      </c>
      <c r="D26" s="363"/>
      <c r="E26" s="362"/>
      <c r="F26" s="364">
        <v>432878</v>
      </c>
      <c r="G26" s="364">
        <v>14708</v>
      </c>
      <c r="H26" s="362">
        <v>33820</v>
      </c>
      <c r="I26" s="362">
        <v>6289</v>
      </c>
      <c r="J26" s="364">
        <v>54817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54817</v>
      </c>
      <c r="X26" s="362">
        <v>108220</v>
      </c>
      <c r="Y26" s="364">
        <v>-53403</v>
      </c>
      <c r="Z26" s="365">
        <v>-49.35</v>
      </c>
      <c r="AA26" s="366">
        <v>432878</v>
      </c>
    </row>
    <row r="27" spans="1:27" ht="13.5">
      <c r="A27" s="361" t="s">
        <v>240</v>
      </c>
      <c r="B27" s="147"/>
      <c r="C27" s="60">
        <v>43358051</v>
      </c>
      <c r="D27" s="340"/>
      <c r="E27" s="60"/>
      <c r="F27" s="59">
        <v>46951254</v>
      </c>
      <c r="G27" s="59">
        <v>171445</v>
      </c>
      <c r="H27" s="60">
        <v>1225689</v>
      </c>
      <c r="I27" s="60">
        <v>2379488</v>
      </c>
      <c r="J27" s="59">
        <v>3776622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3776622</v>
      </c>
      <c r="X27" s="60">
        <v>11737814</v>
      </c>
      <c r="Y27" s="59">
        <v>-7961192</v>
      </c>
      <c r="Z27" s="61">
        <v>-67.83</v>
      </c>
      <c r="AA27" s="62">
        <v>46951254</v>
      </c>
    </row>
    <row r="28" spans="1:27" ht="13.5">
      <c r="A28" s="361" t="s">
        <v>241</v>
      </c>
      <c r="B28" s="147"/>
      <c r="C28" s="275">
        <v>322785</v>
      </c>
      <c r="D28" s="341"/>
      <c r="E28" s="275"/>
      <c r="F28" s="342">
        <v>669443</v>
      </c>
      <c r="G28" s="342">
        <v>36926</v>
      </c>
      <c r="H28" s="275">
        <v>33287</v>
      </c>
      <c r="I28" s="275">
        <v>28655</v>
      </c>
      <c r="J28" s="342">
        <v>98868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98868</v>
      </c>
      <c r="X28" s="275">
        <v>167361</v>
      </c>
      <c r="Y28" s="342">
        <v>-68493</v>
      </c>
      <c r="Z28" s="335">
        <v>-40.93</v>
      </c>
      <c r="AA28" s="273">
        <v>669443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2206514</v>
      </c>
      <c r="D30" s="340"/>
      <c r="E30" s="60"/>
      <c r="F30" s="59">
        <v>1481778</v>
      </c>
      <c r="G30" s="59">
        <v>57269</v>
      </c>
      <c r="H30" s="60">
        <v>110894</v>
      </c>
      <c r="I30" s="60">
        <v>56673</v>
      </c>
      <c r="J30" s="59">
        <v>224836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224836</v>
      </c>
      <c r="X30" s="60">
        <v>370445</v>
      </c>
      <c r="Y30" s="59">
        <v>-145609</v>
      </c>
      <c r="Z30" s="61">
        <v>-39.31</v>
      </c>
      <c r="AA30" s="62">
        <v>1481778</v>
      </c>
    </row>
    <row r="31" spans="1:27" ht="13.5">
      <c r="A31" s="361" t="s">
        <v>244</v>
      </c>
      <c r="B31" s="300"/>
      <c r="C31" s="60">
        <v>427901</v>
      </c>
      <c r="D31" s="340"/>
      <c r="E31" s="60"/>
      <c r="F31" s="59">
        <v>394920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98730</v>
      </c>
      <c r="Y31" s="59">
        <v>-98730</v>
      </c>
      <c r="Z31" s="61">
        <v>-100</v>
      </c>
      <c r="AA31" s="62">
        <v>394920</v>
      </c>
    </row>
    <row r="32" spans="1:27" ht="13.5">
      <c r="A32" s="361" t="s">
        <v>93</v>
      </c>
      <c r="B32" s="136"/>
      <c r="C32" s="60">
        <v>8463187</v>
      </c>
      <c r="D32" s="340"/>
      <c r="E32" s="60"/>
      <c r="F32" s="59">
        <v>9182269</v>
      </c>
      <c r="G32" s="59">
        <v>69426</v>
      </c>
      <c r="H32" s="60">
        <v>396988</v>
      </c>
      <c r="I32" s="60">
        <v>635345</v>
      </c>
      <c r="J32" s="59">
        <v>1101759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1101759</v>
      </c>
      <c r="X32" s="60">
        <v>2295567</v>
      </c>
      <c r="Y32" s="59">
        <v>-1193808</v>
      </c>
      <c r="Z32" s="61">
        <v>-52</v>
      </c>
      <c r="AA32" s="62">
        <v>9182269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9982626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12609729</v>
      </c>
      <c r="G34" s="345">
        <f t="shared" si="7"/>
        <v>433244</v>
      </c>
      <c r="H34" s="343">
        <f t="shared" si="7"/>
        <v>1270986</v>
      </c>
      <c r="I34" s="343">
        <f t="shared" si="7"/>
        <v>1234053</v>
      </c>
      <c r="J34" s="345">
        <f t="shared" si="7"/>
        <v>2938283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2938283</v>
      </c>
      <c r="X34" s="343">
        <f t="shared" si="7"/>
        <v>3152432</v>
      </c>
      <c r="Y34" s="345">
        <f t="shared" si="7"/>
        <v>-214149</v>
      </c>
      <c r="Z34" s="336">
        <f>+IF(X34&lt;&gt;0,+(Y34/X34)*100,0)</f>
        <v>-6.793136219908947</v>
      </c>
      <c r="AA34" s="350">
        <f t="shared" si="7"/>
        <v>12609729</v>
      </c>
    </row>
    <row r="35" spans="1:27" ht="13.5">
      <c r="A35" s="361" t="s">
        <v>245</v>
      </c>
      <c r="B35" s="136"/>
      <c r="C35" s="54">
        <v>9982626</v>
      </c>
      <c r="D35" s="368"/>
      <c r="E35" s="54"/>
      <c r="F35" s="53">
        <v>12609729</v>
      </c>
      <c r="G35" s="53">
        <v>433244</v>
      </c>
      <c r="H35" s="54">
        <v>1270986</v>
      </c>
      <c r="I35" s="54">
        <v>1234053</v>
      </c>
      <c r="J35" s="53">
        <v>2938283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2938283</v>
      </c>
      <c r="X35" s="54">
        <v>3152432</v>
      </c>
      <c r="Y35" s="53">
        <v>-214149</v>
      </c>
      <c r="Z35" s="94">
        <v>-6.79</v>
      </c>
      <c r="AA35" s="95">
        <v>12609729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1619736614</v>
      </c>
      <c r="D40" s="344">
        <f t="shared" si="9"/>
        <v>0</v>
      </c>
      <c r="E40" s="343">
        <f t="shared" si="9"/>
        <v>0</v>
      </c>
      <c r="F40" s="345">
        <f t="shared" si="9"/>
        <v>1699351621</v>
      </c>
      <c r="G40" s="345">
        <f t="shared" si="9"/>
        <v>64984794</v>
      </c>
      <c r="H40" s="343">
        <f t="shared" si="9"/>
        <v>131654644</v>
      </c>
      <c r="I40" s="343">
        <f t="shared" si="9"/>
        <v>130248873</v>
      </c>
      <c r="J40" s="345">
        <f t="shared" si="9"/>
        <v>326888311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326888311</v>
      </c>
      <c r="X40" s="343">
        <f t="shared" si="9"/>
        <v>424837906</v>
      </c>
      <c r="Y40" s="345">
        <f t="shared" si="9"/>
        <v>-97949595</v>
      </c>
      <c r="Z40" s="336">
        <f>+IF(X40&lt;&gt;0,+(Y40/X40)*100,0)</f>
        <v>-23.05575694086017</v>
      </c>
      <c r="AA40" s="350">
        <f>SUM(AA41:AA49)</f>
        <v>1699351621</v>
      </c>
    </row>
    <row r="41" spans="1:27" ht="13.5">
      <c r="A41" s="361" t="s">
        <v>247</v>
      </c>
      <c r="B41" s="142"/>
      <c r="C41" s="362">
        <v>118730305</v>
      </c>
      <c r="D41" s="363"/>
      <c r="E41" s="362"/>
      <c r="F41" s="364">
        <v>128172307</v>
      </c>
      <c r="G41" s="364">
        <v>8596902</v>
      </c>
      <c r="H41" s="362">
        <v>12635827</v>
      </c>
      <c r="I41" s="362">
        <v>11149803</v>
      </c>
      <c r="J41" s="364">
        <v>32382532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32382532</v>
      </c>
      <c r="X41" s="362">
        <v>32043077</v>
      </c>
      <c r="Y41" s="364">
        <v>339455</v>
      </c>
      <c r="Z41" s="365">
        <v>1.06</v>
      </c>
      <c r="AA41" s="366">
        <v>128172307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13151900</v>
      </c>
      <c r="D43" s="369"/>
      <c r="E43" s="305"/>
      <c r="F43" s="370">
        <v>18729277</v>
      </c>
      <c r="G43" s="370">
        <v>293241</v>
      </c>
      <c r="H43" s="305">
        <v>217484</v>
      </c>
      <c r="I43" s="305">
        <v>478429</v>
      </c>
      <c r="J43" s="370">
        <v>989154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989154</v>
      </c>
      <c r="X43" s="305">
        <v>4682319</v>
      </c>
      <c r="Y43" s="370">
        <v>-3693165</v>
      </c>
      <c r="Z43" s="371">
        <v>-78.87</v>
      </c>
      <c r="AA43" s="303">
        <v>18729277</v>
      </c>
    </row>
    <row r="44" spans="1:27" ht="13.5">
      <c r="A44" s="361" t="s">
        <v>250</v>
      </c>
      <c r="B44" s="136"/>
      <c r="C44" s="60">
        <v>1122337493</v>
      </c>
      <c r="D44" s="368"/>
      <c r="E44" s="54"/>
      <c r="F44" s="53">
        <v>1167093050</v>
      </c>
      <c r="G44" s="53">
        <v>41901007</v>
      </c>
      <c r="H44" s="54">
        <v>88955965</v>
      </c>
      <c r="I44" s="54">
        <v>90925671</v>
      </c>
      <c r="J44" s="53">
        <v>221782643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221782643</v>
      </c>
      <c r="X44" s="54">
        <v>291773263</v>
      </c>
      <c r="Y44" s="53">
        <v>-69990620</v>
      </c>
      <c r="Z44" s="94">
        <v>-23.99</v>
      </c>
      <c r="AA44" s="95">
        <v>1167093050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68492425</v>
      </c>
      <c r="D47" s="368"/>
      <c r="E47" s="54"/>
      <c r="F47" s="53">
        <v>69490245</v>
      </c>
      <c r="G47" s="53">
        <v>1599891</v>
      </c>
      <c r="H47" s="54">
        <v>5959763</v>
      </c>
      <c r="I47" s="54">
        <v>3373487</v>
      </c>
      <c r="J47" s="53">
        <v>10933141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10933141</v>
      </c>
      <c r="X47" s="54">
        <v>17372561</v>
      </c>
      <c r="Y47" s="53">
        <v>-6439420</v>
      </c>
      <c r="Z47" s="94">
        <v>-37.07</v>
      </c>
      <c r="AA47" s="95">
        <v>69490245</v>
      </c>
    </row>
    <row r="48" spans="1:27" ht="13.5">
      <c r="A48" s="361" t="s">
        <v>254</v>
      </c>
      <c r="B48" s="136"/>
      <c r="C48" s="60">
        <v>97883313</v>
      </c>
      <c r="D48" s="368"/>
      <c r="E48" s="54"/>
      <c r="F48" s="53">
        <v>109277218</v>
      </c>
      <c r="G48" s="53">
        <v>1272277</v>
      </c>
      <c r="H48" s="54">
        <v>5041237</v>
      </c>
      <c r="I48" s="54">
        <v>7640166</v>
      </c>
      <c r="J48" s="53">
        <v>13953680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13953680</v>
      </c>
      <c r="X48" s="54">
        <v>27319305</v>
      </c>
      <c r="Y48" s="53">
        <v>-13365625</v>
      </c>
      <c r="Z48" s="94">
        <v>-48.92</v>
      </c>
      <c r="AA48" s="95">
        <v>109277218</v>
      </c>
    </row>
    <row r="49" spans="1:27" ht="13.5">
      <c r="A49" s="361" t="s">
        <v>93</v>
      </c>
      <c r="B49" s="136"/>
      <c r="C49" s="54">
        <v>199141178</v>
      </c>
      <c r="D49" s="368"/>
      <c r="E49" s="54"/>
      <c r="F49" s="53">
        <v>206589524</v>
      </c>
      <c r="G49" s="53">
        <v>11321476</v>
      </c>
      <c r="H49" s="54">
        <v>18844368</v>
      </c>
      <c r="I49" s="54">
        <v>16681317</v>
      </c>
      <c r="J49" s="53">
        <v>46847161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46847161</v>
      </c>
      <c r="X49" s="54">
        <v>51647381</v>
      </c>
      <c r="Y49" s="53">
        <v>-4800220</v>
      </c>
      <c r="Z49" s="94">
        <v>-9.29</v>
      </c>
      <c r="AA49" s="95">
        <v>206589524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2627318507</v>
      </c>
      <c r="D60" s="346">
        <f t="shared" si="14"/>
        <v>0</v>
      </c>
      <c r="E60" s="219">
        <f t="shared" si="14"/>
        <v>0</v>
      </c>
      <c r="F60" s="264">
        <f t="shared" si="14"/>
        <v>2936792603</v>
      </c>
      <c r="G60" s="264">
        <f t="shared" si="14"/>
        <v>102424424</v>
      </c>
      <c r="H60" s="219">
        <f t="shared" si="14"/>
        <v>217732104</v>
      </c>
      <c r="I60" s="219">
        <f t="shared" si="14"/>
        <v>226972443</v>
      </c>
      <c r="J60" s="264">
        <f t="shared" si="14"/>
        <v>547128971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547128971</v>
      </c>
      <c r="X60" s="219">
        <f t="shared" si="14"/>
        <v>734198153</v>
      </c>
      <c r="Y60" s="264">
        <f t="shared" si="14"/>
        <v>-187069182</v>
      </c>
      <c r="Z60" s="337">
        <f>+IF(X60&lt;&gt;0,+(Y60/X60)*100,0)</f>
        <v>-25.479386080667517</v>
      </c>
      <c r="AA60" s="232">
        <f>+AA57+AA54+AA51+AA40+AA37+AA34+AA22+AA5</f>
        <v>2936792603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8899313403</v>
      </c>
      <c r="D5" s="153">
        <f>SUM(D6:D8)</f>
        <v>0</v>
      </c>
      <c r="E5" s="154">
        <f t="shared" si="0"/>
        <v>9117904752</v>
      </c>
      <c r="F5" s="100">
        <f t="shared" si="0"/>
        <v>9114227213</v>
      </c>
      <c r="G5" s="100">
        <f t="shared" si="0"/>
        <v>884954792</v>
      </c>
      <c r="H5" s="100">
        <f t="shared" si="0"/>
        <v>1203044343</v>
      </c>
      <c r="I5" s="100">
        <f t="shared" si="0"/>
        <v>559283784</v>
      </c>
      <c r="J5" s="100">
        <f t="shared" si="0"/>
        <v>2647282919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2647282919</v>
      </c>
      <c r="X5" s="100">
        <f t="shared" si="0"/>
        <v>2278556803</v>
      </c>
      <c r="Y5" s="100">
        <f t="shared" si="0"/>
        <v>368726116</v>
      </c>
      <c r="Z5" s="137">
        <f>+IF(X5&lt;&gt;0,+(Y5/X5)*100,0)</f>
        <v>16.18244125029171</v>
      </c>
      <c r="AA5" s="153">
        <f>SUM(AA6:AA8)</f>
        <v>9114227213</v>
      </c>
    </row>
    <row r="6" spans="1:27" ht="13.5">
      <c r="A6" s="138" t="s">
        <v>75</v>
      </c>
      <c r="B6" s="136"/>
      <c r="C6" s="155">
        <v>2202384</v>
      </c>
      <c r="D6" s="155"/>
      <c r="E6" s="156">
        <v>2497504</v>
      </c>
      <c r="F6" s="60">
        <v>2497504</v>
      </c>
      <c r="G6" s="60">
        <v>21186</v>
      </c>
      <c r="H6" s="60">
        <v>99792</v>
      </c>
      <c r="I6" s="60">
        <v>32335</v>
      </c>
      <c r="J6" s="60">
        <v>153313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153313</v>
      </c>
      <c r="X6" s="60">
        <v>624376</v>
      </c>
      <c r="Y6" s="60">
        <v>-471063</v>
      </c>
      <c r="Z6" s="140">
        <v>-75.45</v>
      </c>
      <c r="AA6" s="155">
        <v>2497504</v>
      </c>
    </row>
    <row r="7" spans="1:27" ht="13.5">
      <c r="A7" s="138" t="s">
        <v>76</v>
      </c>
      <c r="B7" s="136"/>
      <c r="C7" s="157">
        <v>8699490655</v>
      </c>
      <c r="D7" s="157"/>
      <c r="E7" s="158">
        <v>8899708072</v>
      </c>
      <c r="F7" s="159">
        <v>8899708072</v>
      </c>
      <c r="G7" s="159">
        <v>875847153</v>
      </c>
      <c r="H7" s="159">
        <v>1195901774</v>
      </c>
      <c r="I7" s="159">
        <v>547345374</v>
      </c>
      <c r="J7" s="159">
        <v>2619094301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2619094301</v>
      </c>
      <c r="X7" s="159">
        <v>2224927018</v>
      </c>
      <c r="Y7" s="159">
        <v>394167283</v>
      </c>
      <c r="Z7" s="141">
        <v>17.72</v>
      </c>
      <c r="AA7" s="157">
        <v>8899708072</v>
      </c>
    </row>
    <row r="8" spans="1:27" ht="13.5">
      <c r="A8" s="138" t="s">
        <v>77</v>
      </c>
      <c r="B8" s="136"/>
      <c r="C8" s="155">
        <v>197620364</v>
      </c>
      <c r="D8" s="155"/>
      <c r="E8" s="156">
        <v>215699176</v>
      </c>
      <c r="F8" s="60">
        <v>212021637</v>
      </c>
      <c r="G8" s="60">
        <v>9086453</v>
      </c>
      <c r="H8" s="60">
        <v>7042777</v>
      </c>
      <c r="I8" s="60">
        <v>11906075</v>
      </c>
      <c r="J8" s="60">
        <v>28035305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28035305</v>
      </c>
      <c r="X8" s="60">
        <v>53005409</v>
      </c>
      <c r="Y8" s="60">
        <v>-24970104</v>
      </c>
      <c r="Z8" s="140">
        <v>-47.11</v>
      </c>
      <c r="AA8" s="155">
        <v>212021637</v>
      </c>
    </row>
    <row r="9" spans="1:27" ht="13.5">
      <c r="A9" s="135" t="s">
        <v>78</v>
      </c>
      <c r="B9" s="136"/>
      <c r="C9" s="153">
        <f aca="true" t="shared" si="1" ref="C9:Y9">SUM(C10:C14)</f>
        <v>1884081520</v>
      </c>
      <c r="D9" s="153">
        <f>SUM(D10:D14)</f>
        <v>0</v>
      </c>
      <c r="E9" s="154">
        <f t="shared" si="1"/>
        <v>2299262575</v>
      </c>
      <c r="F9" s="100">
        <f t="shared" si="1"/>
        <v>2339231199</v>
      </c>
      <c r="G9" s="100">
        <f t="shared" si="1"/>
        <v>140429629</v>
      </c>
      <c r="H9" s="100">
        <f t="shared" si="1"/>
        <v>72425631</v>
      </c>
      <c r="I9" s="100">
        <f t="shared" si="1"/>
        <v>145199588</v>
      </c>
      <c r="J9" s="100">
        <f t="shared" si="1"/>
        <v>358054848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358054848</v>
      </c>
      <c r="X9" s="100">
        <f t="shared" si="1"/>
        <v>584807800</v>
      </c>
      <c r="Y9" s="100">
        <f t="shared" si="1"/>
        <v>-226752952</v>
      </c>
      <c r="Z9" s="137">
        <f>+IF(X9&lt;&gt;0,+(Y9/X9)*100,0)</f>
        <v>-38.773927433936414</v>
      </c>
      <c r="AA9" s="153">
        <f>SUM(AA10:AA14)</f>
        <v>2339231199</v>
      </c>
    </row>
    <row r="10" spans="1:27" ht="13.5">
      <c r="A10" s="138" t="s">
        <v>79</v>
      </c>
      <c r="B10" s="136"/>
      <c r="C10" s="155">
        <v>74966705</v>
      </c>
      <c r="D10" s="155"/>
      <c r="E10" s="156">
        <v>100273807</v>
      </c>
      <c r="F10" s="60">
        <v>100345869</v>
      </c>
      <c r="G10" s="60">
        <v>3543992</v>
      </c>
      <c r="H10" s="60">
        <v>3641161</v>
      </c>
      <c r="I10" s="60">
        <v>4687055</v>
      </c>
      <c r="J10" s="60">
        <v>11872208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11872208</v>
      </c>
      <c r="X10" s="60">
        <v>25086467</v>
      </c>
      <c r="Y10" s="60">
        <v>-13214259</v>
      </c>
      <c r="Z10" s="140">
        <v>-52.67</v>
      </c>
      <c r="AA10" s="155">
        <v>100345869</v>
      </c>
    </row>
    <row r="11" spans="1:27" ht="13.5">
      <c r="A11" s="138" t="s">
        <v>80</v>
      </c>
      <c r="B11" s="136"/>
      <c r="C11" s="155">
        <v>131674300</v>
      </c>
      <c r="D11" s="155"/>
      <c r="E11" s="156">
        <v>197733130</v>
      </c>
      <c r="F11" s="60">
        <v>202132012</v>
      </c>
      <c r="G11" s="60">
        <v>6294429</v>
      </c>
      <c r="H11" s="60">
        <v>3491829</v>
      </c>
      <c r="I11" s="60">
        <v>5264577</v>
      </c>
      <c r="J11" s="60">
        <v>15050835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15050835</v>
      </c>
      <c r="X11" s="60">
        <v>50533003</v>
      </c>
      <c r="Y11" s="60">
        <v>-35482168</v>
      </c>
      <c r="Z11" s="140">
        <v>-70.22</v>
      </c>
      <c r="AA11" s="155">
        <v>202132012</v>
      </c>
    </row>
    <row r="12" spans="1:27" ht="13.5">
      <c r="A12" s="138" t="s">
        <v>81</v>
      </c>
      <c r="B12" s="136"/>
      <c r="C12" s="155">
        <v>208010120</v>
      </c>
      <c r="D12" s="155"/>
      <c r="E12" s="156">
        <v>283944710</v>
      </c>
      <c r="F12" s="60">
        <v>286434949</v>
      </c>
      <c r="G12" s="60">
        <v>25695544</v>
      </c>
      <c r="H12" s="60">
        <v>5778667</v>
      </c>
      <c r="I12" s="60">
        <v>22010728</v>
      </c>
      <c r="J12" s="60">
        <v>53484939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53484939</v>
      </c>
      <c r="X12" s="60">
        <v>71608737</v>
      </c>
      <c r="Y12" s="60">
        <v>-18123798</v>
      </c>
      <c r="Z12" s="140">
        <v>-25.31</v>
      </c>
      <c r="AA12" s="155">
        <v>286434949</v>
      </c>
    </row>
    <row r="13" spans="1:27" ht="13.5">
      <c r="A13" s="138" t="s">
        <v>82</v>
      </c>
      <c r="B13" s="136"/>
      <c r="C13" s="155">
        <v>1079234309</v>
      </c>
      <c r="D13" s="155"/>
      <c r="E13" s="156">
        <v>1284801547</v>
      </c>
      <c r="F13" s="60">
        <v>1317660362</v>
      </c>
      <c r="G13" s="60">
        <v>50903425</v>
      </c>
      <c r="H13" s="60">
        <v>71840269</v>
      </c>
      <c r="I13" s="60">
        <v>88826757</v>
      </c>
      <c r="J13" s="60">
        <v>211570451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211570451</v>
      </c>
      <c r="X13" s="60">
        <v>329415091</v>
      </c>
      <c r="Y13" s="60">
        <v>-117844640</v>
      </c>
      <c r="Z13" s="140">
        <v>-35.77</v>
      </c>
      <c r="AA13" s="155">
        <v>1317660362</v>
      </c>
    </row>
    <row r="14" spans="1:27" ht="13.5">
      <c r="A14" s="138" t="s">
        <v>83</v>
      </c>
      <c r="B14" s="136"/>
      <c r="C14" s="157">
        <v>390196086</v>
      </c>
      <c r="D14" s="157"/>
      <c r="E14" s="158">
        <v>432509381</v>
      </c>
      <c r="F14" s="159">
        <v>432658007</v>
      </c>
      <c r="G14" s="159">
        <v>53992239</v>
      </c>
      <c r="H14" s="159">
        <v>-12326295</v>
      </c>
      <c r="I14" s="159">
        <v>24410471</v>
      </c>
      <c r="J14" s="159">
        <v>66076415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66076415</v>
      </c>
      <c r="X14" s="159">
        <v>108164502</v>
      </c>
      <c r="Y14" s="159">
        <v>-42088087</v>
      </c>
      <c r="Z14" s="141">
        <v>-38.91</v>
      </c>
      <c r="AA14" s="157">
        <v>432658007</v>
      </c>
    </row>
    <row r="15" spans="1:27" ht="13.5">
      <c r="A15" s="135" t="s">
        <v>84</v>
      </c>
      <c r="B15" s="142"/>
      <c r="C15" s="153">
        <f aca="true" t="shared" si="2" ref="C15:Y15">SUM(C16:C18)</f>
        <v>2902637847</v>
      </c>
      <c r="D15" s="153">
        <f>SUM(D16:D18)</f>
        <v>0</v>
      </c>
      <c r="E15" s="154">
        <f t="shared" si="2"/>
        <v>2010293667</v>
      </c>
      <c r="F15" s="100">
        <f t="shared" si="2"/>
        <v>2004087493</v>
      </c>
      <c r="G15" s="100">
        <f t="shared" si="2"/>
        <v>38794978</v>
      </c>
      <c r="H15" s="100">
        <f t="shared" si="2"/>
        <v>142296115</v>
      </c>
      <c r="I15" s="100">
        <f t="shared" si="2"/>
        <v>121511456</v>
      </c>
      <c r="J15" s="100">
        <f t="shared" si="2"/>
        <v>302602549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302602549</v>
      </c>
      <c r="X15" s="100">
        <f t="shared" si="2"/>
        <v>501021873</v>
      </c>
      <c r="Y15" s="100">
        <f t="shared" si="2"/>
        <v>-198419324</v>
      </c>
      <c r="Z15" s="137">
        <f>+IF(X15&lt;&gt;0,+(Y15/X15)*100,0)</f>
        <v>-39.60292647742347</v>
      </c>
      <c r="AA15" s="153">
        <f>SUM(AA16:AA18)</f>
        <v>2004087493</v>
      </c>
    </row>
    <row r="16" spans="1:27" ht="13.5">
      <c r="A16" s="138" t="s">
        <v>85</v>
      </c>
      <c r="B16" s="136"/>
      <c r="C16" s="155">
        <v>197527215</v>
      </c>
      <c r="D16" s="155"/>
      <c r="E16" s="156">
        <v>219261501</v>
      </c>
      <c r="F16" s="60">
        <v>227912063</v>
      </c>
      <c r="G16" s="60">
        <v>16423314</v>
      </c>
      <c r="H16" s="60">
        <v>22168619</v>
      </c>
      <c r="I16" s="60">
        <v>16270162</v>
      </c>
      <c r="J16" s="60">
        <v>54862095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54862095</v>
      </c>
      <c r="X16" s="60">
        <v>56978016</v>
      </c>
      <c r="Y16" s="60">
        <v>-2115921</v>
      </c>
      <c r="Z16" s="140">
        <v>-3.71</v>
      </c>
      <c r="AA16" s="155">
        <v>227912063</v>
      </c>
    </row>
    <row r="17" spans="1:27" ht="13.5">
      <c r="A17" s="138" t="s">
        <v>86</v>
      </c>
      <c r="B17" s="136"/>
      <c r="C17" s="155">
        <v>2674411694</v>
      </c>
      <c r="D17" s="155"/>
      <c r="E17" s="156">
        <v>1767699866</v>
      </c>
      <c r="F17" s="60">
        <v>1749720945</v>
      </c>
      <c r="G17" s="60">
        <v>20533955</v>
      </c>
      <c r="H17" s="60">
        <v>117698101</v>
      </c>
      <c r="I17" s="60">
        <v>104563100</v>
      </c>
      <c r="J17" s="60">
        <v>242795156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242795156</v>
      </c>
      <c r="X17" s="60">
        <v>437430236</v>
      </c>
      <c r="Y17" s="60">
        <v>-194635080</v>
      </c>
      <c r="Z17" s="140">
        <v>-44.5</v>
      </c>
      <c r="AA17" s="155">
        <v>1749720945</v>
      </c>
    </row>
    <row r="18" spans="1:27" ht="13.5">
      <c r="A18" s="138" t="s">
        <v>87</v>
      </c>
      <c r="B18" s="136"/>
      <c r="C18" s="155">
        <v>30698938</v>
      </c>
      <c r="D18" s="155"/>
      <c r="E18" s="156">
        <v>23332300</v>
      </c>
      <c r="F18" s="60">
        <v>26454485</v>
      </c>
      <c r="G18" s="60">
        <v>1837709</v>
      </c>
      <c r="H18" s="60">
        <v>2429395</v>
      </c>
      <c r="I18" s="60">
        <v>678194</v>
      </c>
      <c r="J18" s="60">
        <v>4945298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4945298</v>
      </c>
      <c r="X18" s="60">
        <v>6613621</v>
      </c>
      <c r="Y18" s="60">
        <v>-1668323</v>
      </c>
      <c r="Z18" s="140">
        <v>-25.23</v>
      </c>
      <c r="AA18" s="155">
        <v>26454485</v>
      </c>
    </row>
    <row r="19" spans="1:27" ht="13.5">
      <c r="A19" s="135" t="s">
        <v>88</v>
      </c>
      <c r="B19" s="142"/>
      <c r="C19" s="153">
        <f aca="true" t="shared" si="3" ref="C19:Y19">SUM(C20:C23)</f>
        <v>13675762240</v>
      </c>
      <c r="D19" s="153">
        <f>SUM(D20:D23)</f>
        <v>0</v>
      </c>
      <c r="E19" s="154">
        <f t="shared" si="3"/>
        <v>15046322679</v>
      </c>
      <c r="F19" s="100">
        <f t="shared" si="3"/>
        <v>15035869205</v>
      </c>
      <c r="G19" s="100">
        <f t="shared" si="3"/>
        <v>1051203943</v>
      </c>
      <c r="H19" s="100">
        <f t="shared" si="3"/>
        <v>1200832653</v>
      </c>
      <c r="I19" s="100">
        <f t="shared" si="3"/>
        <v>1196144024</v>
      </c>
      <c r="J19" s="100">
        <f t="shared" si="3"/>
        <v>3448180620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3448180620</v>
      </c>
      <c r="X19" s="100">
        <f t="shared" si="3"/>
        <v>3758967302</v>
      </c>
      <c r="Y19" s="100">
        <f t="shared" si="3"/>
        <v>-310786682</v>
      </c>
      <c r="Z19" s="137">
        <f>+IF(X19&lt;&gt;0,+(Y19/X19)*100,0)</f>
        <v>-8.267874047072517</v>
      </c>
      <c r="AA19" s="153">
        <f>SUM(AA20:AA23)</f>
        <v>15035869205</v>
      </c>
    </row>
    <row r="20" spans="1:27" ht="13.5">
      <c r="A20" s="138" t="s">
        <v>89</v>
      </c>
      <c r="B20" s="136"/>
      <c r="C20" s="155">
        <v>9141318737</v>
      </c>
      <c r="D20" s="155"/>
      <c r="E20" s="156">
        <v>10020983049</v>
      </c>
      <c r="F20" s="60">
        <v>10018983049</v>
      </c>
      <c r="G20" s="60">
        <v>784845775</v>
      </c>
      <c r="H20" s="60">
        <v>825348907</v>
      </c>
      <c r="I20" s="60">
        <v>857082888</v>
      </c>
      <c r="J20" s="60">
        <v>2467277570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2467277570</v>
      </c>
      <c r="X20" s="60">
        <v>2504745762</v>
      </c>
      <c r="Y20" s="60">
        <v>-37468192</v>
      </c>
      <c r="Z20" s="140">
        <v>-1.5</v>
      </c>
      <c r="AA20" s="155">
        <v>10018983049</v>
      </c>
    </row>
    <row r="21" spans="1:27" ht="13.5">
      <c r="A21" s="138" t="s">
        <v>90</v>
      </c>
      <c r="B21" s="136"/>
      <c r="C21" s="155">
        <v>2245107120</v>
      </c>
      <c r="D21" s="155"/>
      <c r="E21" s="156">
        <v>2506464908</v>
      </c>
      <c r="F21" s="60">
        <v>2491929908</v>
      </c>
      <c r="G21" s="60">
        <v>124330166</v>
      </c>
      <c r="H21" s="60">
        <v>188711927</v>
      </c>
      <c r="I21" s="60">
        <v>159748889</v>
      </c>
      <c r="J21" s="60">
        <v>472790982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472790982</v>
      </c>
      <c r="X21" s="60">
        <v>622982477</v>
      </c>
      <c r="Y21" s="60">
        <v>-150191495</v>
      </c>
      <c r="Z21" s="140">
        <v>-24.11</v>
      </c>
      <c r="AA21" s="155">
        <v>2491929908</v>
      </c>
    </row>
    <row r="22" spans="1:27" ht="13.5">
      <c r="A22" s="138" t="s">
        <v>91</v>
      </c>
      <c r="B22" s="136"/>
      <c r="C22" s="157">
        <v>1325053844</v>
      </c>
      <c r="D22" s="157"/>
      <c r="E22" s="158">
        <v>1485615336</v>
      </c>
      <c r="F22" s="159">
        <v>1481417862</v>
      </c>
      <c r="G22" s="159">
        <v>66953199</v>
      </c>
      <c r="H22" s="159">
        <v>108101752</v>
      </c>
      <c r="I22" s="159">
        <v>93759787</v>
      </c>
      <c r="J22" s="159">
        <v>268814738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268814738</v>
      </c>
      <c r="X22" s="159">
        <v>370354466</v>
      </c>
      <c r="Y22" s="159">
        <v>-101539728</v>
      </c>
      <c r="Z22" s="141">
        <v>-27.42</v>
      </c>
      <c r="AA22" s="157">
        <v>1481417862</v>
      </c>
    </row>
    <row r="23" spans="1:27" ht="13.5">
      <c r="A23" s="138" t="s">
        <v>92</v>
      </c>
      <c r="B23" s="136"/>
      <c r="C23" s="155">
        <v>964282539</v>
      </c>
      <c r="D23" s="155"/>
      <c r="E23" s="156">
        <v>1033259386</v>
      </c>
      <c r="F23" s="60">
        <v>1043538386</v>
      </c>
      <c r="G23" s="60">
        <v>75074803</v>
      </c>
      <c r="H23" s="60">
        <v>78670067</v>
      </c>
      <c r="I23" s="60">
        <v>85552460</v>
      </c>
      <c r="J23" s="60">
        <v>239297330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239297330</v>
      </c>
      <c r="X23" s="60">
        <v>260884597</v>
      </c>
      <c r="Y23" s="60">
        <v>-21587267</v>
      </c>
      <c r="Z23" s="140">
        <v>-8.27</v>
      </c>
      <c r="AA23" s="155">
        <v>1043538386</v>
      </c>
    </row>
    <row r="24" spans="1:27" ht="13.5">
      <c r="A24" s="135" t="s">
        <v>93</v>
      </c>
      <c r="B24" s="142" t="s">
        <v>94</v>
      </c>
      <c r="C24" s="153">
        <v>1650126</v>
      </c>
      <c r="D24" s="153"/>
      <c r="E24" s="154">
        <v>4613457</v>
      </c>
      <c r="F24" s="100">
        <v>4613457</v>
      </c>
      <c r="G24" s="100">
        <v>9993</v>
      </c>
      <c r="H24" s="100">
        <v>14607</v>
      </c>
      <c r="I24" s="100">
        <v>1601</v>
      </c>
      <c r="J24" s="100">
        <v>26201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26201</v>
      </c>
      <c r="X24" s="100">
        <v>1153364</v>
      </c>
      <c r="Y24" s="100">
        <v>-1127163</v>
      </c>
      <c r="Z24" s="137">
        <v>-97.73</v>
      </c>
      <c r="AA24" s="153">
        <v>4613457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27363445136</v>
      </c>
      <c r="D25" s="168">
        <f>+D5+D9+D15+D19+D24</f>
        <v>0</v>
      </c>
      <c r="E25" s="169">
        <f t="shared" si="4"/>
        <v>28478397130</v>
      </c>
      <c r="F25" s="73">
        <f t="shared" si="4"/>
        <v>28498028567</v>
      </c>
      <c r="G25" s="73">
        <f t="shared" si="4"/>
        <v>2115393335</v>
      </c>
      <c r="H25" s="73">
        <f t="shared" si="4"/>
        <v>2618613349</v>
      </c>
      <c r="I25" s="73">
        <f t="shared" si="4"/>
        <v>2022140453</v>
      </c>
      <c r="J25" s="73">
        <f t="shared" si="4"/>
        <v>6756147137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6756147137</v>
      </c>
      <c r="X25" s="73">
        <f t="shared" si="4"/>
        <v>7124507142</v>
      </c>
      <c r="Y25" s="73">
        <f t="shared" si="4"/>
        <v>-368360005</v>
      </c>
      <c r="Z25" s="170">
        <f>+IF(X25&lt;&gt;0,+(Y25/X25)*100,0)</f>
        <v>-5.1703226294555105</v>
      </c>
      <c r="AA25" s="168">
        <f>+AA5+AA9+AA15+AA19+AA24</f>
        <v>28498028567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4660151095</v>
      </c>
      <c r="D28" s="153">
        <f>SUM(D29:D31)</f>
        <v>0</v>
      </c>
      <c r="E28" s="154">
        <f t="shared" si="5"/>
        <v>4912165508</v>
      </c>
      <c r="F28" s="100">
        <f t="shared" si="5"/>
        <v>4905007264</v>
      </c>
      <c r="G28" s="100">
        <f t="shared" si="5"/>
        <v>384613986</v>
      </c>
      <c r="H28" s="100">
        <f t="shared" si="5"/>
        <v>404251913</v>
      </c>
      <c r="I28" s="100">
        <f t="shared" si="5"/>
        <v>373698417</v>
      </c>
      <c r="J28" s="100">
        <f t="shared" si="5"/>
        <v>1162564316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1162564316</v>
      </c>
      <c r="X28" s="100">
        <f t="shared" si="5"/>
        <v>1226251816</v>
      </c>
      <c r="Y28" s="100">
        <f t="shared" si="5"/>
        <v>-63687500</v>
      </c>
      <c r="Z28" s="137">
        <f>+IF(X28&lt;&gt;0,+(Y28/X28)*100,0)</f>
        <v>-5.193672226944942</v>
      </c>
      <c r="AA28" s="153">
        <f>SUM(AA29:AA31)</f>
        <v>4905007264</v>
      </c>
    </row>
    <row r="29" spans="1:27" ht="13.5">
      <c r="A29" s="138" t="s">
        <v>75</v>
      </c>
      <c r="B29" s="136"/>
      <c r="C29" s="155">
        <v>303024474</v>
      </c>
      <c r="D29" s="155"/>
      <c r="E29" s="156">
        <v>354083184</v>
      </c>
      <c r="F29" s="60">
        <v>352989331</v>
      </c>
      <c r="G29" s="60">
        <v>32894624</v>
      </c>
      <c r="H29" s="60">
        <v>24688224</v>
      </c>
      <c r="I29" s="60">
        <v>24506056</v>
      </c>
      <c r="J29" s="60">
        <v>82088904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82088904</v>
      </c>
      <c r="X29" s="60">
        <v>88247333</v>
      </c>
      <c r="Y29" s="60">
        <v>-6158429</v>
      </c>
      <c r="Z29" s="140">
        <v>-6.98</v>
      </c>
      <c r="AA29" s="155">
        <v>352989331</v>
      </c>
    </row>
    <row r="30" spans="1:27" ht="13.5">
      <c r="A30" s="138" t="s">
        <v>76</v>
      </c>
      <c r="B30" s="136"/>
      <c r="C30" s="157">
        <v>1971339253</v>
      </c>
      <c r="D30" s="157"/>
      <c r="E30" s="158">
        <v>2324155333</v>
      </c>
      <c r="F30" s="159">
        <v>2314327333</v>
      </c>
      <c r="G30" s="159">
        <v>162487187</v>
      </c>
      <c r="H30" s="159">
        <v>183580367</v>
      </c>
      <c r="I30" s="159">
        <v>182995413</v>
      </c>
      <c r="J30" s="159">
        <v>529062967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529062967</v>
      </c>
      <c r="X30" s="159">
        <v>578581833</v>
      </c>
      <c r="Y30" s="159">
        <v>-49518866</v>
      </c>
      <c r="Z30" s="141">
        <v>-8.56</v>
      </c>
      <c r="AA30" s="157">
        <v>2314327333</v>
      </c>
    </row>
    <row r="31" spans="1:27" ht="13.5">
      <c r="A31" s="138" t="s">
        <v>77</v>
      </c>
      <c r="B31" s="136"/>
      <c r="C31" s="155">
        <v>2385787368</v>
      </c>
      <c r="D31" s="155"/>
      <c r="E31" s="156">
        <v>2233926991</v>
      </c>
      <c r="F31" s="60">
        <v>2237690600</v>
      </c>
      <c r="G31" s="60">
        <v>189232175</v>
      </c>
      <c r="H31" s="60">
        <v>195983322</v>
      </c>
      <c r="I31" s="60">
        <v>166196948</v>
      </c>
      <c r="J31" s="60">
        <v>551412445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551412445</v>
      </c>
      <c r="X31" s="60">
        <v>559422650</v>
      </c>
      <c r="Y31" s="60">
        <v>-8010205</v>
      </c>
      <c r="Z31" s="140">
        <v>-1.43</v>
      </c>
      <c r="AA31" s="155">
        <v>2237690600</v>
      </c>
    </row>
    <row r="32" spans="1:27" ht="13.5">
      <c r="A32" s="135" t="s">
        <v>78</v>
      </c>
      <c r="B32" s="136"/>
      <c r="C32" s="153">
        <f aca="true" t="shared" si="6" ref="C32:Y32">SUM(C33:C37)</f>
        <v>4525179543</v>
      </c>
      <c r="D32" s="153">
        <f>SUM(D33:D37)</f>
        <v>0</v>
      </c>
      <c r="E32" s="154">
        <f t="shared" si="6"/>
        <v>5244602034</v>
      </c>
      <c r="F32" s="100">
        <f t="shared" si="6"/>
        <v>5219571541</v>
      </c>
      <c r="G32" s="100">
        <f t="shared" si="6"/>
        <v>306682038</v>
      </c>
      <c r="H32" s="100">
        <f t="shared" si="6"/>
        <v>370358055</v>
      </c>
      <c r="I32" s="100">
        <f t="shared" si="6"/>
        <v>396362201</v>
      </c>
      <c r="J32" s="100">
        <f t="shared" si="6"/>
        <v>1073402294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1073402294</v>
      </c>
      <c r="X32" s="100">
        <f t="shared" si="6"/>
        <v>1304892886</v>
      </c>
      <c r="Y32" s="100">
        <f t="shared" si="6"/>
        <v>-231490592</v>
      </c>
      <c r="Z32" s="137">
        <f>+IF(X32&lt;&gt;0,+(Y32/X32)*100,0)</f>
        <v>-17.74019879207158</v>
      </c>
      <c r="AA32" s="153">
        <f>SUM(AA33:AA37)</f>
        <v>5219571541</v>
      </c>
    </row>
    <row r="33" spans="1:27" ht="13.5">
      <c r="A33" s="138" t="s">
        <v>79</v>
      </c>
      <c r="B33" s="136"/>
      <c r="C33" s="155">
        <v>502883312</v>
      </c>
      <c r="D33" s="155"/>
      <c r="E33" s="156">
        <v>508917270</v>
      </c>
      <c r="F33" s="60">
        <v>510047692</v>
      </c>
      <c r="G33" s="60">
        <v>32694932</v>
      </c>
      <c r="H33" s="60">
        <v>41742562</v>
      </c>
      <c r="I33" s="60">
        <v>43521975</v>
      </c>
      <c r="J33" s="60">
        <v>117959469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117959469</v>
      </c>
      <c r="X33" s="60">
        <v>127511923</v>
      </c>
      <c r="Y33" s="60">
        <v>-9552454</v>
      </c>
      <c r="Z33" s="140">
        <v>-7.49</v>
      </c>
      <c r="AA33" s="155">
        <v>510047692</v>
      </c>
    </row>
    <row r="34" spans="1:27" ht="13.5">
      <c r="A34" s="138" t="s">
        <v>80</v>
      </c>
      <c r="B34" s="136"/>
      <c r="C34" s="155">
        <v>1187682525</v>
      </c>
      <c r="D34" s="155"/>
      <c r="E34" s="156">
        <v>1271577767</v>
      </c>
      <c r="F34" s="60">
        <v>1271577767</v>
      </c>
      <c r="G34" s="60">
        <v>64052343</v>
      </c>
      <c r="H34" s="60">
        <v>84036060</v>
      </c>
      <c r="I34" s="60">
        <v>92566997</v>
      </c>
      <c r="J34" s="60">
        <v>240655400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240655400</v>
      </c>
      <c r="X34" s="60">
        <v>317894442</v>
      </c>
      <c r="Y34" s="60">
        <v>-77239042</v>
      </c>
      <c r="Z34" s="140">
        <v>-24.3</v>
      </c>
      <c r="AA34" s="155">
        <v>1271577767</v>
      </c>
    </row>
    <row r="35" spans="1:27" ht="13.5">
      <c r="A35" s="138" t="s">
        <v>81</v>
      </c>
      <c r="B35" s="136"/>
      <c r="C35" s="155">
        <v>1429976578</v>
      </c>
      <c r="D35" s="155"/>
      <c r="E35" s="156">
        <v>1599991450</v>
      </c>
      <c r="F35" s="60">
        <v>1601481688</v>
      </c>
      <c r="G35" s="60">
        <v>102717084</v>
      </c>
      <c r="H35" s="60">
        <v>123106523</v>
      </c>
      <c r="I35" s="60">
        <v>127675573</v>
      </c>
      <c r="J35" s="60">
        <v>353499180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353499180</v>
      </c>
      <c r="X35" s="60">
        <v>400370422</v>
      </c>
      <c r="Y35" s="60">
        <v>-46871242</v>
      </c>
      <c r="Z35" s="140">
        <v>-11.71</v>
      </c>
      <c r="AA35" s="155">
        <v>1601481688</v>
      </c>
    </row>
    <row r="36" spans="1:27" ht="13.5">
      <c r="A36" s="138" t="s">
        <v>82</v>
      </c>
      <c r="B36" s="136"/>
      <c r="C36" s="155">
        <v>749050270</v>
      </c>
      <c r="D36" s="155"/>
      <c r="E36" s="156">
        <v>1105048464</v>
      </c>
      <c r="F36" s="60">
        <v>1077397311</v>
      </c>
      <c r="G36" s="60">
        <v>63401387</v>
      </c>
      <c r="H36" s="60">
        <v>68217385</v>
      </c>
      <c r="I36" s="60">
        <v>80457024</v>
      </c>
      <c r="J36" s="60">
        <v>212075796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212075796</v>
      </c>
      <c r="X36" s="60">
        <v>269349328</v>
      </c>
      <c r="Y36" s="60">
        <v>-57273532</v>
      </c>
      <c r="Z36" s="140">
        <v>-21.26</v>
      </c>
      <c r="AA36" s="155">
        <v>1077397311</v>
      </c>
    </row>
    <row r="37" spans="1:27" ht="13.5">
      <c r="A37" s="138" t="s">
        <v>83</v>
      </c>
      <c r="B37" s="136"/>
      <c r="C37" s="157">
        <v>655586858</v>
      </c>
      <c r="D37" s="157"/>
      <c r="E37" s="158">
        <v>759067083</v>
      </c>
      <c r="F37" s="159">
        <v>759067083</v>
      </c>
      <c r="G37" s="159">
        <v>43816292</v>
      </c>
      <c r="H37" s="159">
        <v>53255525</v>
      </c>
      <c r="I37" s="159">
        <v>52140632</v>
      </c>
      <c r="J37" s="159">
        <v>149212449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149212449</v>
      </c>
      <c r="X37" s="159">
        <v>189766771</v>
      </c>
      <c r="Y37" s="159">
        <v>-40554322</v>
      </c>
      <c r="Z37" s="141">
        <v>-21.37</v>
      </c>
      <c r="AA37" s="157">
        <v>759067083</v>
      </c>
    </row>
    <row r="38" spans="1:27" ht="13.5">
      <c r="A38" s="135" t="s">
        <v>84</v>
      </c>
      <c r="B38" s="142"/>
      <c r="C38" s="153">
        <f aca="true" t="shared" si="7" ref="C38:Y38">SUM(C39:C41)</f>
        <v>2311438742</v>
      </c>
      <c r="D38" s="153">
        <f>SUM(D39:D41)</f>
        <v>0</v>
      </c>
      <c r="E38" s="154">
        <f t="shared" si="7"/>
        <v>2717442639</v>
      </c>
      <c r="F38" s="100">
        <f t="shared" si="7"/>
        <v>2720749216</v>
      </c>
      <c r="G38" s="100">
        <f t="shared" si="7"/>
        <v>132487452</v>
      </c>
      <c r="H38" s="100">
        <f t="shared" si="7"/>
        <v>212944824</v>
      </c>
      <c r="I38" s="100">
        <f t="shared" si="7"/>
        <v>190742524</v>
      </c>
      <c r="J38" s="100">
        <f t="shared" si="7"/>
        <v>536174800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536174800</v>
      </c>
      <c r="X38" s="100">
        <f t="shared" si="7"/>
        <v>680187304</v>
      </c>
      <c r="Y38" s="100">
        <f t="shared" si="7"/>
        <v>-144012504</v>
      </c>
      <c r="Z38" s="137">
        <f>+IF(X38&lt;&gt;0,+(Y38/X38)*100,0)</f>
        <v>-21.17247751510516</v>
      </c>
      <c r="AA38" s="153">
        <f>SUM(AA39:AA41)</f>
        <v>2720749216</v>
      </c>
    </row>
    <row r="39" spans="1:27" ht="13.5">
      <c r="A39" s="138" t="s">
        <v>85</v>
      </c>
      <c r="B39" s="136"/>
      <c r="C39" s="155">
        <v>513634727</v>
      </c>
      <c r="D39" s="155"/>
      <c r="E39" s="156">
        <v>589937483</v>
      </c>
      <c r="F39" s="60">
        <v>590717668</v>
      </c>
      <c r="G39" s="60">
        <v>37773681</v>
      </c>
      <c r="H39" s="60">
        <v>55190991</v>
      </c>
      <c r="I39" s="60">
        <v>46444630</v>
      </c>
      <c r="J39" s="60">
        <v>139409302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139409302</v>
      </c>
      <c r="X39" s="60">
        <v>147679417</v>
      </c>
      <c r="Y39" s="60">
        <v>-8270115</v>
      </c>
      <c r="Z39" s="140">
        <v>-5.6</v>
      </c>
      <c r="AA39" s="155">
        <v>590717668</v>
      </c>
    </row>
    <row r="40" spans="1:27" ht="13.5">
      <c r="A40" s="138" t="s">
        <v>86</v>
      </c>
      <c r="B40" s="136"/>
      <c r="C40" s="155">
        <v>1564044924</v>
      </c>
      <c r="D40" s="155"/>
      <c r="E40" s="156">
        <v>1888013008</v>
      </c>
      <c r="F40" s="60">
        <v>1888813008</v>
      </c>
      <c r="G40" s="60">
        <v>77733377</v>
      </c>
      <c r="H40" s="60">
        <v>137365210</v>
      </c>
      <c r="I40" s="60">
        <v>126172251</v>
      </c>
      <c r="J40" s="60">
        <v>341270838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341270838</v>
      </c>
      <c r="X40" s="60">
        <v>472203252</v>
      </c>
      <c r="Y40" s="60">
        <v>-130932414</v>
      </c>
      <c r="Z40" s="140">
        <v>-27.73</v>
      </c>
      <c r="AA40" s="155">
        <v>1888813008</v>
      </c>
    </row>
    <row r="41" spans="1:27" ht="13.5">
      <c r="A41" s="138" t="s">
        <v>87</v>
      </c>
      <c r="B41" s="136"/>
      <c r="C41" s="155">
        <v>233759091</v>
      </c>
      <c r="D41" s="155"/>
      <c r="E41" s="156">
        <v>239492148</v>
      </c>
      <c r="F41" s="60">
        <v>241218540</v>
      </c>
      <c r="G41" s="60">
        <v>16980394</v>
      </c>
      <c r="H41" s="60">
        <v>20388623</v>
      </c>
      <c r="I41" s="60">
        <v>18125643</v>
      </c>
      <c r="J41" s="60">
        <v>55494660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55494660</v>
      </c>
      <c r="X41" s="60">
        <v>60304635</v>
      </c>
      <c r="Y41" s="60">
        <v>-4809975</v>
      </c>
      <c r="Z41" s="140">
        <v>-7.98</v>
      </c>
      <c r="AA41" s="155">
        <v>241218540</v>
      </c>
    </row>
    <row r="42" spans="1:27" ht="13.5">
      <c r="A42" s="135" t="s">
        <v>88</v>
      </c>
      <c r="B42" s="142"/>
      <c r="C42" s="153">
        <f aca="true" t="shared" si="8" ref="C42:Y42">SUM(C43:C46)</f>
        <v>12334750599</v>
      </c>
      <c r="D42" s="153">
        <f>SUM(D43:D46)</f>
        <v>0</v>
      </c>
      <c r="E42" s="154">
        <f t="shared" si="8"/>
        <v>13182539932</v>
      </c>
      <c r="F42" s="100">
        <f t="shared" si="8"/>
        <v>13190818932</v>
      </c>
      <c r="G42" s="100">
        <f t="shared" si="8"/>
        <v>379157972</v>
      </c>
      <c r="H42" s="100">
        <f t="shared" si="8"/>
        <v>1359900233</v>
      </c>
      <c r="I42" s="100">
        <f t="shared" si="8"/>
        <v>1339801740</v>
      </c>
      <c r="J42" s="100">
        <f t="shared" si="8"/>
        <v>3078859945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3078859945</v>
      </c>
      <c r="X42" s="100">
        <f t="shared" si="8"/>
        <v>3297704734</v>
      </c>
      <c r="Y42" s="100">
        <f t="shared" si="8"/>
        <v>-218844789</v>
      </c>
      <c r="Z42" s="137">
        <f>+IF(X42&lt;&gt;0,+(Y42/X42)*100,0)</f>
        <v>-6.636276035985459</v>
      </c>
      <c r="AA42" s="153">
        <f>SUM(AA43:AA46)</f>
        <v>13190818932</v>
      </c>
    </row>
    <row r="43" spans="1:27" ht="13.5">
      <c r="A43" s="138" t="s">
        <v>89</v>
      </c>
      <c r="B43" s="136"/>
      <c r="C43" s="155">
        <v>7654812718</v>
      </c>
      <c r="D43" s="155"/>
      <c r="E43" s="156">
        <v>8319445290</v>
      </c>
      <c r="F43" s="60">
        <v>8317445290</v>
      </c>
      <c r="G43" s="60">
        <v>130656247</v>
      </c>
      <c r="H43" s="60">
        <v>954969268</v>
      </c>
      <c r="I43" s="60">
        <v>941526576</v>
      </c>
      <c r="J43" s="60">
        <v>2027152091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2027152091</v>
      </c>
      <c r="X43" s="60">
        <v>2079361323</v>
      </c>
      <c r="Y43" s="60">
        <v>-52209232</v>
      </c>
      <c r="Z43" s="140">
        <v>-2.51</v>
      </c>
      <c r="AA43" s="155">
        <v>8317445290</v>
      </c>
    </row>
    <row r="44" spans="1:27" ht="13.5">
      <c r="A44" s="138" t="s">
        <v>90</v>
      </c>
      <c r="B44" s="136"/>
      <c r="C44" s="155">
        <v>1957782257</v>
      </c>
      <c r="D44" s="155"/>
      <c r="E44" s="156">
        <v>2092450343</v>
      </c>
      <c r="F44" s="60">
        <v>2092450343</v>
      </c>
      <c r="G44" s="60">
        <v>111409169</v>
      </c>
      <c r="H44" s="60">
        <v>163251382</v>
      </c>
      <c r="I44" s="60">
        <v>170289785</v>
      </c>
      <c r="J44" s="60">
        <v>444950336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444950336</v>
      </c>
      <c r="X44" s="60">
        <v>523112586</v>
      </c>
      <c r="Y44" s="60">
        <v>-78162250</v>
      </c>
      <c r="Z44" s="140">
        <v>-14.94</v>
      </c>
      <c r="AA44" s="155">
        <v>2092450343</v>
      </c>
    </row>
    <row r="45" spans="1:27" ht="13.5">
      <c r="A45" s="138" t="s">
        <v>91</v>
      </c>
      <c r="B45" s="136"/>
      <c r="C45" s="157">
        <v>1135409010</v>
      </c>
      <c r="D45" s="157"/>
      <c r="E45" s="158">
        <v>1166829425</v>
      </c>
      <c r="F45" s="159">
        <v>1166829425</v>
      </c>
      <c r="G45" s="159">
        <v>61048208</v>
      </c>
      <c r="H45" s="159">
        <v>106475260</v>
      </c>
      <c r="I45" s="159">
        <v>102215398</v>
      </c>
      <c r="J45" s="159">
        <v>269738866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269738866</v>
      </c>
      <c r="X45" s="159">
        <v>291707356</v>
      </c>
      <c r="Y45" s="159">
        <v>-21968490</v>
      </c>
      <c r="Z45" s="141">
        <v>-7.53</v>
      </c>
      <c r="AA45" s="157">
        <v>1166829425</v>
      </c>
    </row>
    <row r="46" spans="1:27" ht="13.5">
      <c r="A46" s="138" t="s">
        <v>92</v>
      </c>
      <c r="B46" s="136"/>
      <c r="C46" s="155">
        <v>1586746614</v>
      </c>
      <c r="D46" s="155"/>
      <c r="E46" s="156">
        <v>1603814874</v>
      </c>
      <c r="F46" s="60">
        <v>1614093874</v>
      </c>
      <c r="G46" s="60">
        <v>76044348</v>
      </c>
      <c r="H46" s="60">
        <v>135204323</v>
      </c>
      <c r="I46" s="60">
        <v>125769981</v>
      </c>
      <c r="J46" s="60">
        <v>337018652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337018652</v>
      </c>
      <c r="X46" s="60">
        <v>403523469</v>
      </c>
      <c r="Y46" s="60">
        <v>-66504817</v>
      </c>
      <c r="Z46" s="140">
        <v>-16.48</v>
      </c>
      <c r="AA46" s="155">
        <v>1614093874</v>
      </c>
    </row>
    <row r="47" spans="1:27" ht="13.5">
      <c r="A47" s="135" t="s">
        <v>93</v>
      </c>
      <c r="B47" s="142" t="s">
        <v>94</v>
      </c>
      <c r="C47" s="153">
        <v>75910611</v>
      </c>
      <c r="D47" s="153"/>
      <c r="E47" s="154">
        <v>87332095</v>
      </c>
      <c r="F47" s="100">
        <v>93332095</v>
      </c>
      <c r="G47" s="100">
        <v>5854764</v>
      </c>
      <c r="H47" s="100">
        <v>9555852</v>
      </c>
      <c r="I47" s="100">
        <v>11008129</v>
      </c>
      <c r="J47" s="100">
        <v>26418745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26418745</v>
      </c>
      <c r="X47" s="100">
        <v>23333024</v>
      </c>
      <c r="Y47" s="100">
        <v>3085721</v>
      </c>
      <c r="Z47" s="137">
        <v>13.22</v>
      </c>
      <c r="AA47" s="153">
        <v>93332095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23907430590</v>
      </c>
      <c r="D48" s="168">
        <f>+D28+D32+D38+D42+D47</f>
        <v>0</v>
      </c>
      <c r="E48" s="169">
        <f t="shared" si="9"/>
        <v>26144082208</v>
      </c>
      <c r="F48" s="73">
        <f t="shared" si="9"/>
        <v>26129479048</v>
      </c>
      <c r="G48" s="73">
        <f t="shared" si="9"/>
        <v>1208796212</v>
      </c>
      <c r="H48" s="73">
        <f t="shared" si="9"/>
        <v>2357010877</v>
      </c>
      <c r="I48" s="73">
        <f t="shared" si="9"/>
        <v>2311613011</v>
      </c>
      <c r="J48" s="73">
        <f t="shared" si="9"/>
        <v>5877420100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5877420100</v>
      </c>
      <c r="X48" s="73">
        <f t="shared" si="9"/>
        <v>6532369764</v>
      </c>
      <c r="Y48" s="73">
        <f t="shared" si="9"/>
        <v>-654949664</v>
      </c>
      <c r="Z48" s="170">
        <f>+IF(X48&lt;&gt;0,+(Y48/X48)*100,0)</f>
        <v>-10.026218472956607</v>
      </c>
      <c r="AA48" s="168">
        <f>+AA28+AA32+AA38+AA42+AA47</f>
        <v>26129479048</v>
      </c>
    </row>
    <row r="49" spans="1:27" ht="13.5">
      <c r="A49" s="148" t="s">
        <v>49</v>
      </c>
      <c r="B49" s="149"/>
      <c r="C49" s="171">
        <f aca="true" t="shared" si="10" ref="C49:Y49">+C25-C48</f>
        <v>3456014546</v>
      </c>
      <c r="D49" s="171">
        <f>+D25-D48</f>
        <v>0</v>
      </c>
      <c r="E49" s="172">
        <f t="shared" si="10"/>
        <v>2334314922</v>
      </c>
      <c r="F49" s="173">
        <f t="shared" si="10"/>
        <v>2368549519</v>
      </c>
      <c r="G49" s="173">
        <f t="shared" si="10"/>
        <v>906597123</v>
      </c>
      <c r="H49" s="173">
        <f t="shared" si="10"/>
        <v>261602472</v>
      </c>
      <c r="I49" s="173">
        <f t="shared" si="10"/>
        <v>-289472558</v>
      </c>
      <c r="J49" s="173">
        <f t="shared" si="10"/>
        <v>878727037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878727037</v>
      </c>
      <c r="X49" s="173">
        <f>IF(F25=F48,0,X25-X48)</f>
        <v>592137378</v>
      </c>
      <c r="Y49" s="173">
        <f t="shared" si="10"/>
        <v>286589659</v>
      </c>
      <c r="Z49" s="174">
        <f>+IF(X49&lt;&gt;0,+(Y49/X49)*100,0)</f>
        <v>48.399183981255106</v>
      </c>
      <c r="AA49" s="171">
        <f>+AA25-AA48</f>
        <v>2368549519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5042561974</v>
      </c>
      <c r="D5" s="155">
        <v>0</v>
      </c>
      <c r="E5" s="156">
        <v>5389155437</v>
      </c>
      <c r="F5" s="60">
        <v>5427388247</v>
      </c>
      <c r="G5" s="60">
        <v>361563246</v>
      </c>
      <c r="H5" s="60">
        <v>522003839</v>
      </c>
      <c r="I5" s="60">
        <v>504014404</v>
      </c>
      <c r="J5" s="60">
        <v>1387581489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1387581489</v>
      </c>
      <c r="X5" s="60">
        <v>1356847062</v>
      </c>
      <c r="Y5" s="60">
        <v>30734427</v>
      </c>
      <c r="Z5" s="140">
        <v>2.27</v>
      </c>
      <c r="AA5" s="155">
        <v>5427388247</v>
      </c>
    </row>
    <row r="6" spans="1:27" ht="13.5">
      <c r="A6" s="181" t="s">
        <v>102</v>
      </c>
      <c r="B6" s="182"/>
      <c r="C6" s="155">
        <v>85057109</v>
      </c>
      <c r="D6" s="155">
        <v>0</v>
      </c>
      <c r="E6" s="156">
        <v>99720259</v>
      </c>
      <c r="F6" s="60">
        <v>99720259</v>
      </c>
      <c r="G6" s="60">
        <v>5926475</v>
      </c>
      <c r="H6" s="60">
        <v>7965729</v>
      </c>
      <c r="I6" s="60">
        <v>7245558</v>
      </c>
      <c r="J6" s="60">
        <v>21137762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21137762</v>
      </c>
      <c r="X6" s="60">
        <v>24930065</v>
      </c>
      <c r="Y6" s="60">
        <v>-3792303</v>
      </c>
      <c r="Z6" s="140">
        <v>-15.21</v>
      </c>
      <c r="AA6" s="155">
        <v>99720259</v>
      </c>
    </row>
    <row r="7" spans="1:27" ht="13.5">
      <c r="A7" s="183" t="s">
        <v>103</v>
      </c>
      <c r="B7" s="182"/>
      <c r="C7" s="155">
        <v>8857913723</v>
      </c>
      <c r="D7" s="155">
        <v>0</v>
      </c>
      <c r="E7" s="156">
        <v>9673062605</v>
      </c>
      <c r="F7" s="60">
        <v>9673062605</v>
      </c>
      <c r="G7" s="60">
        <v>779141627</v>
      </c>
      <c r="H7" s="60">
        <v>814154919</v>
      </c>
      <c r="I7" s="60">
        <v>866651316</v>
      </c>
      <c r="J7" s="60">
        <v>2459947862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2459947862</v>
      </c>
      <c r="X7" s="60">
        <v>2418265651</v>
      </c>
      <c r="Y7" s="60">
        <v>41682211</v>
      </c>
      <c r="Z7" s="140">
        <v>1.72</v>
      </c>
      <c r="AA7" s="155">
        <v>9673062605</v>
      </c>
    </row>
    <row r="8" spans="1:27" ht="13.5">
      <c r="A8" s="183" t="s">
        <v>104</v>
      </c>
      <c r="B8" s="182"/>
      <c r="C8" s="155">
        <v>2071340369</v>
      </c>
      <c r="D8" s="155">
        <v>0</v>
      </c>
      <c r="E8" s="156">
        <v>2362263920</v>
      </c>
      <c r="F8" s="60">
        <v>2362263920</v>
      </c>
      <c r="G8" s="60">
        <v>118864423</v>
      </c>
      <c r="H8" s="60">
        <v>178941359</v>
      </c>
      <c r="I8" s="60">
        <v>151435967</v>
      </c>
      <c r="J8" s="60">
        <v>449241749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449241749</v>
      </c>
      <c r="X8" s="60">
        <v>590565980</v>
      </c>
      <c r="Y8" s="60">
        <v>-141324231</v>
      </c>
      <c r="Z8" s="140">
        <v>-23.93</v>
      </c>
      <c r="AA8" s="155">
        <v>2362263920</v>
      </c>
    </row>
    <row r="9" spans="1:27" ht="13.5">
      <c r="A9" s="183" t="s">
        <v>105</v>
      </c>
      <c r="B9" s="182"/>
      <c r="C9" s="155">
        <v>1120400693</v>
      </c>
      <c r="D9" s="155">
        <v>0</v>
      </c>
      <c r="E9" s="156">
        <v>1279527543</v>
      </c>
      <c r="F9" s="60">
        <v>1279527543</v>
      </c>
      <c r="G9" s="60">
        <v>64137536</v>
      </c>
      <c r="H9" s="60">
        <v>101975754</v>
      </c>
      <c r="I9" s="60">
        <v>88868261</v>
      </c>
      <c r="J9" s="60">
        <v>254981551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254981551</v>
      </c>
      <c r="X9" s="60">
        <v>319881886</v>
      </c>
      <c r="Y9" s="60">
        <v>-64900335</v>
      </c>
      <c r="Z9" s="140">
        <v>-20.29</v>
      </c>
      <c r="AA9" s="155">
        <v>1279527543</v>
      </c>
    </row>
    <row r="10" spans="1:27" ht="13.5">
      <c r="A10" s="183" t="s">
        <v>106</v>
      </c>
      <c r="B10" s="182"/>
      <c r="C10" s="155">
        <v>868743698</v>
      </c>
      <c r="D10" s="155">
        <v>0</v>
      </c>
      <c r="E10" s="156">
        <v>947388287</v>
      </c>
      <c r="F10" s="54">
        <v>947388287</v>
      </c>
      <c r="G10" s="54">
        <v>73811058</v>
      </c>
      <c r="H10" s="54">
        <v>76967157</v>
      </c>
      <c r="I10" s="54">
        <v>79478101</v>
      </c>
      <c r="J10" s="54">
        <v>230256316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230256316</v>
      </c>
      <c r="X10" s="54">
        <v>236847072</v>
      </c>
      <c r="Y10" s="54">
        <v>-6590756</v>
      </c>
      <c r="Z10" s="184">
        <v>-2.78</v>
      </c>
      <c r="AA10" s="130">
        <v>947388287</v>
      </c>
    </row>
    <row r="11" spans="1:27" ht="13.5">
      <c r="A11" s="183" t="s">
        <v>107</v>
      </c>
      <c r="B11" s="185"/>
      <c r="C11" s="155">
        <v>181401446</v>
      </c>
      <c r="D11" s="155">
        <v>0</v>
      </c>
      <c r="E11" s="156">
        <v>180148664</v>
      </c>
      <c r="F11" s="60">
        <v>180148664</v>
      </c>
      <c r="G11" s="60">
        <v>14557760</v>
      </c>
      <c r="H11" s="60">
        <v>18833796</v>
      </c>
      <c r="I11" s="60">
        <v>10726214</v>
      </c>
      <c r="J11" s="60">
        <v>44117770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44117770</v>
      </c>
      <c r="X11" s="60">
        <v>45037166</v>
      </c>
      <c r="Y11" s="60">
        <v>-919396</v>
      </c>
      <c r="Z11" s="140">
        <v>-2.04</v>
      </c>
      <c r="AA11" s="155">
        <v>180148664</v>
      </c>
    </row>
    <row r="12" spans="1:27" ht="13.5">
      <c r="A12" s="183" t="s">
        <v>108</v>
      </c>
      <c r="B12" s="185"/>
      <c r="C12" s="155">
        <v>340484940</v>
      </c>
      <c r="D12" s="155">
        <v>0</v>
      </c>
      <c r="E12" s="156">
        <v>374703674</v>
      </c>
      <c r="F12" s="60">
        <v>336470864</v>
      </c>
      <c r="G12" s="60">
        <v>25602550</v>
      </c>
      <c r="H12" s="60">
        <v>18716167</v>
      </c>
      <c r="I12" s="60">
        <v>31876336</v>
      </c>
      <c r="J12" s="60">
        <v>76195053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76195053</v>
      </c>
      <c r="X12" s="60">
        <v>84117716</v>
      </c>
      <c r="Y12" s="60">
        <v>-7922663</v>
      </c>
      <c r="Z12" s="140">
        <v>-9.42</v>
      </c>
      <c r="AA12" s="155">
        <v>336470864</v>
      </c>
    </row>
    <row r="13" spans="1:27" ht="13.5">
      <c r="A13" s="181" t="s">
        <v>109</v>
      </c>
      <c r="B13" s="185"/>
      <c r="C13" s="155">
        <v>368323963</v>
      </c>
      <c r="D13" s="155">
        <v>0</v>
      </c>
      <c r="E13" s="156">
        <v>284617753</v>
      </c>
      <c r="F13" s="60">
        <v>284617753</v>
      </c>
      <c r="G13" s="60">
        <v>12321815</v>
      </c>
      <c r="H13" s="60">
        <v>34551593</v>
      </c>
      <c r="I13" s="60">
        <v>32514823</v>
      </c>
      <c r="J13" s="60">
        <v>79388231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79388231</v>
      </c>
      <c r="X13" s="60">
        <v>71154438</v>
      </c>
      <c r="Y13" s="60">
        <v>8233793</v>
      </c>
      <c r="Z13" s="140">
        <v>11.57</v>
      </c>
      <c r="AA13" s="155">
        <v>284617753</v>
      </c>
    </row>
    <row r="14" spans="1:27" ht="13.5">
      <c r="A14" s="181" t="s">
        <v>110</v>
      </c>
      <c r="B14" s="185"/>
      <c r="C14" s="155">
        <v>183192256</v>
      </c>
      <c r="D14" s="155">
        <v>0</v>
      </c>
      <c r="E14" s="156">
        <v>118804626</v>
      </c>
      <c r="F14" s="60">
        <v>118804626</v>
      </c>
      <c r="G14" s="60">
        <v>5863779</v>
      </c>
      <c r="H14" s="60">
        <v>10537008</v>
      </c>
      <c r="I14" s="60">
        <v>10564545</v>
      </c>
      <c r="J14" s="60">
        <v>26965332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26965332</v>
      </c>
      <c r="X14" s="60">
        <v>29701157</v>
      </c>
      <c r="Y14" s="60">
        <v>-2735825</v>
      </c>
      <c r="Z14" s="140">
        <v>-9.21</v>
      </c>
      <c r="AA14" s="155">
        <v>118804626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100524185</v>
      </c>
      <c r="D16" s="155">
        <v>0</v>
      </c>
      <c r="E16" s="156">
        <v>183256531</v>
      </c>
      <c r="F16" s="60">
        <v>183256531</v>
      </c>
      <c r="G16" s="60">
        <v>9697491</v>
      </c>
      <c r="H16" s="60">
        <v>9760592</v>
      </c>
      <c r="I16" s="60">
        <v>9005685</v>
      </c>
      <c r="J16" s="60">
        <v>28463768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28463768</v>
      </c>
      <c r="X16" s="60">
        <v>45814133</v>
      </c>
      <c r="Y16" s="60">
        <v>-17350365</v>
      </c>
      <c r="Z16" s="140">
        <v>-37.87</v>
      </c>
      <c r="AA16" s="155">
        <v>183256531</v>
      </c>
    </row>
    <row r="17" spans="1:27" ht="13.5">
      <c r="A17" s="181" t="s">
        <v>113</v>
      </c>
      <c r="B17" s="185"/>
      <c r="C17" s="155">
        <v>41843393</v>
      </c>
      <c r="D17" s="155">
        <v>0</v>
      </c>
      <c r="E17" s="156">
        <v>35601062</v>
      </c>
      <c r="F17" s="60">
        <v>35601062</v>
      </c>
      <c r="G17" s="60">
        <v>3365158</v>
      </c>
      <c r="H17" s="60">
        <v>6527602</v>
      </c>
      <c r="I17" s="60">
        <v>3040957</v>
      </c>
      <c r="J17" s="60">
        <v>12933717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12933717</v>
      </c>
      <c r="X17" s="60">
        <v>8900266</v>
      </c>
      <c r="Y17" s="60">
        <v>4033451</v>
      </c>
      <c r="Z17" s="140">
        <v>45.32</v>
      </c>
      <c r="AA17" s="155">
        <v>35601062</v>
      </c>
    </row>
    <row r="18" spans="1:27" ht="13.5">
      <c r="A18" s="183" t="s">
        <v>114</v>
      </c>
      <c r="B18" s="182"/>
      <c r="C18" s="155">
        <v>132469397</v>
      </c>
      <c r="D18" s="155">
        <v>0</v>
      </c>
      <c r="E18" s="156">
        <v>121993082</v>
      </c>
      <c r="F18" s="60">
        <v>121993082</v>
      </c>
      <c r="G18" s="60">
        <v>7766896</v>
      </c>
      <c r="H18" s="60">
        <v>13172585</v>
      </c>
      <c r="I18" s="60">
        <v>11537469</v>
      </c>
      <c r="J18" s="60">
        <v>32476950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32476950</v>
      </c>
      <c r="X18" s="60">
        <v>30498271</v>
      </c>
      <c r="Y18" s="60">
        <v>1978679</v>
      </c>
      <c r="Z18" s="140">
        <v>6.49</v>
      </c>
      <c r="AA18" s="155">
        <v>121993082</v>
      </c>
    </row>
    <row r="19" spans="1:27" ht="13.5">
      <c r="A19" s="181" t="s">
        <v>34</v>
      </c>
      <c r="B19" s="185"/>
      <c r="C19" s="155">
        <v>1985808636</v>
      </c>
      <c r="D19" s="155">
        <v>0</v>
      </c>
      <c r="E19" s="156">
        <v>2595903897</v>
      </c>
      <c r="F19" s="60">
        <v>2581300737</v>
      </c>
      <c r="G19" s="60">
        <v>557737028</v>
      </c>
      <c r="H19" s="60">
        <v>36663661</v>
      </c>
      <c r="I19" s="60">
        <v>74390402</v>
      </c>
      <c r="J19" s="60">
        <v>668791091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668791091</v>
      </c>
      <c r="X19" s="60">
        <v>645325184</v>
      </c>
      <c r="Y19" s="60">
        <v>23465907</v>
      </c>
      <c r="Z19" s="140">
        <v>3.64</v>
      </c>
      <c r="AA19" s="155">
        <v>2581300737</v>
      </c>
    </row>
    <row r="20" spans="1:27" ht="13.5">
      <c r="A20" s="181" t="s">
        <v>35</v>
      </c>
      <c r="B20" s="185"/>
      <c r="C20" s="155">
        <v>2445384444</v>
      </c>
      <c r="D20" s="155">
        <v>0</v>
      </c>
      <c r="E20" s="156">
        <v>2228191829</v>
      </c>
      <c r="F20" s="54">
        <v>2229761486</v>
      </c>
      <c r="G20" s="54">
        <v>30375693</v>
      </c>
      <c r="H20" s="54">
        <v>656054942</v>
      </c>
      <c r="I20" s="54">
        <v>28415121</v>
      </c>
      <c r="J20" s="54">
        <v>714845756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714845756</v>
      </c>
      <c r="X20" s="54">
        <v>557440372</v>
      </c>
      <c r="Y20" s="54">
        <v>157405384</v>
      </c>
      <c r="Z20" s="184">
        <v>28.24</v>
      </c>
      <c r="AA20" s="130">
        <v>2229761486</v>
      </c>
    </row>
    <row r="21" spans="1:27" ht="13.5">
      <c r="A21" s="181" t="s">
        <v>115</v>
      </c>
      <c r="B21" s="185"/>
      <c r="C21" s="155">
        <v>86747361</v>
      </c>
      <c r="D21" s="155">
        <v>0</v>
      </c>
      <c r="E21" s="156">
        <v>69000000</v>
      </c>
      <c r="F21" s="60">
        <v>69000000</v>
      </c>
      <c r="G21" s="60">
        <v>17765</v>
      </c>
      <c r="H21" s="60">
        <v>-17765</v>
      </c>
      <c r="I21" s="82">
        <v>904980</v>
      </c>
      <c r="J21" s="60">
        <v>904980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904980</v>
      </c>
      <c r="X21" s="60">
        <v>17250000</v>
      </c>
      <c r="Y21" s="60">
        <v>-16345020</v>
      </c>
      <c r="Z21" s="140">
        <v>-94.75</v>
      </c>
      <c r="AA21" s="155">
        <v>69000000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23912197587</v>
      </c>
      <c r="D22" s="188">
        <f>SUM(D5:D21)</f>
        <v>0</v>
      </c>
      <c r="E22" s="189">
        <f t="shared" si="0"/>
        <v>25943339169</v>
      </c>
      <c r="F22" s="190">
        <f t="shared" si="0"/>
        <v>25930305666</v>
      </c>
      <c r="G22" s="190">
        <f t="shared" si="0"/>
        <v>2070750300</v>
      </c>
      <c r="H22" s="190">
        <f t="shared" si="0"/>
        <v>2506808938</v>
      </c>
      <c r="I22" s="190">
        <f t="shared" si="0"/>
        <v>1910670139</v>
      </c>
      <c r="J22" s="190">
        <f t="shared" si="0"/>
        <v>6488229377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6488229377</v>
      </c>
      <c r="X22" s="190">
        <f t="shared" si="0"/>
        <v>6482576419</v>
      </c>
      <c r="Y22" s="190">
        <f t="shared" si="0"/>
        <v>5652958</v>
      </c>
      <c r="Z22" s="191">
        <f>+IF(X22&lt;&gt;0,+(Y22/X22)*100,0)</f>
        <v>0.08720233491473478</v>
      </c>
      <c r="AA22" s="188">
        <f>SUM(AA5:AA21)</f>
        <v>25930305666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7433446773</v>
      </c>
      <c r="D25" s="155">
        <v>0</v>
      </c>
      <c r="E25" s="156">
        <v>8253457949</v>
      </c>
      <c r="F25" s="60">
        <v>8257526187</v>
      </c>
      <c r="G25" s="60">
        <v>587623244</v>
      </c>
      <c r="H25" s="60">
        <v>673432052</v>
      </c>
      <c r="I25" s="60">
        <v>660621891</v>
      </c>
      <c r="J25" s="60">
        <v>1921677187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1921677187</v>
      </c>
      <c r="X25" s="60">
        <v>2064381547</v>
      </c>
      <c r="Y25" s="60">
        <v>-142704360</v>
      </c>
      <c r="Z25" s="140">
        <v>-6.91</v>
      </c>
      <c r="AA25" s="155">
        <v>8257526187</v>
      </c>
    </row>
    <row r="26" spans="1:27" ht="13.5">
      <c r="A26" s="183" t="s">
        <v>38</v>
      </c>
      <c r="B26" s="182"/>
      <c r="C26" s="155">
        <v>111673236</v>
      </c>
      <c r="D26" s="155">
        <v>0</v>
      </c>
      <c r="E26" s="156">
        <v>123721024</v>
      </c>
      <c r="F26" s="60">
        <v>123721024</v>
      </c>
      <c r="G26" s="60">
        <v>9391713</v>
      </c>
      <c r="H26" s="60">
        <v>9436000</v>
      </c>
      <c r="I26" s="60">
        <v>9502948</v>
      </c>
      <c r="J26" s="60">
        <v>28330661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28330661</v>
      </c>
      <c r="X26" s="60">
        <v>30930256</v>
      </c>
      <c r="Y26" s="60">
        <v>-2599595</v>
      </c>
      <c r="Z26" s="140">
        <v>-8.4</v>
      </c>
      <c r="AA26" s="155">
        <v>123721024</v>
      </c>
    </row>
    <row r="27" spans="1:27" ht="13.5">
      <c r="A27" s="183" t="s">
        <v>118</v>
      </c>
      <c r="B27" s="182"/>
      <c r="C27" s="155">
        <v>926811638</v>
      </c>
      <c r="D27" s="155">
        <v>0</v>
      </c>
      <c r="E27" s="156">
        <v>866191938</v>
      </c>
      <c r="F27" s="60">
        <v>866191938</v>
      </c>
      <c r="G27" s="60">
        <v>72182662</v>
      </c>
      <c r="H27" s="60">
        <v>72182662</v>
      </c>
      <c r="I27" s="60">
        <v>72182662</v>
      </c>
      <c r="J27" s="60">
        <v>216547986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216547986</v>
      </c>
      <c r="X27" s="60">
        <v>216547985</v>
      </c>
      <c r="Y27" s="60">
        <v>1</v>
      </c>
      <c r="Z27" s="140">
        <v>0</v>
      </c>
      <c r="AA27" s="155">
        <v>866191938</v>
      </c>
    </row>
    <row r="28" spans="1:27" ht="13.5">
      <c r="A28" s="183" t="s">
        <v>39</v>
      </c>
      <c r="B28" s="182"/>
      <c r="C28" s="155">
        <v>1627385222</v>
      </c>
      <c r="D28" s="155">
        <v>0</v>
      </c>
      <c r="E28" s="156">
        <v>1934740570</v>
      </c>
      <c r="F28" s="60">
        <v>1934740570</v>
      </c>
      <c r="G28" s="60">
        <v>163574740</v>
      </c>
      <c r="H28" s="60">
        <v>156931324</v>
      </c>
      <c r="I28" s="60">
        <v>159814108</v>
      </c>
      <c r="J28" s="60">
        <v>480320172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480320172</v>
      </c>
      <c r="X28" s="60">
        <v>483685143</v>
      </c>
      <c r="Y28" s="60">
        <v>-3364971</v>
      </c>
      <c r="Z28" s="140">
        <v>-0.7</v>
      </c>
      <c r="AA28" s="155">
        <v>1934740570</v>
      </c>
    </row>
    <row r="29" spans="1:27" ht="13.5">
      <c r="A29" s="183" t="s">
        <v>40</v>
      </c>
      <c r="B29" s="182"/>
      <c r="C29" s="155">
        <v>720766039</v>
      </c>
      <c r="D29" s="155">
        <v>0</v>
      </c>
      <c r="E29" s="156">
        <v>863894265</v>
      </c>
      <c r="F29" s="60">
        <v>863894265</v>
      </c>
      <c r="G29" s="60">
        <v>64181168</v>
      </c>
      <c r="H29" s="60">
        <v>64181734</v>
      </c>
      <c r="I29" s="60">
        <v>64181589</v>
      </c>
      <c r="J29" s="60">
        <v>192544491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192544491</v>
      </c>
      <c r="X29" s="60">
        <v>215973566</v>
      </c>
      <c r="Y29" s="60">
        <v>-23429075</v>
      </c>
      <c r="Z29" s="140">
        <v>-10.85</v>
      </c>
      <c r="AA29" s="155">
        <v>863894265</v>
      </c>
    </row>
    <row r="30" spans="1:27" ht="13.5">
      <c r="A30" s="183" t="s">
        <v>119</v>
      </c>
      <c r="B30" s="182"/>
      <c r="C30" s="155">
        <v>6391185592</v>
      </c>
      <c r="D30" s="155">
        <v>0</v>
      </c>
      <c r="E30" s="156">
        <v>6898880659</v>
      </c>
      <c r="F30" s="60">
        <v>6898880659</v>
      </c>
      <c r="G30" s="60">
        <v>20159147</v>
      </c>
      <c r="H30" s="60">
        <v>830992496</v>
      </c>
      <c r="I30" s="60">
        <v>839731141</v>
      </c>
      <c r="J30" s="60">
        <v>1690882784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1690882784</v>
      </c>
      <c r="X30" s="60">
        <v>1724720165</v>
      </c>
      <c r="Y30" s="60">
        <v>-33837381</v>
      </c>
      <c r="Z30" s="140">
        <v>-1.96</v>
      </c>
      <c r="AA30" s="155">
        <v>6898880659</v>
      </c>
    </row>
    <row r="31" spans="1:27" ht="13.5">
      <c r="A31" s="183" t="s">
        <v>120</v>
      </c>
      <c r="B31" s="182"/>
      <c r="C31" s="155">
        <v>284193103</v>
      </c>
      <c r="D31" s="155">
        <v>0</v>
      </c>
      <c r="E31" s="156">
        <v>358680975</v>
      </c>
      <c r="F31" s="60">
        <v>358680975</v>
      </c>
      <c r="G31" s="60">
        <v>21996954</v>
      </c>
      <c r="H31" s="60">
        <v>24389081</v>
      </c>
      <c r="I31" s="60">
        <v>23900307</v>
      </c>
      <c r="J31" s="60">
        <v>70286342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70286342</v>
      </c>
      <c r="X31" s="60">
        <v>89670244</v>
      </c>
      <c r="Y31" s="60">
        <v>-19383902</v>
      </c>
      <c r="Z31" s="140">
        <v>-21.62</v>
      </c>
      <c r="AA31" s="155">
        <v>358680975</v>
      </c>
    </row>
    <row r="32" spans="1:27" ht="13.5">
      <c r="A32" s="183" t="s">
        <v>121</v>
      </c>
      <c r="B32" s="182"/>
      <c r="C32" s="155">
        <v>2825945913</v>
      </c>
      <c r="D32" s="155">
        <v>0</v>
      </c>
      <c r="E32" s="156">
        <v>3192182369</v>
      </c>
      <c r="F32" s="60">
        <v>3223574009</v>
      </c>
      <c r="G32" s="60">
        <v>41528601</v>
      </c>
      <c r="H32" s="60">
        <v>200839102</v>
      </c>
      <c r="I32" s="60">
        <v>203972361</v>
      </c>
      <c r="J32" s="60">
        <v>446340064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446340064</v>
      </c>
      <c r="X32" s="60">
        <v>805893502</v>
      </c>
      <c r="Y32" s="60">
        <v>-359553438</v>
      </c>
      <c r="Z32" s="140">
        <v>-44.62</v>
      </c>
      <c r="AA32" s="155">
        <v>3223574009</v>
      </c>
    </row>
    <row r="33" spans="1:27" ht="13.5">
      <c r="A33" s="183" t="s">
        <v>42</v>
      </c>
      <c r="B33" s="182"/>
      <c r="C33" s="155">
        <v>103143847</v>
      </c>
      <c r="D33" s="155">
        <v>0</v>
      </c>
      <c r="E33" s="156">
        <v>39544059</v>
      </c>
      <c r="F33" s="60">
        <v>39544059</v>
      </c>
      <c r="G33" s="60">
        <v>10297293</v>
      </c>
      <c r="H33" s="60">
        <v>6502425</v>
      </c>
      <c r="I33" s="60">
        <v>15906716</v>
      </c>
      <c r="J33" s="60">
        <v>32706434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32706434</v>
      </c>
      <c r="X33" s="60">
        <v>9886015</v>
      </c>
      <c r="Y33" s="60">
        <v>22820419</v>
      </c>
      <c r="Z33" s="140">
        <v>230.84</v>
      </c>
      <c r="AA33" s="155">
        <v>39544059</v>
      </c>
    </row>
    <row r="34" spans="1:27" ht="13.5">
      <c r="A34" s="183" t="s">
        <v>43</v>
      </c>
      <c r="B34" s="182"/>
      <c r="C34" s="155">
        <v>3481436690</v>
      </c>
      <c r="D34" s="155">
        <v>0</v>
      </c>
      <c r="E34" s="156">
        <v>3612788400</v>
      </c>
      <c r="F34" s="60">
        <v>3562725362</v>
      </c>
      <c r="G34" s="60">
        <v>217860690</v>
      </c>
      <c r="H34" s="60">
        <v>318124001</v>
      </c>
      <c r="I34" s="60">
        <v>261799288</v>
      </c>
      <c r="J34" s="60">
        <v>797783979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797783979</v>
      </c>
      <c r="X34" s="60">
        <v>890681341</v>
      </c>
      <c r="Y34" s="60">
        <v>-92897362</v>
      </c>
      <c r="Z34" s="140">
        <v>-10.43</v>
      </c>
      <c r="AA34" s="155">
        <v>3562725362</v>
      </c>
    </row>
    <row r="35" spans="1:27" ht="13.5">
      <c r="A35" s="181" t="s">
        <v>122</v>
      </c>
      <c r="B35" s="185"/>
      <c r="C35" s="155">
        <v>1442537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23907430590</v>
      </c>
      <c r="D36" s="188">
        <f>SUM(D25:D35)</f>
        <v>0</v>
      </c>
      <c r="E36" s="189">
        <f t="shared" si="1"/>
        <v>26144082208</v>
      </c>
      <c r="F36" s="190">
        <f t="shared" si="1"/>
        <v>26129479048</v>
      </c>
      <c r="G36" s="190">
        <f t="shared" si="1"/>
        <v>1208796212</v>
      </c>
      <c r="H36" s="190">
        <f t="shared" si="1"/>
        <v>2357010877</v>
      </c>
      <c r="I36" s="190">
        <f t="shared" si="1"/>
        <v>2311613011</v>
      </c>
      <c r="J36" s="190">
        <f t="shared" si="1"/>
        <v>5877420100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5877420100</v>
      </c>
      <c r="X36" s="190">
        <f t="shared" si="1"/>
        <v>6532369764</v>
      </c>
      <c r="Y36" s="190">
        <f t="shared" si="1"/>
        <v>-654949664</v>
      </c>
      <c r="Z36" s="191">
        <f>+IF(X36&lt;&gt;0,+(Y36/X36)*100,0)</f>
        <v>-10.026218472956607</v>
      </c>
      <c r="AA36" s="188">
        <f>SUM(AA25:AA35)</f>
        <v>26129479048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4766997</v>
      </c>
      <c r="D38" s="199">
        <f>+D22-D36</f>
        <v>0</v>
      </c>
      <c r="E38" s="200">
        <f t="shared" si="2"/>
        <v>-200743039</v>
      </c>
      <c r="F38" s="106">
        <f t="shared" si="2"/>
        <v>-199173382</v>
      </c>
      <c r="G38" s="106">
        <f t="shared" si="2"/>
        <v>861954088</v>
      </c>
      <c r="H38" s="106">
        <f t="shared" si="2"/>
        <v>149798061</v>
      </c>
      <c r="I38" s="106">
        <f t="shared" si="2"/>
        <v>-400942872</v>
      </c>
      <c r="J38" s="106">
        <f t="shared" si="2"/>
        <v>610809277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610809277</v>
      </c>
      <c r="X38" s="106">
        <f>IF(F22=F36,0,X22-X36)</f>
        <v>-49793345</v>
      </c>
      <c r="Y38" s="106">
        <f t="shared" si="2"/>
        <v>660602622</v>
      </c>
      <c r="Z38" s="201">
        <f>+IF(X38&lt;&gt;0,+(Y38/X38)*100,0)</f>
        <v>-1326.6885805723637</v>
      </c>
      <c r="AA38" s="199">
        <f>+AA22-AA36</f>
        <v>-199173382</v>
      </c>
    </row>
    <row r="39" spans="1:27" ht="13.5">
      <c r="A39" s="181" t="s">
        <v>46</v>
      </c>
      <c r="B39" s="185"/>
      <c r="C39" s="155">
        <v>3451247549</v>
      </c>
      <c r="D39" s="155">
        <v>0</v>
      </c>
      <c r="E39" s="156">
        <v>2535057961</v>
      </c>
      <c r="F39" s="60">
        <v>2567722901</v>
      </c>
      <c r="G39" s="60">
        <v>44643035</v>
      </c>
      <c r="H39" s="60">
        <v>111804411</v>
      </c>
      <c r="I39" s="60">
        <v>142647314</v>
      </c>
      <c r="J39" s="60">
        <v>299094760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299094760</v>
      </c>
      <c r="X39" s="60">
        <v>641930725</v>
      </c>
      <c r="Y39" s="60">
        <v>-342835965</v>
      </c>
      <c r="Z39" s="140">
        <v>-53.41</v>
      </c>
      <c r="AA39" s="155">
        <v>2567722901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-31177000</v>
      </c>
      <c r="J41" s="60">
        <v>-31177000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-31177000</v>
      </c>
      <c r="X41" s="60">
        <v>0</v>
      </c>
      <c r="Y41" s="202">
        <v>-31177000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3456014546</v>
      </c>
      <c r="D42" s="206">
        <f>SUM(D38:D41)</f>
        <v>0</v>
      </c>
      <c r="E42" s="207">
        <f t="shared" si="3"/>
        <v>2334314922</v>
      </c>
      <c r="F42" s="88">
        <f t="shared" si="3"/>
        <v>2368549519</v>
      </c>
      <c r="G42" s="88">
        <f t="shared" si="3"/>
        <v>906597123</v>
      </c>
      <c r="H42" s="88">
        <f t="shared" si="3"/>
        <v>261602472</v>
      </c>
      <c r="I42" s="88">
        <f t="shared" si="3"/>
        <v>-289472558</v>
      </c>
      <c r="J42" s="88">
        <f t="shared" si="3"/>
        <v>878727037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878727037</v>
      </c>
      <c r="X42" s="88">
        <f t="shared" si="3"/>
        <v>592137380</v>
      </c>
      <c r="Y42" s="88">
        <f t="shared" si="3"/>
        <v>286589657</v>
      </c>
      <c r="Z42" s="208">
        <f>+IF(X42&lt;&gt;0,+(Y42/X42)*100,0)</f>
        <v>48.39918348002283</v>
      </c>
      <c r="AA42" s="206">
        <f>SUM(AA38:AA41)</f>
        <v>2368549519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3456014546</v>
      </c>
      <c r="D44" s="210">
        <f>+D42-D43</f>
        <v>0</v>
      </c>
      <c r="E44" s="211">
        <f t="shared" si="4"/>
        <v>2334314922</v>
      </c>
      <c r="F44" s="77">
        <f t="shared" si="4"/>
        <v>2368549519</v>
      </c>
      <c r="G44" s="77">
        <f t="shared" si="4"/>
        <v>906597123</v>
      </c>
      <c r="H44" s="77">
        <f t="shared" si="4"/>
        <v>261602472</v>
      </c>
      <c r="I44" s="77">
        <f t="shared" si="4"/>
        <v>-289472558</v>
      </c>
      <c r="J44" s="77">
        <f t="shared" si="4"/>
        <v>878727037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878727037</v>
      </c>
      <c r="X44" s="77">
        <f t="shared" si="4"/>
        <v>592137380</v>
      </c>
      <c r="Y44" s="77">
        <f t="shared" si="4"/>
        <v>286589657</v>
      </c>
      <c r="Z44" s="212">
        <f>+IF(X44&lt;&gt;0,+(Y44/X44)*100,0)</f>
        <v>48.39918348002283</v>
      </c>
      <c r="AA44" s="210">
        <f>+AA42-AA43</f>
        <v>2368549519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3456014546</v>
      </c>
      <c r="D46" s="206">
        <f>SUM(D44:D45)</f>
        <v>0</v>
      </c>
      <c r="E46" s="207">
        <f t="shared" si="5"/>
        <v>2334314922</v>
      </c>
      <c r="F46" s="88">
        <f t="shared" si="5"/>
        <v>2368549519</v>
      </c>
      <c r="G46" s="88">
        <f t="shared" si="5"/>
        <v>906597123</v>
      </c>
      <c r="H46" s="88">
        <f t="shared" si="5"/>
        <v>261602472</v>
      </c>
      <c r="I46" s="88">
        <f t="shared" si="5"/>
        <v>-289472558</v>
      </c>
      <c r="J46" s="88">
        <f t="shared" si="5"/>
        <v>878727037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878727037</v>
      </c>
      <c r="X46" s="88">
        <f t="shared" si="5"/>
        <v>592137380</v>
      </c>
      <c r="Y46" s="88">
        <f t="shared" si="5"/>
        <v>286589657</v>
      </c>
      <c r="Z46" s="208">
        <f>+IF(X46&lt;&gt;0,+(Y46/X46)*100,0)</f>
        <v>48.39918348002283</v>
      </c>
      <c r="AA46" s="206">
        <f>SUM(AA44:AA45)</f>
        <v>2368549519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1</v>
      </c>
      <c r="F47" s="159">
        <v>1</v>
      </c>
      <c r="G47" s="60">
        <v>-1</v>
      </c>
      <c r="H47" s="60">
        <v>-1</v>
      </c>
      <c r="I47" s="82">
        <v>-1</v>
      </c>
      <c r="J47" s="60">
        <v>-3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-3</v>
      </c>
      <c r="X47" s="60">
        <v>0</v>
      </c>
      <c r="Y47" s="60">
        <v>-3</v>
      </c>
      <c r="Z47" s="140">
        <v>0</v>
      </c>
      <c r="AA47" s="155">
        <v>1</v>
      </c>
    </row>
    <row r="48" spans="1:27" ht="13.5">
      <c r="A48" s="215" t="s">
        <v>49</v>
      </c>
      <c r="B48" s="216"/>
      <c r="C48" s="217">
        <f aca="true" t="shared" si="6" ref="C48:Y48">SUM(C46:C47)</f>
        <v>3456014546</v>
      </c>
      <c r="D48" s="217">
        <f>SUM(D46:D47)</f>
        <v>0</v>
      </c>
      <c r="E48" s="218">
        <f t="shared" si="6"/>
        <v>2334314923</v>
      </c>
      <c r="F48" s="219">
        <f t="shared" si="6"/>
        <v>2368549520</v>
      </c>
      <c r="G48" s="219">
        <f t="shared" si="6"/>
        <v>906597122</v>
      </c>
      <c r="H48" s="220">
        <f t="shared" si="6"/>
        <v>261602471</v>
      </c>
      <c r="I48" s="220">
        <f t="shared" si="6"/>
        <v>-289472559</v>
      </c>
      <c r="J48" s="220">
        <f t="shared" si="6"/>
        <v>878727034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878727034</v>
      </c>
      <c r="X48" s="220">
        <f t="shared" si="6"/>
        <v>592137380</v>
      </c>
      <c r="Y48" s="220">
        <f t="shared" si="6"/>
        <v>286589654</v>
      </c>
      <c r="Z48" s="221">
        <f>+IF(X48&lt;&gt;0,+(Y48/X48)*100,0)</f>
        <v>48.399182973383645</v>
      </c>
      <c r="AA48" s="222">
        <f>SUM(AA46:AA47)</f>
        <v>2368549520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276796864</v>
      </c>
      <c r="D5" s="153">
        <f>SUM(D6:D8)</f>
        <v>0</v>
      </c>
      <c r="E5" s="154">
        <f t="shared" si="0"/>
        <v>308002103</v>
      </c>
      <c r="F5" s="100">
        <f t="shared" si="0"/>
        <v>328249405</v>
      </c>
      <c r="G5" s="100">
        <f t="shared" si="0"/>
        <v>1143565</v>
      </c>
      <c r="H5" s="100">
        <f t="shared" si="0"/>
        <v>6464515</v>
      </c>
      <c r="I5" s="100">
        <f t="shared" si="0"/>
        <v>28372686</v>
      </c>
      <c r="J5" s="100">
        <f t="shared" si="0"/>
        <v>35980766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35980766</v>
      </c>
      <c r="X5" s="100">
        <f t="shared" si="0"/>
        <v>82062352</v>
      </c>
      <c r="Y5" s="100">
        <f t="shared" si="0"/>
        <v>-46081586</v>
      </c>
      <c r="Z5" s="137">
        <f>+IF(X5&lt;&gt;0,+(Y5/X5)*100,0)</f>
        <v>-56.154356872442555</v>
      </c>
      <c r="AA5" s="153">
        <f>SUM(AA6:AA8)</f>
        <v>328249405</v>
      </c>
    </row>
    <row r="6" spans="1:27" ht="13.5">
      <c r="A6" s="138" t="s">
        <v>75</v>
      </c>
      <c r="B6" s="136"/>
      <c r="C6" s="155">
        <v>4265687</v>
      </c>
      <c r="D6" s="155"/>
      <c r="E6" s="156">
        <v>22149693</v>
      </c>
      <c r="F6" s="60">
        <v>14392911</v>
      </c>
      <c r="G6" s="60">
        <v>102088</v>
      </c>
      <c r="H6" s="60">
        <v>134938</v>
      </c>
      <c r="I6" s="60">
        <v>198514</v>
      </c>
      <c r="J6" s="60">
        <v>435540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435540</v>
      </c>
      <c r="X6" s="60">
        <v>3598228</v>
      </c>
      <c r="Y6" s="60">
        <v>-3162688</v>
      </c>
      <c r="Z6" s="140">
        <v>-87.9</v>
      </c>
      <c r="AA6" s="62">
        <v>14392911</v>
      </c>
    </row>
    <row r="7" spans="1:27" ht="13.5">
      <c r="A7" s="138" t="s">
        <v>76</v>
      </c>
      <c r="B7" s="136"/>
      <c r="C7" s="157">
        <v>10490451</v>
      </c>
      <c r="D7" s="157"/>
      <c r="E7" s="158">
        <v>5949186</v>
      </c>
      <c r="F7" s="159">
        <v>5426004</v>
      </c>
      <c r="G7" s="159">
        <v>-136713</v>
      </c>
      <c r="H7" s="159">
        <v>61495</v>
      </c>
      <c r="I7" s="159">
        <v>395662</v>
      </c>
      <c r="J7" s="159">
        <v>320444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320444</v>
      </c>
      <c r="X7" s="159">
        <v>1356501</v>
      </c>
      <c r="Y7" s="159">
        <v>-1036057</v>
      </c>
      <c r="Z7" s="141">
        <v>-76.38</v>
      </c>
      <c r="AA7" s="225">
        <v>5426004</v>
      </c>
    </row>
    <row r="8" spans="1:27" ht="13.5">
      <c r="A8" s="138" t="s">
        <v>77</v>
      </c>
      <c r="B8" s="136"/>
      <c r="C8" s="155">
        <v>262040726</v>
      </c>
      <c r="D8" s="155"/>
      <c r="E8" s="156">
        <v>279903224</v>
      </c>
      <c r="F8" s="60">
        <v>308430490</v>
      </c>
      <c r="G8" s="60">
        <v>1178190</v>
      </c>
      <c r="H8" s="60">
        <v>6268082</v>
      </c>
      <c r="I8" s="60">
        <v>27778510</v>
      </c>
      <c r="J8" s="60">
        <v>35224782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35224782</v>
      </c>
      <c r="X8" s="60">
        <v>77107623</v>
      </c>
      <c r="Y8" s="60">
        <v>-41882841</v>
      </c>
      <c r="Z8" s="140">
        <v>-54.32</v>
      </c>
      <c r="AA8" s="62">
        <v>308430490</v>
      </c>
    </row>
    <row r="9" spans="1:27" ht="13.5">
      <c r="A9" s="135" t="s">
        <v>78</v>
      </c>
      <c r="B9" s="136"/>
      <c r="C9" s="153">
        <f aca="true" t="shared" si="1" ref="C9:Y9">SUM(C10:C14)</f>
        <v>961936665</v>
      </c>
      <c r="D9" s="153">
        <f>SUM(D10:D14)</f>
        <v>0</v>
      </c>
      <c r="E9" s="154">
        <f t="shared" si="1"/>
        <v>1023911819</v>
      </c>
      <c r="F9" s="100">
        <f t="shared" si="1"/>
        <v>1086454244</v>
      </c>
      <c r="G9" s="100">
        <f t="shared" si="1"/>
        <v>19095028</v>
      </c>
      <c r="H9" s="100">
        <f t="shared" si="1"/>
        <v>39958643</v>
      </c>
      <c r="I9" s="100">
        <f t="shared" si="1"/>
        <v>54874564</v>
      </c>
      <c r="J9" s="100">
        <f t="shared" si="1"/>
        <v>113928235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113928235</v>
      </c>
      <c r="X9" s="100">
        <f t="shared" si="1"/>
        <v>271613562</v>
      </c>
      <c r="Y9" s="100">
        <f t="shared" si="1"/>
        <v>-157685327</v>
      </c>
      <c r="Z9" s="137">
        <f>+IF(X9&lt;&gt;0,+(Y9/X9)*100,0)</f>
        <v>-58.0550270902894</v>
      </c>
      <c r="AA9" s="102">
        <f>SUM(AA10:AA14)</f>
        <v>1086454244</v>
      </c>
    </row>
    <row r="10" spans="1:27" ht="13.5">
      <c r="A10" s="138" t="s">
        <v>79</v>
      </c>
      <c r="B10" s="136"/>
      <c r="C10" s="155">
        <v>37715512</v>
      </c>
      <c r="D10" s="155"/>
      <c r="E10" s="156">
        <v>79594834</v>
      </c>
      <c r="F10" s="60">
        <v>85314442</v>
      </c>
      <c r="G10" s="60">
        <v>76459</v>
      </c>
      <c r="H10" s="60">
        <v>782713</v>
      </c>
      <c r="I10" s="60">
        <v>727633</v>
      </c>
      <c r="J10" s="60">
        <v>1586805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1586805</v>
      </c>
      <c r="X10" s="60">
        <v>21328611</v>
      </c>
      <c r="Y10" s="60">
        <v>-19741806</v>
      </c>
      <c r="Z10" s="140">
        <v>-92.56</v>
      </c>
      <c r="AA10" s="62">
        <v>85314442</v>
      </c>
    </row>
    <row r="11" spans="1:27" ht="13.5">
      <c r="A11" s="138" t="s">
        <v>80</v>
      </c>
      <c r="B11" s="136"/>
      <c r="C11" s="155">
        <v>233145553</v>
      </c>
      <c r="D11" s="155"/>
      <c r="E11" s="156">
        <v>171272412</v>
      </c>
      <c r="F11" s="60">
        <v>183801223</v>
      </c>
      <c r="G11" s="60">
        <v>5223791</v>
      </c>
      <c r="H11" s="60">
        <v>2870945</v>
      </c>
      <c r="I11" s="60">
        <v>6126515</v>
      </c>
      <c r="J11" s="60">
        <v>14221251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14221251</v>
      </c>
      <c r="X11" s="60">
        <v>45950306</v>
      </c>
      <c r="Y11" s="60">
        <v>-31729055</v>
      </c>
      <c r="Z11" s="140">
        <v>-69.05</v>
      </c>
      <c r="AA11" s="62">
        <v>183801223</v>
      </c>
    </row>
    <row r="12" spans="1:27" ht="13.5">
      <c r="A12" s="138" t="s">
        <v>81</v>
      </c>
      <c r="B12" s="136"/>
      <c r="C12" s="155">
        <v>102999662</v>
      </c>
      <c r="D12" s="155"/>
      <c r="E12" s="156">
        <v>122933940</v>
      </c>
      <c r="F12" s="60">
        <v>124321127</v>
      </c>
      <c r="G12" s="60">
        <v>27884</v>
      </c>
      <c r="H12" s="60">
        <v>2489758</v>
      </c>
      <c r="I12" s="60">
        <v>9066868</v>
      </c>
      <c r="J12" s="60">
        <v>11584510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11584510</v>
      </c>
      <c r="X12" s="60">
        <v>31080282</v>
      </c>
      <c r="Y12" s="60">
        <v>-19495772</v>
      </c>
      <c r="Z12" s="140">
        <v>-62.73</v>
      </c>
      <c r="AA12" s="62">
        <v>124321127</v>
      </c>
    </row>
    <row r="13" spans="1:27" ht="13.5">
      <c r="A13" s="138" t="s">
        <v>82</v>
      </c>
      <c r="B13" s="136"/>
      <c r="C13" s="155">
        <v>565693635</v>
      </c>
      <c r="D13" s="155"/>
      <c r="E13" s="156">
        <v>626894167</v>
      </c>
      <c r="F13" s="60">
        <v>666388896</v>
      </c>
      <c r="G13" s="60">
        <v>13670256</v>
      </c>
      <c r="H13" s="60">
        <v>33358235</v>
      </c>
      <c r="I13" s="60">
        <v>38315496</v>
      </c>
      <c r="J13" s="60">
        <v>85343987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85343987</v>
      </c>
      <c r="X13" s="60">
        <v>166597224</v>
      </c>
      <c r="Y13" s="60">
        <v>-81253237</v>
      </c>
      <c r="Z13" s="140">
        <v>-48.77</v>
      </c>
      <c r="AA13" s="62">
        <v>666388896</v>
      </c>
    </row>
    <row r="14" spans="1:27" ht="13.5">
      <c r="A14" s="138" t="s">
        <v>83</v>
      </c>
      <c r="B14" s="136"/>
      <c r="C14" s="157">
        <v>22382303</v>
      </c>
      <c r="D14" s="157"/>
      <c r="E14" s="158">
        <v>23216466</v>
      </c>
      <c r="F14" s="159">
        <v>26628556</v>
      </c>
      <c r="G14" s="159">
        <v>96638</v>
      </c>
      <c r="H14" s="159">
        <v>456992</v>
      </c>
      <c r="I14" s="159">
        <v>638052</v>
      </c>
      <c r="J14" s="159">
        <v>1191682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1191682</v>
      </c>
      <c r="X14" s="159">
        <v>6657139</v>
      </c>
      <c r="Y14" s="159">
        <v>-5465457</v>
      </c>
      <c r="Z14" s="141">
        <v>-82.1</v>
      </c>
      <c r="AA14" s="225">
        <v>26628556</v>
      </c>
    </row>
    <row r="15" spans="1:27" ht="13.5">
      <c r="A15" s="135" t="s">
        <v>84</v>
      </c>
      <c r="B15" s="142"/>
      <c r="C15" s="153">
        <f aca="true" t="shared" si="2" ref="C15:Y15">SUM(C16:C18)</f>
        <v>2528595198</v>
      </c>
      <c r="D15" s="153">
        <f>SUM(D16:D18)</f>
        <v>0</v>
      </c>
      <c r="E15" s="154">
        <f t="shared" si="2"/>
        <v>1485554258</v>
      </c>
      <c r="F15" s="100">
        <f t="shared" si="2"/>
        <v>1512126208</v>
      </c>
      <c r="G15" s="100">
        <f t="shared" si="2"/>
        <v>15371334</v>
      </c>
      <c r="H15" s="100">
        <f t="shared" si="2"/>
        <v>76507335</v>
      </c>
      <c r="I15" s="100">
        <f t="shared" si="2"/>
        <v>87927235</v>
      </c>
      <c r="J15" s="100">
        <f t="shared" si="2"/>
        <v>179805904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179805904</v>
      </c>
      <c r="X15" s="100">
        <f t="shared" si="2"/>
        <v>378031553</v>
      </c>
      <c r="Y15" s="100">
        <f t="shared" si="2"/>
        <v>-198225649</v>
      </c>
      <c r="Z15" s="137">
        <f>+IF(X15&lt;&gt;0,+(Y15/X15)*100,0)</f>
        <v>-52.43627084218549</v>
      </c>
      <c r="AA15" s="102">
        <f>SUM(AA16:AA18)</f>
        <v>1512126208</v>
      </c>
    </row>
    <row r="16" spans="1:27" ht="13.5">
      <c r="A16" s="138" t="s">
        <v>85</v>
      </c>
      <c r="B16" s="136"/>
      <c r="C16" s="155">
        <v>31630593</v>
      </c>
      <c r="D16" s="155"/>
      <c r="E16" s="156">
        <v>52552291</v>
      </c>
      <c r="F16" s="60">
        <v>63612803</v>
      </c>
      <c r="G16" s="60">
        <v>117247</v>
      </c>
      <c r="H16" s="60">
        <v>2605528</v>
      </c>
      <c r="I16" s="60">
        <v>3239249</v>
      </c>
      <c r="J16" s="60">
        <v>5962024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5962024</v>
      </c>
      <c r="X16" s="60">
        <v>15903201</v>
      </c>
      <c r="Y16" s="60">
        <v>-9941177</v>
      </c>
      <c r="Z16" s="140">
        <v>-62.51</v>
      </c>
      <c r="AA16" s="62">
        <v>63612803</v>
      </c>
    </row>
    <row r="17" spans="1:27" ht="13.5">
      <c r="A17" s="138" t="s">
        <v>86</v>
      </c>
      <c r="B17" s="136"/>
      <c r="C17" s="155">
        <v>2482100747</v>
      </c>
      <c r="D17" s="155"/>
      <c r="E17" s="156">
        <v>1410617967</v>
      </c>
      <c r="F17" s="60">
        <v>1425410915</v>
      </c>
      <c r="G17" s="60">
        <v>15254087</v>
      </c>
      <c r="H17" s="60">
        <v>73898020</v>
      </c>
      <c r="I17" s="60">
        <v>84401267</v>
      </c>
      <c r="J17" s="60">
        <v>173553374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173553374</v>
      </c>
      <c r="X17" s="60">
        <v>356352729</v>
      </c>
      <c r="Y17" s="60">
        <v>-182799355</v>
      </c>
      <c r="Z17" s="140">
        <v>-51.3</v>
      </c>
      <c r="AA17" s="62">
        <v>1425410915</v>
      </c>
    </row>
    <row r="18" spans="1:27" ht="13.5">
      <c r="A18" s="138" t="s">
        <v>87</v>
      </c>
      <c r="B18" s="136"/>
      <c r="C18" s="155">
        <v>14863858</v>
      </c>
      <c r="D18" s="155"/>
      <c r="E18" s="156">
        <v>22384000</v>
      </c>
      <c r="F18" s="60">
        <v>23102490</v>
      </c>
      <c r="G18" s="60"/>
      <c r="H18" s="60">
        <v>3787</v>
      </c>
      <c r="I18" s="60">
        <v>286719</v>
      </c>
      <c r="J18" s="60">
        <v>290506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290506</v>
      </c>
      <c r="X18" s="60">
        <v>5775623</v>
      </c>
      <c r="Y18" s="60">
        <v>-5485117</v>
      </c>
      <c r="Z18" s="140">
        <v>-94.97</v>
      </c>
      <c r="AA18" s="62">
        <v>23102490</v>
      </c>
    </row>
    <row r="19" spans="1:27" ht="13.5">
      <c r="A19" s="135" t="s">
        <v>88</v>
      </c>
      <c r="B19" s="142"/>
      <c r="C19" s="153">
        <f aca="true" t="shared" si="3" ref="C19:Y19">SUM(C20:C23)</f>
        <v>2010573008</v>
      </c>
      <c r="D19" s="153">
        <f>SUM(D20:D23)</f>
        <v>0</v>
      </c>
      <c r="E19" s="154">
        <f t="shared" si="3"/>
        <v>2630274847</v>
      </c>
      <c r="F19" s="100">
        <f t="shared" si="3"/>
        <v>2682692424</v>
      </c>
      <c r="G19" s="100">
        <f t="shared" si="3"/>
        <v>16842992</v>
      </c>
      <c r="H19" s="100">
        <f t="shared" si="3"/>
        <v>74916921</v>
      </c>
      <c r="I19" s="100">
        <f t="shared" si="3"/>
        <v>84442010</v>
      </c>
      <c r="J19" s="100">
        <f t="shared" si="3"/>
        <v>176201923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176201923</v>
      </c>
      <c r="X19" s="100">
        <f t="shared" si="3"/>
        <v>670673106</v>
      </c>
      <c r="Y19" s="100">
        <f t="shared" si="3"/>
        <v>-494471183</v>
      </c>
      <c r="Z19" s="137">
        <f>+IF(X19&lt;&gt;0,+(Y19/X19)*100,0)</f>
        <v>-73.72759971681346</v>
      </c>
      <c r="AA19" s="102">
        <f>SUM(AA20:AA23)</f>
        <v>2682692424</v>
      </c>
    </row>
    <row r="20" spans="1:27" ht="13.5">
      <c r="A20" s="138" t="s">
        <v>89</v>
      </c>
      <c r="B20" s="136"/>
      <c r="C20" s="155">
        <v>1194512328</v>
      </c>
      <c r="D20" s="155"/>
      <c r="E20" s="156">
        <v>1404106998</v>
      </c>
      <c r="F20" s="60">
        <v>1426870336</v>
      </c>
      <c r="G20" s="60">
        <v>13532201</v>
      </c>
      <c r="H20" s="60">
        <v>46390536</v>
      </c>
      <c r="I20" s="60">
        <v>52337537</v>
      </c>
      <c r="J20" s="60">
        <v>112260274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112260274</v>
      </c>
      <c r="X20" s="60">
        <v>356717584</v>
      </c>
      <c r="Y20" s="60">
        <v>-244457310</v>
      </c>
      <c r="Z20" s="140">
        <v>-68.53</v>
      </c>
      <c r="AA20" s="62">
        <v>1426870336</v>
      </c>
    </row>
    <row r="21" spans="1:27" ht="13.5">
      <c r="A21" s="138" t="s">
        <v>90</v>
      </c>
      <c r="B21" s="136"/>
      <c r="C21" s="155">
        <v>303326142</v>
      </c>
      <c r="D21" s="155"/>
      <c r="E21" s="156">
        <v>478664937</v>
      </c>
      <c r="F21" s="60">
        <v>515380844</v>
      </c>
      <c r="G21" s="60">
        <v>2089536</v>
      </c>
      <c r="H21" s="60">
        <v>14180086</v>
      </c>
      <c r="I21" s="60">
        <v>17001479</v>
      </c>
      <c r="J21" s="60">
        <v>33271101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33271101</v>
      </c>
      <c r="X21" s="60">
        <v>128845211</v>
      </c>
      <c r="Y21" s="60">
        <v>-95574110</v>
      </c>
      <c r="Z21" s="140">
        <v>-74.18</v>
      </c>
      <c r="AA21" s="62">
        <v>515380844</v>
      </c>
    </row>
    <row r="22" spans="1:27" ht="13.5">
      <c r="A22" s="138" t="s">
        <v>91</v>
      </c>
      <c r="B22" s="136"/>
      <c r="C22" s="157">
        <v>304561001</v>
      </c>
      <c r="D22" s="157"/>
      <c r="E22" s="158">
        <v>482565193</v>
      </c>
      <c r="F22" s="159">
        <v>472585312</v>
      </c>
      <c r="G22" s="159">
        <v>1106719</v>
      </c>
      <c r="H22" s="159">
        <v>7602494</v>
      </c>
      <c r="I22" s="159">
        <v>7407827</v>
      </c>
      <c r="J22" s="159">
        <v>16117040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16117040</v>
      </c>
      <c r="X22" s="159">
        <v>118146328</v>
      </c>
      <c r="Y22" s="159">
        <v>-102029288</v>
      </c>
      <c r="Z22" s="141">
        <v>-86.36</v>
      </c>
      <c r="AA22" s="225">
        <v>472585312</v>
      </c>
    </row>
    <row r="23" spans="1:27" ht="13.5">
      <c r="A23" s="138" t="s">
        <v>92</v>
      </c>
      <c r="B23" s="136"/>
      <c r="C23" s="155">
        <v>208173537</v>
      </c>
      <c r="D23" s="155"/>
      <c r="E23" s="156">
        <v>264937719</v>
      </c>
      <c r="F23" s="60">
        <v>267855932</v>
      </c>
      <c r="G23" s="60">
        <v>114536</v>
      </c>
      <c r="H23" s="60">
        <v>6743805</v>
      </c>
      <c r="I23" s="60">
        <v>7695167</v>
      </c>
      <c r="J23" s="60">
        <v>14553508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14553508</v>
      </c>
      <c r="X23" s="60">
        <v>66963983</v>
      </c>
      <c r="Y23" s="60">
        <v>-52410475</v>
      </c>
      <c r="Z23" s="140">
        <v>-78.27</v>
      </c>
      <c r="AA23" s="62">
        <v>267855932</v>
      </c>
    </row>
    <row r="24" spans="1:27" ht="13.5">
      <c r="A24" s="135" t="s">
        <v>93</v>
      </c>
      <c r="B24" s="142"/>
      <c r="C24" s="153">
        <v>2860339</v>
      </c>
      <c r="D24" s="153"/>
      <c r="E24" s="154">
        <v>2849447</v>
      </c>
      <c r="F24" s="100">
        <v>3243185</v>
      </c>
      <c r="G24" s="100">
        <v>-52171</v>
      </c>
      <c r="H24" s="100">
        <v>177591</v>
      </c>
      <c r="I24" s="100">
        <v>118141</v>
      </c>
      <c r="J24" s="100">
        <v>243561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243561</v>
      </c>
      <c r="X24" s="100">
        <v>810796</v>
      </c>
      <c r="Y24" s="100">
        <v>-567235</v>
      </c>
      <c r="Z24" s="137">
        <v>-69.96</v>
      </c>
      <c r="AA24" s="102">
        <v>3243185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5780762074</v>
      </c>
      <c r="D25" s="217">
        <f>+D5+D9+D15+D19+D24</f>
        <v>0</v>
      </c>
      <c r="E25" s="230">
        <f t="shared" si="4"/>
        <v>5450592474</v>
      </c>
      <c r="F25" s="219">
        <f t="shared" si="4"/>
        <v>5612765466</v>
      </c>
      <c r="G25" s="219">
        <f t="shared" si="4"/>
        <v>52400748</v>
      </c>
      <c r="H25" s="219">
        <f t="shared" si="4"/>
        <v>198025005</v>
      </c>
      <c r="I25" s="219">
        <f t="shared" si="4"/>
        <v>255734636</v>
      </c>
      <c r="J25" s="219">
        <f t="shared" si="4"/>
        <v>506160389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506160389</v>
      </c>
      <c r="X25" s="219">
        <f t="shared" si="4"/>
        <v>1403191369</v>
      </c>
      <c r="Y25" s="219">
        <f t="shared" si="4"/>
        <v>-897030980</v>
      </c>
      <c r="Z25" s="231">
        <f>+IF(X25&lt;&gt;0,+(Y25/X25)*100,0)</f>
        <v>-63.927914596515734</v>
      </c>
      <c r="AA25" s="232">
        <f>+AA5+AA9+AA15+AA19+AA24</f>
        <v>5612765466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3056017959</v>
      </c>
      <c r="D28" s="155"/>
      <c r="E28" s="156">
        <v>2191296599</v>
      </c>
      <c r="F28" s="60">
        <v>2252887716</v>
      </c>
      <c r="G28" s="60">
        <v>32873227</v>
      </c>
      <c r="H28" s="60">
        <v>84786777</v>
      </c>
      <c r="I28" s="60">
        <v>125959836</v>
      </c>
      <c r="J28" s="60">
        <v>243619840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243619840</v>
      </c>
      <c r="X28" s="60">
        <v>563221929</v>
      </c>
      <c r="Y28" s="60">
        <v>-319602089</v>
      </c>
      <c r="Z28" s="140">
        <v>-56.75</v>
      </c>
      <c r="AA28" s="155">
        <v>2252887716</v>
      </c>
    </row>
    <row r="29" spans="1:27" ht="13.5">
      <c r="A29" s="234" t="s">
        <v>134</v>
      </c>
      <c r="B29" s="136"/>
      <c r="C29" s="155">
        <v>354953782</v>
      </c>
      <c r="D29" s="155"/>
      <c r="E29" s="156">
        <v>343761362</v>
      </c>
      <c r="F29" s="60">
        <v>314835180</v>
      </c>
      <c r="G29" s="60">
        <v>11769807</v>
      </c>
      <c r="H29" s="60">
        <v>27017634</v>
      </c>
      <c r="I29" s="60">
        <v>16687479</v>
      </c>
      <c r="J29" s="60">
        <v>55474920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55474920</v>
      </c>
      <c r="X29" s="60">
        <v>78708795</v>
      </c>
      <c r="Y29" s="60">
        <v>-23233875</v>
      </c>
      <c r="Z29" s="140">
        <v>-29.52</v>
      </c>
      <c r="AA29" s="62">
        <v>314835180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3673257</v>
      </c>
      <c r="D31" s="155"/>
      <c r="E31" s="156">
        <v>2100000</v>
      </c>
      <c r="F31" s="60">
        <v>2100000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525000</v>
      </c>
      <c r="Y31" s="60">
        <v>-525000</v>
      </c>
      <c r="Z31" s="140">
        <v>-100</v>
      </c>
      <c r="AA31" s="62">
        <v>2100000</v>
      </c>
    </row>
    <row r="32" spans="1:27" ht="13.5">
      <c r="A32" s="236" t="s">
        <v>46</v>
      </c>
      <c r="B32" s="136"/>
      <c r="C32" s="210">
        <f aca="true" t="shared" si="5" ref="C32:Y32">SUM(C28:C31)</f>
        <v>3414644998</v>
      </c>
      <c r="D32" s="210">
        <f>SUM(D28:D31)</f>
        <v>0</v>
      </c>
      <c r="E32" s="211">
        <f t="shared" si="5"/>
        <v>2537157961</v>
      </c>
      <c r="F32" s="77">
        <f t="shared" si="5"/>
        <v>2569822896</v>
      </c>
      <c r="G32" s="77">
        <f t="shared" si="5"/>
        <v>44643034</v>
      </c>
      <c r="H32" s="77">
        <f t="shared" si="5"/>
        <v>111804411</v>
      </c>
      <c r="I32" s="77">
        <f t="shared" si="5"/>
        <v>142647315</v>
      </c>
      <c r="J32" s="77">
        <f t="shared" si="5"/>
        <v>299094760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299094760</v>
      </c>
      <c r="X32" s="77">
        <f t="shared" si="5"/>
        <v>642455724</v>
      </c>
      <c r="Y32" s="77">
        <f t="shared" si="5"/>
        <v>-343360964</v>
      </c>
      <c r="Z32" s="212">
        <f>+IF(X32&lt;&gt;0,+(Y32/X32)*100,0)</f>
        <v>-53.44507818565253</v>
      </c>
      <c r="AA32" s="79">
        <f>SUM(AA28:AA31)</f>
        <v>2569822896</v>
      </c>
    </row>
    <row r="33" spans="1:27" ht="13.5">
      <c r="A33" s="237" t="s">
        <v>51</v>
      </c>
      <c r="B33" s="136" t="s">
        <v>137</v>
      </c>
      <c r="C33" s="155">
        <v>35075750</v>
      </c>
      <c r="D33" s="155"/>
      <c r="E33" s="156">
        <v>46150000</v>
      </c>
      <c r="F33" s="60">
        <v>47719657</v>
      </c>
      <c r="G33" s="60">
        <v>1586814</v>
      </c>
      <c r="H33" s="60">
        <v>3411847</v>
      </c>
      <c r="I33" s="60">
        <v>3579899</v>
      </c>
      <c r="J33" s="60">
        <v>8578560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8578560</v>
      </c>
      <c r="X33" s="60">
        <v>11929914</v>
      </c>
      <c r="Y33" s="60">
        <v>-3351354</v>
      </c>
      <c r="Z33" s="140">
        <v>-28.09</v>
      </c>
      <c r="AA33" s="62">
        <v>47719657</v>
      </c>
    </row>
    <row r="34" spans="1:27" ht="13.5">
      <c r="A34" s="237" t="s">
        <v>52</v>
      </c>
      <c r="B34" s="136" t="s">
        <v>138</v>
      </c>
      <c r="C34" s="155">
        <v>1665377038</v>
      </c>
      <c r="D34" s="155"/>
      <c r="E34" s="156">
        <v>2149496759</v>
      </c>
      <c r="F34" s="60">
        <v>2228668674</v>
      </c>
      <c r="G34" s="60">
        <v>292322</v>
      </c>
      <c r="H34" s="60">
        <v>66704279</v>
      </c>
      <c r="I34" s="60">
        <v>87943342</v>
      </c>
      <c r="J34" s="60">
        <v>154939943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154939943</v>
      </c>
      <c r="X34" s="60">
        <v>557167169</v>
      </c>
      <c r="Y34" s="60">
        <v>-402227226</v>
      </c>
      <c r="Z34" s="140">
        <v>-72.19</v>
      </c>
      <c r="AA34" s="62">
        <v>2228668674</v>
      </c>
    </row>
    <row r="35" spans="1:27" ht="13.5">
      <c r="A35" s="237" t="s">
        <v>53</v>
      </c>
      <c r="B35" s="136"/>
      <c r="C35" s="155">
        <v>665664284</v>
      </c>
      <c r="D35" s="155"/>
      <c r="E35" s="156">
        <v>717787755</v>
      </c>
      <c r="F35" s="60">
        <v>766554239</v>
      </c>
      <c r="G35" s="60">
        <v>5878577</v>
      </c>
      <c r="H35" s="60">
        <v>16104468</v>
      </c>
      <c r="I35" s="60">
        <v>21564085</v>
      </c>
      <c r="J35" s="60">
        <v>43547130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43547130</v>
      </c>
      <c r="X35" s="60">
        <v>191638560</v>
      </c>
      <c r="Y35" s="60">
        <v>-148091430</v>
      </c>
      <c r="Z35" s="140">
        <v>-77.28</v>
      </c>
      <c r="AA35" s="62">
        <v>766554239</v>
      </c>
    </row>
    <row r="36" spans="1:27" ht="13.5">
      <c r="A36" s="238" t="s">
        <v>139</v>
      </c>
      <c r="B36" s="149"/>
      <c r="C36" s="222">
        <f aca="true" t="shared" si="6" ref="C36:Y36">SUM(C32:C35)</f>
        <v>5780762070</v>
      </c>
      <c r="D36" s="222">
        <f>SUM(D32:D35)</f>
        <v>0</v>
      </c>
      <c r="E36" s="218">
        <f t="shared" si="6"/>
        <v>5450592475</v>
      </c>
      <c r="F36" s="220">
        <f t="shared" si="6"/>
        <v>5612765466</v>
      </c>
      <c r="G36" s="220">
        <f t="shared" si="6"/>
        <v>52400747</v>
      </c>
      <c r="H36" s="220">
        <f t="shared" si="6"/>
        <v>198025005</v>
      </c>
      <c r="I36" s="220">
        <f t="shared" si="6"/>
        <v>255734641</v>
      </c>
      <c r="J36" s="220">
        <f t="shared" si="6"/>
        <v>506160393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506160393</v>
      </c>
      <c r="X36" s="220">
        <f t="shared" si="6"/>
        <v>1403191367</v>
      </c>
      <c r="Y36" s="220">
        <f t="shared" si="6"/>
        <v>-897030974</v>
      </c>
      <c r="Z36" s="221">
        <f>+IF(X36&lt;&gt;0,+(Y36/X36)*100,0)</f>
        <v>-63.92791426003692</v>
      </c>
      <c r="AA36" s="239">
        <f>SUM(AA32:AA35)</f>
        <v>5612765466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4730196</v>
      </c>
      <c r="D6" s="155"/>
      <c r="E6" s="59">
        <v>5965532</v>
      </c>
      <c r="F6" s="60">
        <v>6192000000</v>
      </c>
      <c r="G6" s="60">
        <v>299537758</v>
      </c>
      <c r="H6" s="60">
        <v>105587478</v>
      </c>
      <c r="I6" s="60">
        <v>113936661</v>
      </c>
      <c r="J6" s="60">
        <v>113936661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113936661</v>
      </c>
      <c r="X6" s="60">
        <v>1548000000</v>
      </c>
      <c r="Y6" s="60">
        <v>-1434063339</v>
      </c>
      <c r="Z6" s="140">
        <v>-92.64</v>
      </c>
      <c r="AA6" s="62">
        <v>6192000000</v>
      </c>
    </row>
    <row r="7" spans="1:27" ht="13.5">
      <c r="A7" s="249" t="s">
        <v>144</v>
      </c>
      <c r="B7" s="182"/>
      <c r="C7" s="155">
        <v>3430794</v>
      </c>
      <c r="D7" s="155"/>
      <c r="E7" s="59"/>
      <c r="F7" s="60">
        <v>6800000</v>
      </c>
      <c r="G7" s="60">
        <v>6268506202</v>
      </c>
      <c r="H7" s="60">
        <v>6493380406</v>
      </c>
      <c r="I7" s="60">
        <v>7483635421</v>
      </c>
      <c r="J7" s="60">
        <v>7483635421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7483635421</v>
      </c>
      <c r="X7" s="60">
        <v>1700000</v>
      </c>
      <c r="Y7" s="60">
        <v>7481935421</v>
      </c>
      <c r="Z7" s="140">
        <v>440113.85</v>
      </c>
      <c r="AA7" s="62">
        <v>6800000</v>
      </c>
    </row>
    <row r="8" spans="1:27" ht="13.5">
      <c r="A8" s="249" t="s">
        <v>145</v>
      </c>
      <c r="B8" s="182"/>
      <c r="C8" s="155">
        <v>4172233</v>
      </c>
      <c r="D8" s="155"/>
      <c r="E8" s="59">
        <v>4217354</v>
      </c>
      <c r="F8" s="60">
        <v>4454963696</v>
      </c>
      <c r="G8" s="60">
        <v>3191280468</v>
      </c>
      <c r="H8" s="60">
        <v>3382894534</v>
      </c>
      <c r="I8" s="60">
        <v>3268996039</v>
      </c>
      <c r="J8" s="60">
        <v>3268996039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3268996039</v>
      </c>
      <c r="X8" s="60">
        <v>1113740924</v>
      </c>
      <c r="Y8" s="60">
        <v>2155255115</v>
      </c>
      <c r="Z8" s="140">
        <v>193.51</v>
      </c>
      <c r="AA8" s="62">
        <v>4454963696</v>
      </c>
    </row>
    <row r="9" spans="1:27" ht="13.5">
      <c r="A9" s="249" t="s">
        <v>146</v>
      </c>
      <c r="B9" s="182"/>
      <c r="C9" s="155">
        <v>290496</v>
      </c>
      <c r="D9" s="155"/>
      <c r="E9" s="59">
        <v>370198</v>
      </c>
      <c r="F9" s="60">
        <v>407218119</v>
      </c>
      <c r="G9" s="60">
        <v>-205315818</v>
      </c>
      <c r="H9" s="60">
        <v>276521291</v>
      </c>
      <c r="I9" s="60">
        <v>216276762</v>
      </c>
      <c r="J9" s="60">
        <v>216276762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216276762</v>
      </c>
      <c r="X9" s="60">
        <v>101804530</v>
      </c>
      <c r="Y9" s="60">
        <v>114472232</v>
      </c>
      <c r="Z9" s="140">
        <v>112.44</v>
      </c>
      <c r="AA9" s="62">
        <v>407218119</v>
      </c>
    </row>
    <row r="10" spans="1:27" ht="13.5">
      <c r="A10" s="249" t="s">
        <v>147</v>
      </c>
      <c r="B10" s="182"/>
      <c r="C10" s="155">
        <v>20546</v>
      </c>
      <c r="D10" s="155"/>
      <c r="E10" s="59">
        <v>17832</v>
      </c>
      <c r="F10" s="60">
        <v>16940014</v>
      </c>
      <c r="G10" s="159">
        <v>20545733</v>
      </c>
      <c r="H10" s="159">
        <v>20545732</v>
      </c>
      <c r="I10" s="159">
        <v>20545732</v>
      </c>
      <c r="J10" s="60">
        <v>20545732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20545732</v>
      </c>
      <c r="X10" s="60">
        <v>4235004</v>
      </c>
      <c r="Y10" s="159">
        <v>16310728</v>
      </c>
      <c r="Z10" s="141">
        <v>385.14</v>
      </c>
      <c r="AA10" s="225">
        <v>16940014</v>
      </c>
    </row>
    <row r="11" spans="1:27" ht="13.5">
      <c r="A11" s="249" t="s">
        <v>148</v>
      </c>
      <c r="B11" s="182"/>
      <c r="C11" s="155">
        <v>256550</v>
      </c>
      <c r="D11" s="155"/>
      <c r="E11" s="59">
        <v>278941</v>
      </c>
      <c r="F11" s="60">
        <v>292888386</v>
      </c>
      <c r="G11" s="60">
        <v>272741481</v>
      </c>
      <c r="H11" s="60">
        <v>261264692</v>
      </c>
      <c r="I11" s="60">
        <v>250449308</v>
      </c>
      <c r="J11" s="60">
        <v>250449308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250449308</v>
      </c>
      <c r="X11" s="60">
        <v>73222097</v>
      </c>
      <c r="Y11" s="60">
        <v>177227211</v>
      </c>
      <c r="Z11" s="140">
        <v>242.04</v>
      </c>
      <c r="AA11" s="62">
        <v>292888386</v>
      </c>
    </row>
    <row r="12" spans="1:27" ht="13.5">
      <c r="A12" s="250" t="s">
        <v>56</v>
      </c>
      <c r="B12" s="251"/>
      <c r="C12" s="168">
        <f aca="true" t="shared" si="0" ref="C12:Y12">SUM(C6:C11)</f>
        <v>12900815</v>
      </c>
      <c r="D12" s="168">
        <f>SUM(D6:D11)</f>
        <v>0</v>
      </c>
      <c r="E12" s="72">
        <f t="shared" si="0"/>
        <v>10849857</v>
      </c>
      <c r="F12" s="73">
        <f t="shared" si="0"/>
        <v>11370810215</v>
      </c>
      <c r="G12" s="73">
        <f t="shared" si="0"/>
        <v>9847295824</v>
      </c>
      <c r="H12" s="73">
        <f t="shared" si="0"/>
        <v>10540194133</v>
      </c>
      <c r="I12" s="73">
        <f t="shared" si="0"/>
        <v>11353839923</v>
      </c>
      <c r="J12" s="73">
        <f t="shared" si="0"/>
        <v>11353839923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11353839923</v>
      </c>
      <c r="X12" s="73">
        <f t="shared" si="0"/>
        <v>2842702555</v>
      </c>
      <c r="Y12" s="73">
        <f t="shared" si="0"/>
        <v>8511137368</v>
      </c>
      <c r="Z12" s="170">
        <f>+IF(X12&lt;&gt;0,+(Y12/X12)*100,0)</f>
        <v>299.40302241716597</v>
      </c>
      <c r="AA12" s="74">
        <f>SUM(AA6:AA11)</f>
        <v>11370810215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101665</v>
      </c>
      <c r="D15" s="155"/>
      <c r="E15" s="59">
        <v>89644</v>
      </c>
      <c r="F15" s="60">
        <v>85161343</v>
      </c>
      <c r="G15" s="60">
        <v>99915649</v>
      </c>
      <c r="H15" s="60">
        <v>97820279</v>
      </c>
      <c r="I15" s="60">
        <v>95289641</v>
      </c>
      <c r="J15" s="60">
        <v>95289641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95289641</v>
      </c>
      <c r="X15" s="60">
        <v>21290336</v>
      </c>
      <c r="Y15" s="60">
        <v>73999305</v>
      </c>
      <c r="Z15" s="140">
        <v>347.57</v>
      </c>
      <c r="AA15" s="62">
        <v>85161343</v>
      </c>
    </row>
    <row r="16" spans="1:27" ht="13.5">
      <c r="A16" s="249" t="s">
        <v>151</v>
      </c>
      <c r="B16" s="182"/>
      <c r="C16" s="155">
        <v>173425</v>
      </c>
      <c r="D16" s="155"/>
      <c r="E16" s="59">
        <v>1203274</v>
      </c>
      <c r="F16" s="60">
        <v>133505000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33376250</v>
      </c>
      <c r="Y16" s="159">
        <v>-33376250</v>
      </c>
      <c r="Z16" s="141">
        <v>-100</v>
      </c>
      <c r="AA16" s="225">
        <v>133505000</v>
      </c>
    </row>
    <row r="17" spans="1:27" ht="13.5">
      <c r="A17" s="249" t="s">
        <v>152</v>
      </c>
      <c r="B17" s="182"/>
      <c r="C17" s="155">
        <v>191945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28343832</v>
      </c>
      <c r="D19" s="155"/>
      <c r="E19" s="59">
        <v>32200684</v>
      </c>
      <c r="F19" s="60">
        <v>35630314800</v>
      </c>
      <c r="G19" s="60">
        <v>28544299453</v>
      </c>
      <c r="H19" s="60">
        <v>28600607872</v>
      </c>
      <c r="I19" s="60">
        <v>28696528399</v>
      </c>
      <c r="J19" s="60">
        <v>28696528399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28696528399</v>
      </c>
      <c r="X19" s="60">
        <v>8907578700</v>
      </c>
      <c r="Y19" s="60">
        <v>19788949699</v>
      </c>
      <c r="Z19" s="140">
        <v>222.16</v>
      </c>
      <c r="AA19" s="62">
        <v>35630314800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125500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9411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28945778</v>
      </c>
      <c r="D24" s="168">
        <f>SUM(D15:D23)</f>
        <v>0</v>
      </c>
      <c r="E24" s="76">
        <f t="shared" si="1"/>
        <v>33493602</v>
      </c>
      <c r="F24" s="77">
        <f t="shared" si="1"/>
        <v>35848981143</v>
      </c>
      <c r="G24" s="77">
        <f t="shared" si="1"/>
        <v>28644215102</v>
      </c>
      <c r="H24" s="77">
        <f t="shared" si="1"/>
        <v>28698428151</v>
      </c>
      <c r="I24" s="77">
        <f t="shared" si="1"/>
        <v>28791818040</v>
      </c>
      <c r="J24" s="77">
        <f t="shared" si="1"/>
        <v>28791818040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28791818040</v>
      </c>
      <c r="X24" s="77">
        <f t="shared" si="1"/>
        <v>8962245286</v>
      </c>
      <c r="Y24" s="77">
        <f t="shared" si="1"/>
        <v>19829572754</v>
      </c>
      <c r="Z24" s="212">
        <f>+IF(X24&lt;&gt;0,+(Y24/X24)*100,0)</f>
        <v>221.25675119577397</v>
      </c>
      <c r="AA24" s="79">
        <f>SUM(AA15:AA23)</f>
        <v>35848981143</v>
      </c>
    </row>
    <row r="25" spans="1:27" ht="13.5">
      <c r="A25" s="250" t="s">
        <v>159</v>
      </c>
      <c r="B25" s="251"/>
      <c r="C25" s="168">
        <f aca="true" t="shared" si="2" ref="C25:Y25">+C12+C24</f>
        <v>41846593</v>
      </c>
      <c r="D25" s="168">
        <f>+D12+D24</f>
        <v>0</v>
      </c>
      <c r="E25" s="72">
        <f t="shared" si="2"/>
        <v>44343459</v>
      </c>
      <c r="F25" s="73">
        <f t="shared" si="2"/>
        <v>47219791358</v>
      </c>
      <c r="G25" s="73">
        <f t="shared" si="2"/>
        <v>38491510926</v>
      </c>
      <c r="H25" s="73">
        <f t="shared" si="2"/>
        <v>39238622284</v>
      </c>
      <c r="I25" s="73">
        <f t="shared" si="2"/>
        <v>40145657963</v>
      </c>
      <c r="J25" s="73">
        <f t="shared" si="2"/>
        <v>40145657963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40145657963</v>
      </c>
      <c r="X25" s="73">
        <f t="shared" si="2"/>
        <v>11804947841</v>
      </c>
      <c r="Y25" s="73">
        <f t="shared" si="2"/>
        <v>28340710122</v>
      </c>
      <c r="Z25" s="170">
        <f>+IF(X25&lt;&gt;0,+(Y25/X25)*100,0)</f>
        <v>240.07484407147751</v>
      </c>
      <c r="AA25" s="74">
        <f>+AA12+AA24</f>
        <v>47219791358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418166</v>
      </c>
      <c r="D30" s="155"/>
      <c r="E30" s="59">
        <v>478860</v>
      </c>
      <c r="F30" s="60">
        <v>387991000</v>
      </c>
      <c r="G30" s="60">
        <v>435859339</v>
      </c>
      <c r="H30" s="60">
        <v>418165629</v>
      </c>
      <c r="I30" s="60">
        <v>418165629</v>
      </c>
      <c r="J30" s="60">
        <v>418165629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418165629</v>
      </c>
      <c r="X30" s="60">
        <v>96997750</v>
      </c>
      <c r="Y30" s="60">
        <v>321167879</v>
      </c>
      <c r="Z30" s="140">
        <v>331.11</v>
      </c>
      <c r="AA30" s="62">
        <v>387991000</v>
      </c>
    </row>
    <row r="31" spans="1:27" ht="13.5">
      <c r="A31" s="249" t="s">
        <v>163</v>
      </c>
      <c r="B31" s="182"/>
      <c r="C31" s="155">
        <v>308217</v>
      </c>
      <c r="D31" s="155"/>
      <c r="E31" s="59">
        <v>332682</v>
      </c>
      <c r="F31" s="60">
        <v>365950461</v>
      </c>
      <c r="G31" s="60">
        <v>312180774</v>
      </c>
      <c r="H31" s="60">
        <v>320665377</v>
      </c>
      <c r="I31" s="60">
        <v>327124436</v>
      </c>
      <c r="J31" s="60">
        <v>327124436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327124436</v>
      </c>
      <c r="X31" s="60">
        <v>91487615</v>
      </c>
      <c r="Y31" s="60">
        <v>235636821</v>
      </c>
      <c r="Z31" s="140">
        <v>257.56</v>
      </c>
      <c r="AA31" s="62">
        <v>365950461</v>
      </c>
    </row>
    <row r="32" spans="1:27" ht="13.5">
      <c r="A32" s="249" t="s">
        <v>164</v>
      </c>
      <c r="B32" s="182"/>
      <c r="C32" s="155">
        <v>5357030</v>
      </c>
      <c r="D32" s="155"/>
      <c r="E32" s="59">
        <v>6382164</v>
      </c>
      <c r="F32" s="60">
        <v>8992393204</v>
      </c>
      <c r="G32" s="60">
        <v>860365040</v>
      </c>
      <c r="H32" s="60">
        <v>1007684793</v>
      </c>
      <c r="I32" s="60">
        <v>2491799979</v>
      </c>
      <c r="J32" s="60">
        <v>2491799979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2491799979</v>
      </c>
      <c r="X32" s="60">
        <v>2248098301</v>
      </c>
      <c r="Y32" s="60">
        <v>243701678</v>
      </c>
      <c r="Z32" s="140">
        <v>10.84</v>
      </c>
      <c r="AA32" s="62">
        <v>8992393204</v>
      </c>
    </row>
    <row r="33" spans="1:27" ht="13.5">
      <c r="A33" s="249" t="s">
        <v>165</v>
      </c>
      <c r="B33" s="182"/>
      <c r="C33" s="155">
        <v>1817235</v>
      </c>
      <c r="D33" s="155"/>
      <c r="E33" s="59">
        <v>1152460</v>
      </c>
      <c r="F33" s="60">
        <v>1233132690</v>
      </c>
      <c r="G33" s="60">
        <v>1699437908</v>
      </c>
      <c r="H33" s="60">
        <v>1929158214</v>
      </c>
      <c r="I33" s="60">
        <v>2002608630</v>
      </c>
      <c r="J33" s="60">
        <v>2002608630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2002608630</v>
      </c>
      <c r="X33" s="60">
        <v>308283173</v>
      </c>
      <c r="Y33" s="60">
        <v>1694325457</v>
      </c>
      <c r="Z33" s="140">
        <v>549.6</v>
      </c>
      <c r="AA33" s="62">
        <v>1233132690</v>
      </c>
    </row>
    <row r="34" spans="1:27" ht="13.5">
      <c r="A34" s="250" t="s">
        <v>58</v>
      </c>
      <c r="B34" s="251"/>
      <c r="C34" s="168">
        <f aca="true" t="shared" si="3" ref="C34:Y34">SUM(C29:C33)</f>
        <v>7900648</v>
      </c>
      <c r="D34" s="168">
        <f>SUM(D29:D33)</f>
        <v>0</v>
      </c>
      <c r="E34" s="72">
        <f t="shared" si="3"/>
        <v>8346166</v>
      </c>
      <c r="F34" s="73">
        <f t="shared" si="3"/>
        <v>10979467355</v>
      </c>
      <c r="G34" s="73">
        <f t="shared" si="3"/>
        <v>3307843061</v>
      </c>
      <c r="H34" s="73">
        <f t="shared" si="3"/>
        <v>3675674013</v>
      </c>
      <c r="I34" s="73">
        <f t="shared" si="3"/>
        <v>5239698674</v>
      </c>
      <c r="J34" s="73">
        <f t="shared" si="3"/>
        <v>5239698674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5239698674</v>
      </c>
      <c r="X34" s="73">
        <f t="shared" si="3"/>
        <v>2744866839</v>
      </c>
      <c r="Y34" s="73">
        <f t="shared" si="3"/>
        <v>2494831835</v>
      </c>
      <c r="Z34" s="170">
        <f>+IF(X34&lt;&gt;0,+(Y34/X34)*100,0)</f>
        <v>90.89081479482292</v>
      </c>
      <c r="AA34" s="74">
        <f>SUM(AA29:AA33)</f>
        <v>10979467355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6936236</v>
      </c>
      <c r="D37" s="155"/>
      <c r="E37" s="59">
        <v>6493327</v>
      </c>
      <c r="F37" s="60">
        <v>6646477000</v>
      </c>
      <c r="G37" s="60">
        <v>7319809397</v>
      </c>
      <c r="H37" s="60">
        <v>7398661540</v>
      </c>
      <c r="I37" s="60">
        <v>6952608972</v>
      </c>
      <c r="J37" s="60">
        <v>6952608972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6952608972</v>
      </c>
      <c r="X37" s="60">
        <v>1661619250</v>
      </c>
      <c r="Y37" s="60">
        <v>5290989722</v>
      </c>
      <c r="Z37" s="140">
        <v>318.42</v>
      </c>
      <c r="AA37" s="62">
        <v>6646477000</v>
      </c>
    </row>
    <row r="38" spans="1:27" ht="13.5">
      <c r="A38" s="249" t="s">
        <v>165</v>
      </c>
      <c r="B38" s="182"/>
      <c r="C38" s="155">
        <v>4552513</v>
      </c>
      <c r="D38" s="155"/>
      <c r="E38" s="59">
        <v>4756220</v>
      </c>
      <c r="F38" s="60">
        <v>4756219826</v>
      </c>
      <c r="G38" s="60">
        <v>4552513126</v>
      </c>
      <c r="H38" s="60">
        <v>4552513126</v>
      </c>
      <c r="I38" s="60">
        <v>4552513126</v>
      </c>
      <c r="J38" s="60">
        <v>4552513126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4552513126</v>
      </c>
      <c r="X38" s="60">
        <v>1189054957</v>
      </c>
      <c r="Y38" s="60">
        <v>3363458169</v>
      </c>
      <c r="Z38" s="140">
        <v>282.87</v>
      </c>
      <c r="AA38" s="62">
        <v>4756219826</v>
      </c>
    </row>
    <row r="39" spans="1:27" ht="13.5">
      <c r="A39" s="250" t="s">
        <v>59</v>
      </c>
      <c r="B39" s="253"/>
      <c r="C39" s="168">
        <f aca="true" t="shared" si="4" ref="C39:Y39">SUM(C37:C38)</f>
        <v>11488749</v>
      </c>
      <c r="D39" s="168">
        <f>SUM(D37:D38)</f>
        <v>0</v>
      </c>
      <c r="E39" s="76">
        <f t="shared" si="4"/>
        <v>11249547</v>
      </c>
      <c r="F39" s="77">
        <f t="shared" si="4"/>
        <v>11402696826</v>
      </c>
      <c r="G39" s="77">
        <f t="shared" si="4"/>
        <v>11872322523</v>
      </c>
      <c r="H39" s="77">
        <f t="shared" si="4"/>
        <v>11951174666</v>
      </c>
      <c r="I39" s="77">
        <f t="shared" si="4"/>
        <v>11505122098</v>
      </c>
      <c r="J39" s="77">
        <f t="shared" si="4"/>
        <v>11505122098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11505122098</v>
      </c>
      <c r="X39" s="77">
        <f t="shared" si="4"/>
        <v>2850674207</v>
      </c>
      <c r="Y39" s="77">
        <f t="shared" si="4"/>
        <v>8654447891</v>
      </c>
      <c r="Z39" s="212">
        <f>+IF(X39&lt;&gt;0,+(Y39/X39)*100,0)</f>
        <v>303.5930191443304</v>
      </c>
      <c r="AA39" s="79">
        <f>SUM(AA37:AA38)</f>
        <v>11402696826</v>
      </c>
    </row>
    <row r="40" spans="1:27" ht="13.5">
      <c r="A40" s="250" t="s">
        <v>167</v>
      </c>
      <c r="B40" s="251"/>
      <c r="C40" s="168">
        <f aca="true" t="shared" si="5" ref="C40:Y40">+C34+C39</f>
        <v>19389397</v>
      </c>
      <c r="D40" s="168">
        <f>+D34+D39</f>
        <v>0</v>
      </c>
      <c r="E40" s="72">
        <f t="shared" si="5"/>
        <v>19595713</v>
      </c>
      <c r="F40" s="73">
        <f t="shared" si="5"/>
        <v>22382164181</v>
      </c>
      <c r="G40" s="73">
        <f t="shared" si="5"/>
        <v>15180165584</v>
      </c>
      <c r="H40" s="73">
        <f t="shared" si="5"/>
        <v>15626848679</v>
      </c>
      <c r="I40" s="73">
        <f t="shared" si="5"/>
        <v>16744820772</v>
      </c>
      <c r="J40" s="73">
        <f t="shared" si="5"/>
        <v>16744820772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16744820772</v>
      </c>
      <c r="X40" s="73">
        <f t="shared" si="5"/>
        <v>5595541046</v>
      </c>
      <c r="Y40" s="73">
        <f t="shared" si="5"/>
        <v>11149279726</v>
      </c>
      <c r="Z40" s="170">
        <f>+IF(X40&lt;&gt;0,+(Y40/X40)*100,0)</f>
        <v>199.25293433367122</v>
      </c>
      <c r="AA40" s="74">
        <f>+AA34+AA39</f>
        <v>22382164181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22457196</v>
      </c>
      <c r="D42" s="257">
        <f>+D25-D40</f>
        <v>0</v>
      </c>
      <c r="E42" s="258">
        <f t="shared" si="6"/>
        <v>24747746</v>
      </c>
      <c r="F42" s="259">
        <f t="shared" si="6"/>
        <v>24837627177</v>
      </c>
      <c r="G42" s="259">
        <f t="shared" si="6"/>
        <v>23311345342</v>
      </c>
      <c r="H42" s="259">
        <f t="shared" si="6"/>
        <v>23611773605</v>
      </c>
      <c r="I42" s="259">
        <f t="shared" si="6"/>
        <v>23400837191</v>
      </c>
      <c r="J42" s="259">
        <f t="shared" si="6"/>
        <v>23400837191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23400837191</v>
      </c>
      <c r="X42" s="259">
        <f t="shared" si="6"/>
        <v>6209406795</v>
      </c>
      <c r="Y42" s="259">
        <f t="shared" si="6"/>
        <v>17191430396</v>
      </c>
      <c r="Z42" s="260">
        <f>+IF(X42&lt;&gt;0,+(Y42/X42)*100,0)</f>
        <v>276.86107487502755</v>
      </c>
      <c r="AA42" s="261">
        <f>+AA25-AA40</f>
        <v>24837627177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20159376</v>
      </c>
      <c r="D45" s="155"/>
      <c r="E45" s="59">
        <v>22712814</v>
      </c>
      <c r="F45" s="60">
        <v>22824993256</v>
      </c>
      <c r="G45" s="60">
        <v>21018316351</v>
      </c>
      <c r="H45" s="60">
        <v>21321988965</v>
      </c>
      <c r="I45" s="60">
        <v>21121953954</v>
      </c>
      <c r="J45" s="60">
        <v>21121953954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21121953954</v>
      </c>
      <c r="X45" s="60">
        <v>5706248314</v>
      </c>
      <c r="Y45" s="60">
        <v>15415705640</v>
      </c>
      <c r="Z45" s="139">
        <v>270.15</v>
      </c>
      <c r="AA45" s="62">
        <v>22824993256</v>
      </c>
    </row>
    <row r="46" spans="1:27" ht="13.5">
      <c r="A46" s="249" t="s">
        <v>171</v>
      </c>
      <c r="B46" s="182"/>
      <c r="C46" s="155">
        <v>2297820</v>
      </c>
      <c r="D46" s="155"/>
      <c r="E46" s="59">
        <v>2034932</v>
      </c>
      <c r="F46" s="60">
        <v>2012633921</v>
      </c>
      <c r="G46" s="60">
        <v>2293028991</v>
      </c>
      <c r="H46" s="60">
        <v>2289784640</v>
      </c>
      <c r="I46" s="60">
        <v>2278883237</v>
      </c>
      <c r="J46" s="60">
        <v>2278883237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2278883237</v>
      </c>
      <c r="X46" s="60">
        <v>503158480</v>
      </c>
      <c r="Y46" s="60">
        <v>1775724757</v>
      </c>
      <c r="Z46" s="139">
        <v>352.92</v>
      </c>
      <c r="AA46" s="62">
        <v>2012633921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22457196</v>
      </c>
      <c r="D48" s="217">
        <f>SUM(D45:D47)</f>
        <v>0</v>
      </c>
      <c r="E48" s="264">
        <f t="shared" si="7"/>
        <v>24747746</v>
      </c>
      <c r="F48" s="219">
        <f t="shared" si="7"/>
        <v>24837627177</v>
      </c>
      <c r="G48" s="219">
        <f t="shared" si="7"/>
        <v>23311345342</v>
      </c>
      <c r="H48" s="219">
        <f t="shared" si="7"/>
        <v>23611773605</v>
      </c>
      <c r="I48" s="219">
        <f t="shared" si="7"/>
        <v>23400837191</v>
      </c>
      <c r="J48" s="219">
        <f t="shared" si="7"/>
        <v>23400837191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23400837191</v>
      </c>
      <c r="X48" s="219">
        <f t="shared" si="7"/>
        <v>6209406794</v>
      </c>
      <c r="Y48" s="219">
        <f t="shared" si="7"/>
        <v>17191430397</v>
      </c>
      <c r="Z48" s="265">
        <f>+IF(X48&lt;&gt;0,+(Y48/X48)*100,0)</f>
        <v>276.8610749357195</v>
      </c>
      <c r="AA48" s="232">
        <f>SUM(AA45:AA47)</f>
        <v>24837627177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22376473482</v>
      </c>
      <c r="D6" s="155"/>
      <c r="E6" s="59">
        <v>21960570959</v>
      </c>
      <c r="F6" s="60">
        <v>21960570951</v>
      </c>
      <c r="G6" s="60">
        <v>1806173264</v>
      </c>
      <c r="H6" s="60">
        <v>2389544542</v>
      </c>
      <c r="I6" s="60">
        <v>1995549434</v>
      </c>
      <c r="J6" s="60">
        <v>6191267240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6191267240</v>
      </c>
      <c r="X6" s="60">
        <v>5842968780</v>
      </c>
      <c r="Y6" s="60">
        <v>348298460</v>
      </c>
      <c r="Z6" s="140">
        <v>5.96</v>
      </c>
      <c r="AA6" s="62">
        <v>21960570951</v>
      </c>
    </row>
    <row r="7" spans="1:27" ht="13.5">
      <c r="A7" s="249" t="s">
        <v>178</v>
      </c>
      <c r="B7" s="182"/>
      <c r="C7" s="155">
        <v>1341185913</v>
      </c>
      <c r="D7" s="155"/>
      <c r="E7" s="59">
        <v>2595903895</v>
      </c>
      <c r="F7" s="60">
        <v>2581300737</v>
      </c>
      <c r="G7" s="60">
        <v>533841106</v>
      </c>
      <c r="H7" s="60">
        <v>48143762</v>
      </c>
      <c r="I7" s="60">
        <v>129321525</v>
      </c>
      <c r="J7" s="60">
        <v>711306393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711306393</v>
      </c>
      <c r="X7" s="60">
        <v>742541000</v>
      </c>
      <c r="Y7" s="60">
        <v>-31234607</v>
      </c>
      <c r="Z7" s="140">
        <v>-4.21</v>
      </c>
      <c r="AA7" s="62">
        <v>2581300737</v>
      </c>
    </row>
    <row r="8" spans="1:27" ht="13.5">
      <c r="A8" s="249" t="s">
        <v>179</v>
      </c>
      <c r="B8" s="182"/>
      <c r="C8" s="155">
        <v>3106910745</v>
      </c>
      <c r="D8" s="155"/>
      <c r="E8" s="59">
        <v>2583307961</v>
      </c>
      <c r="F8" s="60">
        <v>2572752000</v>
      </c>
      <c r="G8" s="60">
        <v>800761659</v>
      </c>
      <c r="H8" s="60"/>
      <c r="I8" s="60"/>
      <c r="J8" s="60">
        <v>800761659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800761659</v>
      </c>
      <c r="X8" s="60">
        <v>792508000</v>
      </c>
      <c r="Y8" s="60">
        <v>8253659</v>
      </c>
      <c r="Z8" s="140">
        <v>1.04</v>
      </c>
      <c r="AA8" s="62">
        <v>2572752000</v>
      </c>
    </row>
    <row r="9" spans="1:27" ht="13.5">
      <c r="A9" s="249" t="s">
        <v>180</v>
      </c>
      <c r="B9" s="182"/>
      <c r="C9" s="155">
        <v>362121451</v>
      </c>
      <c r="D9" s="155"/>
      <c r="E9" s="59">
        <v>403422372</v>
      </c>
      <c r="F9" s="60">
        <v>284617752</v>
      </c>
      <c r="G9" s="60">
        <v>40286374</v>
      </c>
      <c r="H9" s="60">
        <v>38838036</v>
      </c>
      <c r="I9" s="60">
        <v>39485004</v>
      </c>
      <c r="J9" s="60">
        <v>118609414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118609414</v>
      </c>
      <c r="X9" s="60">
        <v>71258227</v>
      </c>
      <c r="Y9" s="60">
        <v>47351187</v>
      </c>
      <c r="Z9" s="140">
        <v>66.45</v>
      </c>
      <c r="AA9" s="62">
        <v>284617752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-9433279827</v>
      </c>
      <c r="D12" s="155"/>
      <c r="E12" s="59">
        <v>-22599729492</v>
      </c>
      <c r="F12" s="60">
        <v>-22545432526</v>
      </c>
      <c r="G12" s="60">
        <v>-2858505928</v>
      </c>
      <c r="H12" s="60">
        <v>-2242533500</v>
      </c>
      <c r="I12" s="60">
        <v>-2285956827</v>
      </c>
      <c r="J12" s="60">
        <v>-7386996255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-7386996255</v>
      </c>
      <c r="X12" s="60">
        <v>-6308684279</v>
      </c>
      <c r="Y12" s="60">
        <v>-1078311976</v>
      </c>
      <c r="Z12" s="140">
        <v>17.09</v>
      </c>
      <c r="AA12" s="62">
        <v>-22545432526</v>
      </c>
    </row>
    <row r="13" spans="1:27" ht="13.5">
      <c r="A13" s="249" t="s">
        <v>40</v>
      </c>
      <c r="B13" s="182"/>
      <c r="C13" s="155">
        <v>-6112485914</v>
      </c>
      <c r="D13" s="155"/>
      <c r="E13" s="59">
        <v>-749449218</v>
      </c>
      <c r="F13" s="60">
        <v>-749562640</v>
      </c>
      <c r="G13" s="60">
        <v>-13743322</v>
      </c>
      <c r="H13" s="60"/>
      <c r="I13" s="60">
        <v>-193813456</v>
      </c>
      <c r="J13" s="60">
        <v>-207556778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-207556778</v>
      </c>
      <c r="X13" s="60">
        <v>-207556780</v>
      </c>
      <c r="Y13" s="60">
        <v>2</v>
      </c>
      <c r="Z13" s="140"/>
      <c r="AA13" s="62">
        <v>-749562640</v>
      </c>
    </row>
    <row r="14" spans="1:27" ht="13.5">
      <c r="A14" s="249" t="s">
        <v>42</v>
      </c>
      <c r="B14" s="182"/>
      <c r="C14" s="155">
        <v>-8281882536</v>
      </c>
      <c r="D14" s="155"/>
      <c r="E14" s="59"/>
      <c r="F14" s="60">
        <v>-39694056</v>
      </c>
      <c r="G14" s="60"/>
      <c r="H14" s="60">
        <v>-5862425</v>
      </c>
      <c r="I14" s="60"/>
      <c r="J14" s="60">
        <v>-5862425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-5862425</v>
      </c>
      <c r="X14" s="60">
        <v>-9923514</v>
      </c>
      <c r="Y14" s="60">
        <v>4061089</v>
      </c>
      <c r="Z14" s="140">
        <v>-40.92</v>
      </c>
      <c r="AA14" s="62">
        <v>-39694056</v>
      </c>
    </row>
    <row r="15" spans="1:27" ht="13.5">
      <c r="A15" s="250" t="s">
        <v>184</v>
      </c>
      <c r="B15" s="251"/>
      <c r="C15" s="168">
        <f aca="true" t="shared" si="0" ref="C15:Y15">SUM(C6:C14)</f>
        <v>3359043314</v>
      </c>
      <c r="D15" s="168">
        <f>SUM(D6:D14)</f>
        <v>0</v>
      </c>
      <c r="E15" s="72">
        <f t="shared" si="0"/>
        <v>4194026477</v>
      </c>
      <c r="F15" s="73">
        <f t="shared" si="0"/>
        <v>4064552218</v>
      </c>
      <c r="G15" s="73">
        <f t="shared" si="0"/>
        <v>308813153</v>
      </c>
      <c r="H15" s="73">
        <f t="shared" si="0"/>
        <v>228130415</v>
      </c>
      <c r="I15" s="73">
        <f t="shared" si="0"/>
        <v>-315414320</v>
      </c>
      <c r="J15" s="73">
        <f t="shared" si="0"/>
        <v>221529248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221529248</v>
      </c>
      <c r="X15" s="73">
        <f t="shared" si="0"/>
        <v>923111434</v>
      </c>
      <c r="Y15" s="73">
        <f t="shared" si="0"/>
        <v>-701582186</v>
      </c>
      <c r="Z15" s="170">
        <f>+IF(X15&lt;&gt;0,+(Y15/X15)*100,0)</f>
        <v>-76.00189534647232</v>
      </c>
      <c r="AA15" s="74">
        <f>SUM(AA6:AA14)</f>
        <v>4064552218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69000000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-3621887750</v>
      </c>
      <c r="D24" s="155"/>
      <c r="E24" s="59">
        <v>-5178062852</v>
      </c>
      <c r="F24" s="60">
        <v>-5544435162</v>
      </c>
      <c r="G24" s="60">
        <v>-479793326</v>
      </c>
      <c r="H24" s="60">
        <v>-197865735</v>
      </c>
      <c r="I24" s="60">
        <v>-113617420</v>
      </c>
      <c r="J24" s="60">
        <v>-791276481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-791276481</v>
      </c>
      <c r="X24" s="60">
        <v>-1794527992</v>
      </c>
      <c r="Y24" s="60">
        <v>1003251511</v>
      </c>
      <c r="Z24" s="140">
        <v>-55.91</v>
      </c>
      <c r="AA24" s="62">
        <v>-5544435162</v>
      </c>
    </row>
    <row r="25" spans="1:27" ht="13.5">
      <c r="A25" s="250" t="s">
        <v>191</v>
      </c>
      <c r="B25" s="251"/>
      <c r="C25" s="168">
        <f aca="true" t="shared" si="1" ref="C25:Y25">SUM(C19:C24)</f>
        <v>-3621887750</v>
      </c>
      <c r="D25" s="168">
        <f>SUM(D19:D24)</f>
        <v>0</v>
      </c>
      <c r="E25" s="72">
        <f t="shared" si="1"/>
        <v>-5109062852</v>
      </c>
      <c r="F25" s="73">
        <f t="shared" si="1"/>
        <v>-5544435162</v>
      </c>
      <c r="G25" s="73">
        <f t="shared" si="1"/>
        <v>-479793326</v>
      </c>
      <c r="H25" s="73">
        <f t="shared" si="1"/>
        <v>-197865735</v>
      </c>
      <c r="I25" s="73">
        <f t="shared" si="1"/>
        <v>-113617420</v>
      </c>
      <c r="J25" s="73">
        <f t="shared" si="1"/>
        <v>-791276481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-791276481</v>
      </c>
      <c r="X25" s="73">
        <f t="shared" si="1"/>
        <v>-1794527992</v>
      </c>
      <c r="Y25" s="73">
        <f t="shared" si="1"/>
        <v>1003251511</v>
      </c>
      <c r="Z25" s="170">
        <f>+IF(X25&lt;&gt;0,+(Y25/X25)*100,0)</f>
        <v>-55.906150000027424</v>
      </c>
      <c r="AA25" s="74">
        <f>SUM(AA19:AA24)</f>
        <v>-5544435162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2384420000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-183050203</v>
      </c>
      <c r="D33" s="155"/>
      <c r="E33" s="59">
        <v>-345066274</v>
      </c>
      <c r="F33" s="60">
        <v>-345066000</v>
      </c>
      <c r="G33" s="60">
        <v>-29946921</v>
      </c>
      <c r="H33" s="60"/>
      <c r="I33" s="60">
        <v>-89480665</v>
      </c>
      <c r="J33" s="60">
        <v>-119427586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-119427586</v>
      </c>
      <c r="X33" s="60">
        <v>-119427588</v>
      </c>
      <c r="Y33" s="60">
        <v>2</v>
      </c>
      <c r="Z33" s="140"/>
      <c r="AA33" s="62">
        <v>-345066000</v>
      </c>
    </row>
    <row r="34" spans="1:27" ht="13.5">
      <c r="A34" s="250" t="s">
        <v>197</v>
      </c>
      <c r="B34" s="251"/>
      <c r="C34" s="168">
        <f aca="true" t="shared" si="2" ref="C34:Y34">SUM(C29:C33)</f>
        <v>2201369797</v>
      </c>
      <c r="D34" s="168">
        <f>SUM(D29:D33)</f>
        <v>0</v>
      </c>
      <c r="E34" s="72">
        <f t="shared" si="2"/>
        <v>-345066274</v>
      </c>
      <c r="F34" s="73">
        <f t="shared" si="2"/>
        <v>-345066000</v>
      </c>
      <c r="G34" s="73">
        <f t="shared" si="2"/>
        <v>-29946921</v>
      </c>
      <c r="H34" s="73">
        <f t="shared" si="2"/>
        <v>0</v>
      </c>
      <c r="I34" s="73">
        <f t="shared" si="2"/>
        <v>-89480665</v>
      </c>
      <c r="J34" s="73">
        <f t="shared" si="2"/>
        <v>-119427586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-119427586</v>
      </c>
      <c r="X34" s="73">
        <f t="shared" si="2"/>
        <v>-119427588</v>
      </c>
      <c r="Y34" s="73">
        <f t="shared" si="2"/>
        <v>2</v>
      </c>
      <c r="Z34" s="170">
        <f>+IF(X34&lt;&gt;0,+(Y34/X34)*100,0)</f>
        <v>-1.674654938187314E-06</v>
      </c>
      <c r="AA34" s="74">
        <f>SUM(AA29:AA33)</f>
        <v>-345066000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1938525361</v>
      </c>
      <c r="D36" s="153">
        <f>+D15+D25+D34</f>
        <v>0</v>
      </c>
      <c r="E36" s="99">
        <f t="shared" si="3"/>
        <v>-1260102649</v>
      </c>
      <c r="F36" s="100">
        <f t="shared" si="3"/>
        <v>-1824948944</v>
      </c>
      <c r="G36" s="100">
        <f t="shared" si="3"/>
        <v>-200927094</v>
      </c>
      <c r="H36" s="100">
        <f t="shared" si="3"/>
        <v>30264680</v>
      </c>
      <c r="I36" s="100">
        <f t="shared" si="3"/>
        <v>-518512405</v>
      </c>
      <c r="J36" s="100">
        <f t="shared" si="3"/>
        <v>-689174819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-689174819</v>
      </c>
      <c r="X36" s="100">
        <f t="shared" si="3"/>
        <v>-990844146</v>
      </c>
      <c r="Y36" s="100">
        <f t="shared" si="3"/>
        <v>301669327</v>
      </c>
      <c r="Z36" s="137">
        <f>+IF(X36&lt;&gt;0,+(Y36/X36)*100,0)</f>
        <v>-30.445688983260137</v>
      </c>
      <c r="AA36" s="102">
        <f>+AA15+AA25+AA34</f>
        <v>-1824948944</v>
      </c>
    </row>
    <row r="37" spans="1:27" ht="13.5">
      <c r="A37" s="249" t="s">
        <v>199</v>
      </c>
      <c r="B37" s="182"/>
      <c r="C37" s="153">
        <v>6160840000</v>
      </c>
      <c r="D37" s="153"/>
      <c r="E37" s="99">
        <v>7539463000</v>
      </c>
      <c r="F37" s="100">
        <v>8099366000</v>
      </c>
      <c r="G37" s="100">
        <v>8099365965</v>
      </c>
      <c r="H37" s="100">
        <v>7898438871</v>
      </c>
      <c r="I37" s="100">
        <v>7928703551</v>
      </c>
      <c r="J37" s="100">
        <v>8099365965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8099365965</v>
      </c>
      <c r="X37" s="100">
        <v>8099366000</v>
      </c>
      <c r="Y37" s="100">
        <v>-35</v>
      </c>
      <c r="Z37" s="137"/>
      <c r="AA37" s="102">
        <v>8099366000</v>
      </c>
    </row>
    <row r="38" spans="1:27" ht="13.5">
      <c r="A38" s="269" t="s">
        <v>200</v>
      </c>
      <c r="B38" s="256"/>
      <c r="C38" s="257">
        <v>8099365361</v>
      </c>
      <c r="D38" s="257"/>
      <c r="E38" s="258">
        <v>6279360351</v>
      </c>
      <c r="F38" s="259">
        <v>6274417057</v>
      </c>
      <c r="G38" s="259">
        <v>7898438871</v>
      </c>
      <c r="H38" s="259">
        <v>7928703551</v>
      </c>
      <c r="I38" s="259">
        <v>7410191146</v>
      </c>
      <c r="J38" s="259">
        <v>7410191146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7410191146</v>
      </c>
      <c r="X38" s="259">
        <v>7108521855</v>
      </c>
      <c r="Y38" s="259">
        <v>301669291</v>
      </c>
      <c r="Z38" s="260">
        <v>4.24</v>
      </c>
      <c r="AA38" s="261">
        <v>6274417057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3083116354</v>
      </c>
      <c r="D5" s="200">
        <f t="shared" si="0"/>
        <v>0</v>
      </c>
      <c r="E5" s="106">
        <f t="shared" si="0"/>
        <v>3176647999</v>
      </c>
      <c r="F5" s="106">
        <f t="shared" si="0"/>
        <v>3313355633</v>
      </c>
      <c r="G5" s="106">
        <f t="shared" si="0"/>
        <v>11412903</v>
      </c>
      <c r="H5" s="106">
        <f t="shared" si="0"/>
        <v>110728227</v>
      </c>
      <c r="I5" s="106">
        <f t="shared" si="0"/>
        <v>176318227</v>
      </c>
      <c r="J5" s="106">
        <f t="shared" si="0"/>
        <v>298459357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298459357</v>
      </c>
      <c r="X5" s="106">
        <f t="shared" si="0"/>
        <v>828338909</v>
      </c>
      <c r="Y5" s="106">
        <f t="shared" si="0"/>
        <v>-529879552</v>
      </c>
      <c r="Z5" s="201">
        <f>+IF(X5&lt;&gt;0,+(Y5/X5)*100,0)</f>
        <v>-63.968931827636744</v>
      </c>
      <c r="AA5" s="199">
        <f>SUM(AA11:AA18)</f>
        <v>3313355633</v>
      </c>
    </row>
    <row r="6" spans="1:27" ht="13.5">
      <c r="A6" s="291" t="s">
        <v>204</v>
      </c>
      <c r="B6" s="142"/>
      <c r="C6" s="62">
        <v>656885768</v>
      </c>
      <c r="D6" s="156"/>
      <c r="E6" s="60">
        <v>818410033</v>
      </c>
      <c r="F6" s="60">
        <v>831934429</v>
      </c>
      <c r="G6" s="60">
        <v>-2524383</v>
      </c>
      <c r="H6" s="60">
        <v>57949246</v>
      </c>
      <c r="I6" s="60">
        <v>63116021</v>
      </c>
      <c r="J6" s="60">
        <v>118540884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118540884</v>
      </c>
      <c r="X6" s="60">
        <v>207983607</v>
      </c>
      <c r="Y6" s="60">
        <v>-89442723</v>
      </c>
      <c r="Z6" s="140">
        <v>-43</v>
      </c>
      <c r="AA6" s="155">
        <v>831934429</v>
      </c>
    </row>
    <row r="7" spans="1:27" ht="13.5">
      <c r="A7" s="291" t="s">
        <v>205</v>
      </c>
      <c r="B7" s="142"/>
      <c r="C7" s="62">
        <v>478235987</v>
      </c>
      <c r="D7" s="156"/>
      <c r="E7" s="60">
        <v>780590273</v>
      </c>
      <c r="F7" s="60">
        <v>785463492</v>
      </c>
      <c r="G7" s="60">
        <v>7749427</v>
      </c>
      <c r="H7" s="60">
        <v>14775337</v>
      </c>
      <c r="I7" s="60">
        <v>33777576</v>
      </c>
      <c r="J7" s="60">
        <v>56302340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56302340</v>
      </c>
      <c r="X7" s="60">
        <v>196365873</v>
      </c>
      <c r="Y7" s="60">
        <v>-140063533</v>
      </c>
      <c r="Z7" s="140">
        <v>-71.33</v>
      </c>
      <c r="AA7" s="155">
        <v>785463492</v>
      </c>
    </row>
    <row r="8" spans="1:27" ht="13.5">
      <c r="A8" s="291" t="s">
        <v>206</v>
      </c>
      <c r="B8" s="142"/>
      <c r="C8" s="62">
        <v>135047495</v>
      </c>
      <c r="D8" s="156"/>
      <c r="E8" s="60">
        <v>209649806</v>
      </c>
      <c r="F8" s="60">
        <v>209885340</v>
      </c>
      <c r="G8" s="60">
        <v>773609</v>
      </c>
      <c r="H8" s="60">
        <v>8162569</v>
      </c>
      <c r="I8" s="60">
        <v>11279319</v>
      </c>
      <c r="J8" s="60">
        <v>20215497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20215497</v>
      </c>
      <c r="X8" s="60">
        <v>52471335</v>
      </c>
      <c r="Y8" s="60">
        <v>-32255838</v>
      </c>
      <c r="Z8" s="140">
        <v>-61.47</v>
      </c>
      <c r="AA8" s="155">
        <v>209885340</v>
      </c>
    </row>
    <row r="9" spans="1:27" ht="13.5">
      <c r="A9" s="291" t="s">
        <v>207</v>
      </c>
      <c r="B9" s="142"/>
      <c r="C9" s="62">
        <v>199202250</v>
      </c>
      <c r="D9" s="156"/>
      <c r="E9" s="60">
        <v>258160062</v>
      </c>
      <c r="F9" s="60">
        <v>247068794</v>
      </c>
      <c r="G9" s="60">
        <v>984521</v>
      </c>
      <c r="H9" s="60">
        <v>6578032</v>
      </c>
      <c r="I9" s="60">
        <v>4084410</v>
      </c>
      <c r="J9" s="60">
        <v>11646963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11646963</v>
      </c>
      <c r="X9" s="60">
        <v>61767199</v>
      </c>
      <c r="Y9" s="60">
        <v>-50120236</v>
      </c>
      <c r="Z9" s="140">
        <v>-81.14</v>
      </c>
      <c r="AA9" s="155">
        <v>247068794</v>
      </c>
    </row>
    <row r="10" spans="1:27" ht="13.5">
      <c r="A10" s="291" t="s">
        <v>208</v>
      </c>
      <c r="B10" s="142"/>
      <c r="C10" s="62">
        <v>314416210</v>
      </c>
      <c r="D10" s="156"/>
      <c r="E10" s="60">
        <v>265617673</v>
      </c>
      <c r="F10" s="60">
        <v>273366685</v>
      </c>
      <c r="G10" s="60">
        <v>674613</v>
      </c>
      <c r="H10" s="60">
        <v>12963951</v>
      </c>
      <c r="I10" s="60">
        <v>8559783</v>
      </c>
      <c r="J10" s="60">
        <v>22198347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22198347</v>
      </c>
      <c r="X10" s="60">
        <v>68341671</v>
      </c>
      <c r="Y10" s="60">
        <v>-46143324</v>
      </c>
      <c r="Z10" s="140">
        <v>-67.52</v>
      </c>
      <c r="AA10" s="155">
        <v>273366685</v>
      </c>
    </row>
    <row r="11" spans="1:27" ht="13.5">
      <c r="A11" s="292" t="s">
        <v>209</v>
      </c>
      <c r="B11" s="142"/>
      <c r="C11" s="293">
        <f aca="true" t="shared" si="1" ref="C11:Y11">SUM(C6:C10)</f>
        <v>1783787710</v>
      </c>
      <c r="D11" s="294">
        <f t="shared" si="1"/>
        <v>0</v>
      </c>
      <c r="E11" s="295">
        <f t="shared" si="1"/>
        <v>2332427847</v>
      </c>
      <c r="F11" s="295">
        <f t="shared" si="1"/>
        <v>2347718740</v>
      </c>
      <c r="G11" s="295">
        <f t="shared" si="1"/>
        <v>7657787</v>
      </c>
      <c r="H11" s="295">
        <f t="shared" si="1"/>
        <v>100429135</v>
      </c>
      <c r="I11" s="295">
        <f t="shared" si="1"/>
        <v>120817109</v>
      </c>
      <c r="J11" s="295">
        <f t="shared" si="1"/>
        <v>228904031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228904031</v>
      </c>
      <c r="X11" s="295">
        <f t="shared" si="1"/>
        <v>586929685</v>
      </c>
      <c r="Y11" s="295">
        <f t="shared" si="1"/>
        <v>-358025654</v>
      </c>
      <c r="Z11" s="296">
        <f>+IF(X11&lt;&gt;0,+(Y11/X11)*100,0)</f>
        <v>-60.99975229571154</v>
      </c>
      <c r="AA11" s="297">
        <f>SUM(AA6:AA10)</f>
        <v>2347718740</v>
      </c>
    </row>
    <row r="12" spans="1:27" ht="13.5">
      <c r="A12" s="298" t="s">
        <v>210</v>
      </c>
      <c r="B12" s="136"/>
      <c r="C12" s="62">
        <v>649319568</v>
      </c>
      <c r="D12" s="156"/>
      <c r="E12" s="60">
        <v>280283999</v>
      </c>
      <c r="F12" s="60">
        <v>281329604</v>
      </c>
      <c r="G12" s="60">
        <v>3187286</v>
      </c>
      <c r="H12" s="60">
        <v>1150999</v>
      </c>
      <c r="I12" s="60">
        <v>1913000</v>
      </c>
      <c r="J12" s="60">
        <v>6251285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6251285</v>
      </c>
      <c r="X12" s="60">
        <v>70332401</v>
      </c>
      <c r="Y12" s="60">
        <v>-64081116</v>
      </c>
      <c r="Z12" s="140">
        <v>-91.11</v>
      </c>
      <c r="AA12" s="155">
        <v>281329604</v>
      </c>
    </row>
    <row r="13" spans="1:27" ht="13.5">
      <c r="A13" s="298" t="s">
        <v>211</v>
      </c>
      <c r="B13" s="136"/>
      <c r="C13" s="273">
        <v>7583390</v>
      </c>
      <c r="D13" s="274"/>
      <c r="E13" s="275">
        <v>9598250</v>
      </c>
      <c r="F13" s="275">
        <v>9598250</v>
      </c>
      <c r="G13" s="275">
        <v>92328</v>
      </c>
      <c r="H13" s="275">
        <v>266144</v>
      </c>
      <c r="I13" s="275">
        <v>464663</v>
      </c>
      <c r="J13" s="275">
        <v>823135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823135</v>
      </c>
      <c r="X13" s="275">
        <v>2399563</v>
      </c>
      <c r="Y13" s="275">
        <v>-1576428</v>
      </c>
      <c r="Z13" s="140">
        <v>-65.7</v>
      </c>
      <c r="AA13" s="277">
        <v>9598250</v>
      </c>
    </row>
    <row r="14" spans="1:27" ht="13.5">
      <c r="A14" s="298" t="s">
        <v>212</v>
      </c>
      <c r="B14" s="136"/>
      <c r="C14" s="62">
        <v>15956618</v>
      </c>
      <c r="D14" s="156"/>
      <c r="E14" s="60">
        <v>20150000</v>
      </c>
      <c r="F14" s="60">
        <v>52795000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13198750</v>
      </c>
      <c r="Y14" s="60">
        <v>-13198750</v>
      </c>
      <c r="Z14" s="140">
        <v>-100</v>
      </c>
      <c r="AA14" s="155">
        <v>52795000</v>
      </c>
    </row>
    <row r="15" spans="1:27" ht="13.5">
      <c r="A15" s="298" t="s">
        <v>213</v>
      </c>
      <c r="B15" s="136" t="s">
        <v>138</v>
      </c>
      <c r="C15" s="62">
        <v>626469068</v>
      </c>
      <c r="D15" s="156"/>
      <c r="E15" s="60">
        <v>534187903</v>
      </c>
      <c r="F15" s="60">
        <v>621914039</v>
      </c>
      <c r="G15" s="60">
        <v>475502</v>
      </c>
      <c r="H15" s="60">
        <v>8881949</v>
      </c>
      <c r="I15" s="60">
        <v>53123455</v>
      </c>
      <c r="J15" s="60">
        <v>62480906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62480906</v>
      </c>
      <c r="X15" s="60">
        <v>155478510</v>
      </c>
      <c r="Y15" s="60">
        <v>-92997604</v>
      </c>
      <c r="Z15" s="140">
        <v>-59.81</v>
      </c>
      <c r="AA15" s="155">
        <v>621914039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2697645720</v>
      </c>
      <c r="D20" s="154">
        <f t="shared" si="2"/>
        <v>0</v>
      </c>
      <c r="E20" s="100">
        <f t="shared" si="2"/>
        <v>2273944475</v>
      </c>
      <c r="F20" s="100">
        <f t="shared" si="2"/>
        <v>2299409833</v>
      </c>
      <c r="G20" s="100">
        <f t="shared" si="2"/>
        <v>40987845</v>
      </c>
      <c r="H20" s="100">
        <f t="shared" si="2"/>
        <v>87296778</v>
      </c>
      <c r="I20" s="100">
        <f t="shared" si="2"/>
        <v>79416409</v>
      </c>
      <c r="J20" s="100">
        <f t="shared" si="2"/>
        <v>207701032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207701032</v>
      </c>
      <c r="X20" s="100">
        <f t="shared" si="2"/>
        <v>574852458</v>
      </c>
      <c r="Y20" s="100">
        <f t="shared" si="2"/>
        <v>-367151426</v>
      </c>
      <c r="Z20" s="137">
        <f>+IF(X20&lt;&gt;0,+(Y20/X20)*100,0)</f>
        <v>-63.868810316542124</v>
      </c>
      <c r="AA20" s="153">
        <f>SUM(AA26:AA33)</f>
        <v>2299409833</v>
      </c>
    </row>
    <row r="21" spans="1:27" ht="13.5">
      <c r="A21" s="291" t="s">
        <v>204</v>
      </c>
      <c r="B21" s="142"/>
      <c r="C21" s="62">
        <v>337766496</v>
      </c>
      <c r="D21" s="156"/>
      <c r="E21" s="60">
        <v>253721928</v>
      </c>
      <c r="F21" s="60">
        <v>251448041</v>
      </c>
      <c r="G21" s="60">
        <v>-7505571</v>
      </c>
      <c r="H21" s="60">
        <v>17833722</v>
      </c>
      <c r="I21" s="60">
        <v>10070984</v>
      </c>
      <c r="J21" s="60">
        <v>20399135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20399135</v>
      </c>
      <c r="X21" s="60">
        <v>62862010</v>
      </c>
      <c r="Y21" s="60">
        <v>-42462875</v>
      </c>
      <c r="Z21" s="140">
        <v>-67.55</v>
      </c>
      <c r="AA21" s="155">
        <v>251448041</v>
      </c>
    </row>
    <row r="22" spans="1:27" ht="13.5">
      <c r="A22" s="291" t="s">
        <v>205</v>
      </c>
      <c r="B22" s="142"/>
      <c r="C22" s="62">
        <v>436439210</v>
      </c>
      <c r="D22" s="156"/>
      <c r="E22" s="60">
        <v>343577985</v>
      </c>
      <c r="F22" s="60">
        <v>361036432</v>
      </c>
      <c r="G22" s="60">
        <v>6325042</v>
      </c>
      <c r="H22" s="60">
        <v>22922424</v>
      </c>
      <c r="I22" s="60">
        <v>13135525</v>
      </c>
      <c r="J22" s="60">
        <v>42382991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42382991</v>
      </c>
      <c r="X22" s="60">
        <v>90259108</v>
      </c>
      <c r="Y22" s="60">
        <v>-47876117</v>
      </c>
      <c r="Z22" s="140">
        <v>-53.04</v>
      </c>
      <c r="AA22" s="155">
        <v>361036432</v>
      </c>
    </row>
    <row r="23" spans="1:27" ht="13.5">
      <c r="A23" s="291" t="s">
        <v>206</v>
      </c>
      <c r="B23" s="142"/>
      <c r="C23" s="62">
        <v>121610071</v>
      </c>
      <c r="D23" s="156"/>
      <c r="E23" s="60">
        <v>199111507</v>
      </c>
      <c r="F23" s="60">
        <v>204275759</v>
      </c>
      <c r="G23" s="60">
        <v>1199649</v>
      </c>
      <c r="H23" s="60">
        <v>1995010</v>
      </c>
      <c r="I23" s="60">
        <v>3480233</v>
      </c>
      <c r="J23" s="60">
        <v>6674892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6674892</v>
      </c>
      <c r="X23" s="60">
        <v>51068940</v>
      </c>
      <c r="Y23" s="60">
        <v>-44394048</v>
      </c>
      <c r="Z23" s="140">
        <v>-86.93</v>
      </c>
      <c r="AA23" s="155">
        <v>204275759</v>
      </c>
    </row>
    <row r="24" spans="1:27" ht="13.5">
      <c r="A24" s="291" t="s">
        <v>207</v>
      </c>
      <c r="B24" s="142"/>
      <c r="C24" s="62">
        <v>148137239</v>
      </c>
      <c r="D24" s="156"/>
      <c r="E24" s="60">
        <v>247590000</v>
      </c>
      <c r="F24" s="60">
        <v>252439241</v>
      </c>
      <c r="G24" s="60">
        <v>343394</v>
      </c>
      <c r="H24" s="60">
        <v>1801806</v>
      </c>
      <c r="I24" s="60">
        <v>5839446</v>
      </c>
      <c r="J24" s="60">
        <v>7984646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7984646</v>
      </c>
      <c r="X24" s="60">
        <v>63109810</v>
      </c>
      <c r="Y24" s="60">
        <v>-55125164</v>
      </c>
      <c r="Z24" s="140">
        <v>-87.35</v>
      </c>
      <c r="AA24" s="155">
        <v>252439241</v>
      </c>
    </row>
    <row r="25" spans="1:27" ht="13.5">
      <c r="A25" s="291" t="s">
        <v>208</v>
      </c>
      <c r="B25" s="142"/>
      <c r="C25" s="62">
        <v>416010090</v>
      </c>
      <c r="D25" s="156"/>
      <c r="E25" s="60">
        <v>489064009</v>
      </c>
      <c r="F25" s="60">
        <v>460159381</v>
      </c>
      <c r="G25" s="60">
        <v>37369088</v>
      </c>
      <c r="H25" s="60">
        <v>22939226</v>
      </c>
      <c r="I25" s="60">
        <v>17982797</v>
      </c>
      <c r="J25" s="60">
        <v>78291111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78291111</v>
      </c>
      <c r="X25" s="60">
        <v>115039845</v>
      </c>
      <c r="Y25" s="60">
        <v>-36748734</v>
      </c>
      <c r="Z25" s="140">
        <v>-31.94</v>
      </c>
      <c r="AA25" s="155">
        <v>460159381</v>
      </c>
    </row>
    <row r="26" spans="1:27" ht="13.5">
      <c r="A26" s="292" t="s">
        <v>209</v>
      </c>
      <c r="B26" s="302"/>
      <c r="C26" s="293">
        <f aca="true" t="shared" si="3" ref="C26:Y26">SUM(C21:C25)</f>
        <v>1459963106</v>
      </c>
      <c r="D26" s="294">
        <f t="shared" si="3"/>
        <v>0</v>
      </c>
      <c r="E26" s="295">
        <f t="shared" si="3"/>
        <v>1533065429</v>
      </c>
      <c r="F26" s="295">
        <f t="shared" si="3"/>
        <v>1529358854</v>
      </c>
      <c r="G26" s="295">
        <f t="shared" si="3"/>
        <v>37731602</v>
      </c>
      <c r="H26" s="295">
        <f t="shared" si="3"/>
        <v>67492188</v>
      </c>
      <c r="I26" s="295">
        <f t="shared" si="3"/>
        <v>50508985</v>
      </c>
      <c r="J26" s="295">
        <f t="shared" si="3"/>
        <v>155732775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155732775</v>
      </c>
      <c r="X26" s="295">
        <f t="shared" si="3"/>
        <v>382339713</v>
      </c>
      <c r="Y26" s="295">
        <f t="shared" si="3"/>
        <v>-226606938</v>
      </c>
      <c r="Z26" s="296">
        <f>+IF(X26&lt;&gt;0,+(Y26/X26)*100,0)</f>
        <v>-59.26848043640186</v>
      </c>
      <c r="AA26" s="297">
        <f>SUM(AA21:AA25)</f>
        <v>1529358854</v>
      </c>
    </row>
    <row r="27" spans="1:27" ht="13.5">
      <c r="A27" s="298" t="s">
        <v>210</v>
      </c>
      <c r="B27" s="147"/>
      <c r="C27" s="62">
        <v>158056900</v>
      </c>
      <c r="D27" s="156"/>
      <c r="E27" s="60">
        <v>176057470</v>
      </c>
      <c r="F27" s="60">
        <v>184962688</v>
      </c>
      <c r="G27" s="60">
        <v>2149731</v>
      </c>
      <c r="H27" s="60">
        <v>2534348</v>
      </c>
      <c r="I27" s="60">
        <v>4757873</v>
      </c>
      <c r="J27" s="60">
        <v>9441952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9441952</v>
      </c>
      <c r="X27" s="60">
        <v>46240672</v>
      </c>
      <c r="Y27" s="60">
        <v>-36798720</v>
      </c>
      <c r="Z27" s="140">
        <v>-79.58</v>
      </c>
      <c r="AA27" s="155">
        <v>184962688</v>
      </c>
    </row>
    <row r="28" spans="1:27" ht="13.5">
      <c r="A28" s="298" t="s">
        <v>211</v>
      </c>
      <c r="B28" s="147"/>
      <c r="C28" s="273">
        <v>646297</v>
      </c>
      <c r="D28" s="274"/>
      <c r="E28" s="275">
        <v>1930000</v>
      </c>
      <c r="F28" s="275">
        <v>1839400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459850</v>
      </c>
      <c r="Y28" s="275">
        <v>-459850</v>
      </c>
      <c r="Z28" s="140">
        <v>-100</v>
      </c>
      <c r="AA28" s="277">
        <v>1839400</v>
      </c>
    </row>
    <row r="29" spans="1:27" ht="13.5">
      <c r="A29" s="298" t="s">
        <v>212</v>
      </c>
      <c r="B29" s="147"/>
      <c r="C29" s="62">
        <v>3396492</v>
      </c>
      <c r="D29" s="156"/>
      <c r="E29" s="60">
        <v>1800000</v>
      </c>
      <c r="F29" s="60">
        <v>1870236</v>
      </c>
      <c r="G29" s="60"/>
      <c r="H29" s="60"/>
      <c r="I29" s="60">
        <v>216773</v>
      </c>
      <c r="J29" s="60">
        <v>216773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216773</v>
      </c>
      <c r="X29" s="60">
        <v>467559</v>
      </c>
      <c r="Y29" s="60">
        <v>-250786</v>
      </c>
      <c r="Z29" s="140">
        <v>-53.64</v>
      </c>
      <c r="AA29" s="155">
        <v>1870236</v>
      </c>
    </row>
    <row r="30" spans="1:27" ht="13.5">
      <c r="A30" s="298" t="s">
        <v>213</v>
      </c>
      <c r="B30" s="136" t="s">
        <v>138</v>
      </c>
      <c r="C30" s="62">
        <v>1075582925</v>
      </c>
      <c r="D30" s="156"/>
      <c r="E30" s="60">
        <v>561091576</v>
      </c>
      <c r="F30" s="60">
        <v>581378655</v>
      </c>
      <c r="G30" s="60">
        <v>1106512</v>
      </c>
      <c r="H30" s="60">
        <v>17270242</v>
      </c>
      <c r="I30" s="60">
        <v>23932778</v>
      </c>
      <c r="J30" s="60">
        <v>42309532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42309532</v>
      </c>
      <c r="X30" s="60">
        <v>145344664</v>
      </c>
      <c r="Y30" s="60">
        <v>-103035132</v>
      </c>
      <c r="Z30" s="140">
        <v>-70.89</v>
      </c>
      <c r="AA30" s="155">
        <v>581378655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994652264</v>
      </c>
      <c r="D36" s="156">
        <f t="shared" si="4"/>
        <v>0</v>
      </c>
      <c r="E36" s="60">
        <f t="shared" si="4"/>
        <v>1072131961</v>
      </c>
      <c r="F36" s="60">
        <f t="shared" si="4"/>
        <v>1083382470</v>
      </c>
      <c r="G36" s="60">
        <f t="shared" si="4"/>
        <v>-10029954</v>
      </c>
      <c r="H36" s="60">
        <f t="shared" si="4"/>
        <v>75782968</v>
      </c>
      <c r="I36" s="60">
        <f t="shared" si="4"/>
        <v>73187005</v>
      </c>
      <c r="J36" s="60">
        <f t="shared" si="4"/>
        <v>138940019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138940019</v>
      </c>
      <c r="X36" s="60">
        <f t="shared" si="4"/>
        <v>270845617</v>
      </c>
      <c r="Y36" s="60">
        <f t="shared" si="4"/>
        <v>-131905598</v>
      </c>
      <c r="Z36" s="140">
        <f aca="true" t="shared" si="5" ref="Z36:Z49">+IF(X36&lt;&gt;0,+(Y36/X36)*100,0)</f>
        <v>-48.70139655979738</v>
      </c>
      <c r="AA36" s="155">
        <f>AA6+AA21</f>
        <v>1083382470</v>
      </c>
    </row>
    <row r="37" spans="1:27" ht="13.5">
      <c r="A37" s="291" t="s">
        <v>205</v>
      </c>
      <c r="B37" s="142"/>
      <c r="C37" s="62">
        <f t="shared" si="4"/>
        <v>914675197</v>
      </c>
      <c r="D37" s="156">
        <f t="shared" si="4"/>
        <v>0</v>
      </c>
      <c r="E37" s="60">
        <f t="shared" si="4"/>
        <v>1124168258</v>
      </c>
      <c r="F37" s="60">
        <f t="shared" si="4"/>
        <v>1146499924</v>
      </c>
      <c r="G37" s="60">
        <f t="shared" si="4"/>
        <v>14074469</v>
      </c>
      <c r="H37" s="60">
        <f t="shared" si="4"/>
        <v>37697761</v>
      </c>
      <c r="I37" s="60">
        <f t="shared" si="4"/>
        <v>46913101</v>
      </c>
      <c r="J37" s="60">
        <f t="shared" si="4"/>
        <v>98685331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98685331</v>
      </c>
      <c r="X37" s="60">
        <f t="shared" si="4"/>
        <v>286624981</v>
      </c>
      <c r="Y37" s="60">
        <f t="shared" si="4"/>
        <v>-187939650</v>
      </c>
      <c r="Z37" s="140">
        <f t="shared" si="5"/>
        <v>-65.56987787467136</v>
      </c>
      <c r="AA37" s="155">
        <f>AA7+AA22</f>
        <v>1146499924</v>
      </c>
    </row>
    <row r="38" spans="1:27" ht="13.5">
      <c r="A38" s="291" t="s">
        <v>206</v>
      </c>
      <c r="B38" s="142"/>
      <c r="C38" s="62">
        <f t="shared" si="4"/>
        <v>256657566</v>
      </c>
      <c r="D38" s="156">
        <f t="shared" si="4"/>
        <v>0</v>
      </c>
      <c r="E38" s="60">
        <f t="shared" si="4"/>
        <v>408761313</v>
      </c>
      <c r="F38" s="60">
        <f t="shared" si="4"/>
        <v>414161099</v>
      </c>
      <c r="G38" s="60">
        <f t="shared" si="4"/>
        <v>1973258</v>
      </c>
      <c r="H38" s="60">
        <f t="shared" si="4"/>
        <v>10157579</v>
      </c>
      <c r="I38" s="60">
        <f t="shared" si="4"/>
        <v>14759552</v>
      </c>
      <c r="J38" s="60">
        <f t="shared" si="4"/>
        <v>26890389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26890389</v>
      </c>
      <c r="X38" s="60">
        <f t="shared" si="4"/>
        <v>103540275</v>
      </c>
      <c r="Y38" s="60">
        <f t="shared" si="4"/>
        <v>-76649886</v>
      </c>
      <c r="Z38" s="140">
        <f t="shared" si="5"/>
        <v>-74.02905391163004</v>
      </c>
      <c r="AA38" s="155">
        <f>AA8+AA23</f>
        <v>414161099</v>
      </c>
    </row>
    <row r="39" spans="1:27" ht="13.5">
      <c r="A39" s="291" t="s">
        <v>207</v>
      </c>
      <c r="B39" s="142"/>
      <c r="C39" s="62">
        <f t="shared" si="4"/>
        <v>347339489</v>
      </c>
      <c r="D39" s="156">
        <f t="shared" si="4"/>
        <v>0</v>
      </c>
      <c r="E39" s="60">
        <f t="shared" si="4"/>
        <v>505750062</v>
      </c>
      <c r="F39" s="60">
        <f t="shared" si="4"/>
        <v>499508035</v>
      </c>
      <c r="G39" s="60">
        <f t="shared" si="4"/>
        <v>1327915</v>
      </c>
      <c r="H39" s="60">
        <f t="shared" si="4"/>
        <v>8379838</v>
      </c>
      <c r="I39" s="60">
        <f t="shared" si="4"/>
        <v>9923856</v>
      </c>
      <c r="J39" s="60">
        <f t="shared" si="4"/>
        <v>19631609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19631609</v>
      </c>
      <c r="X39" s="60">
        <f t="shared" si="4"/>
        <v>124877009</v>
      </c>
      <c r="Y39" s="60">
        <f t="shared" si="4"/>
        <v>-105245400</v>
      </c>
      <c r="Z39" s="140">
        <f t="shared" si="5"/>
        <v>-84.27924470868773</v>
      </c>
      <c r="AA39" s="155">
        <f>AA9+AA24</f>
        <v>499508035</v>
      </c>
    </row>
    <row r="40" spans="1:27" ht="13.5">
      <c r="A40" s="291" t="s">
        <v>208</v>
      </c>
      <c r="B40" s="142"/>
      <c r="C40" s="62">
        <f t="shared" si="4"/>
        <v>730426300</v>
      </c>
      <c r="D40" s="156">
        <f t="shared" si="4"/>
        <v>0</v>
      </c>
      <c r="E40" s="60">
        <f t="shared" si="4"/>
        <v>754681682</v>
      </c>
      <c r="F40" s="60">
        <f t="shared" si="4"/>
        <v>733526066</v>
      </c>
      <c r="G40" s="60">
        <f t="shared" si="4"/>
        <v>38043701</v>
      </c>
      <c r="H40" s="60">
        <f t="shared" si="4"/>
        <v>35903177</v>
      </c>
      <c r="I40" s="60">
        <f t="shared" si="4"/>
        <v>26542580</v>
      </c>
      <c r="J40" s="60">
        <f t="shared" si="4"/>
        <v>100489458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100489458</v>
      </c>
      <c r="X40" s="60">
        <f t="shared" si="4"/>
        <v>183381516</v>
      </c>
      <c r="Y40" s="60">
        <f t="shared" si="4"/>
        <v>-82892058</v>
      </c>
      <c r="Z40" s="140">
        <f t="shared" si="5"/>
        <v>-45.20197008296081</v>
      </c>
      <c r="AA40" s="155">
        <f>AA10+AA25</f>
        <v>733526066</v>
      </c>
    </row>
    <row r="41" spans="1:27" ht="13.5">
      <c r="A41" s="292" t="s">
        <v>209</v>
      </c>
      <c r="B41" s="142"/>
      <c r="C41" s="293">
        <f aca="true" t="shared" si="6" ref="C41:Y41">SUM(C36:C40)</f>
        <v>3243750816</v>
      </c>
      <c r="D41" s="294">
        <f t="shared" si="6"/>
        <v>0</v>
      </c>
      <c r="E41" s="295">
        <f t="shared" si="6"/>
        <v>3865493276</v>
      </c>
      <c r="F41" s="295">
        <f t="shared" si="6"/>
        <v>3877077594</v>
      </c>
      <c r="G41" s="295">
        <f t="shared" si="6"/>
        <v>45389389</v>
      </c>
      <c r="H41" s="295">
        <f t="shared" si="6"/>
        <v>167921323</v>
      </c>
      <c r="I41" s="295">
        <f t="shared" si="6"/>
        <v>171326094</v>
      </c>
      <c r="J41" s="295">
        <f t="shared" si="6"/>
        <v>384636806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384636806</v>
      </c>
      <c r="X41" s="295">
        <f t="shared" si="6"/>
        <v>969269398</v>
      </c>
      <c r="Y41" s="295">
        <f t="shared" si="6"/>
        <v>-584632592</v>
      </c>
      <c r="Z41" s="296">
        <f t="shared" si="5"/>
        <v>-60.31683175042322</v>
      </c>
      <c r="AA41" s="297">
        <f>SUM(AA36:AA40)</f>
        <v>3877077594</v>
      </c>
    </row>
    <row r="42" spans="1:27" ht="13.5">
      <c r="A42" s="298" t="s">
        <v>210</v>
      </c>
      <c r="B42" s="136"/>
      <c r="C42" s="95">
        <f aca="true" t="shared" si="7" ref="C42:Y48">C12+C27</f>
        <v>807376468</v>
      </c>
      <c r="D42" s="129">
        <f t="shared" si="7"/>
        <v>0</v>
      </c>
      <c r="E42" s="54">
        <f t="shared" si="7"/>
        <v>456341469</v>
      </c>
      <c r="F42" s="54">
        <f t="shared" si="7"/>
        <v>466292292</v>
      </c>
      <c r="G42" s="54">
        <f t="shared" si="7"/>
        <v>5337017</v>
      </c>
      <c r="H42" s="54">
        <f t="shared" si="7"/>
        <v>3685347</v>
      </c>
      <c r="I42" s="54">
        <f t="shared" si="7"/>
        <v>6670873</v>
      </c>
      <c r="J42" s="54">
        <f t="shared" si="7"/>
        <v>15693237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15693237</v>
      </c>
      <c r="X42" s="54">
        <f t="shared" si="7"/>
        <v>116573073</v>
      </c>
      <c r="Y42" s="54">
        <f t="shared" si="7"/>
        <v>-100879836</v>
      </c>
      <c r="Z42" s="184">
        <f t="shared" si="5"/>
        <v>-86.5378542435782</v>
      </c>
      <c r="AA42" s="130">
        <f aca="true" t="shared" si="8" ref="AA42:AA48">AA12+AA27</f>
        <v>466292292</v>
      </c>
    </row>
    <row r="43" spans="1:27" ht="13.5">
      <c r="A43" s="298" t="s">
        <v>211</v>
      </c>
      <c r="B43" s="136"/>
      <c r="C43" s="303">
        <f t="shared" si="7"/>
        <v>8229687</v>
      </c>
      <c r="D43" s="304">
        <f t="shared" si="7"/>
        <v>0</v>
      </c>
      <c r="E43" s="305">
        <f t="shared" si="7"/>
        <v>11528250</v>
      </c>
      <c r="F43" s="305">
        <f t="shared" si="7"/>
        <v>11437650</v>
      </c>
      <c r="G43" s="305">
        <f t="shared" si="7"/>
        <v>92328</v>
      </c>
      <c r="H43" s="305">
        <f t="shared" si="7"/>
        <v>266144</v>
      </c>
      <c r="I43" s="305">
        <f t="shared" si="7"/>
        <v>464663</v>
      </c>
      <c r="J43" s="305">
        <f t="shared" si="7"/>
        <v>823135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823135</v>
      </c>
      <c r="X43" s="305">
        <f t="shared" si="7"/>
        <v>2859413</v>
      </c>
      <c r="Y43" s="305">
        <f t="shared" si="7"/>
        <v>-2036278</v>
      </c>
      <c r="Z43" s="306">
        <f t="shared" si="5"/>
        <v>-71.21314759357952</v>
      </c>
      <c r="AA43" s="307">
        <f t="shared" si="8"/>
        <v>11437650</v>
      </c>
    </row>
    <row r="44" spans="1:27" ht="13.5">
      <c r="A44" s="298" t="s">
        <v>212</v>
      </c>
      <c r="B44" s="136"/>
      <c r="C44" s="95">
        <f t="shared" si="7"/>
        <v>19353110</v>
      </c>
      <c r="D44" s="129">
        <f t="shared" si="7"/>
        <v>0</v>
      </c>
      <c r="E44" s="54">
        <f t="shared" si="7"/>
        <v>21950000</v>
      </c>
      <c r="F44" s="54">
        <f t="shared" si="7"/>
        <v>54665236</v>
      </c>
      <c r="G44" s="54">
        <f t="shared" si="7"/>
        <v>0</v>
      </c>
      <c r="H44" s="54">
        <f t="shared" si="7"/>
        <v>0</v>
      </c>
      <c r="I44" s="54">
        <f t="shared" si="7"/>
        <v>216773</v>
      </c>
      <c r="J44" s="54">
        <f t="shared" si="7"/>
        <v>216773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216773</v>
      </c>
      <c r="X44" s="54">
        <f t="shared" si="7"/>
        <v>13666309</v>
      </c>
      <c r="Y44" s="54">
        <f t="shared" si="7"/>
        <v>-13449536</v>
      </c>
      <c r="Z44" s="184">
        <f t="shared" si="5"/>
        <v>-98.41381458592807</v>
      </c>
      <c r="AA44" s="130">
        <f t="shared" si="8"/>
        <v>54665236</v>
      </c>
    </row>
    <row r="45" spans="1:27" ht="13.5">
      <c r="A45" s="298" t="s">
        <v>213</v>
      </c>
      <c r="B45" s="136" t="s">
        <v>138</v>
      </c>
      <c r="C45" s="95">
        <f t="shared" si="7"/>
        <v>1702051993</v>
      </c>
      <c r="D45" s="129">
        <f t="shared" si="7"/>
        <v>0</v>
      </c>
      <c r="E45" s="54">
        <f t="shared" si="7"/>
        <v>1095279479</v>
      </c>
      <c r="F45" s="54">
        <f t="shared" si="7"/>
        <v>1203292694</v>
      </c>
      <c r="G45" s="54">
        <f t="shared" si="7"/>
        <v>1582014</v>
      </c>
      <c r="H45" s="54">
        <f t="shared" si="7"/>
        <v>26152191</v>
      </c>
      <c r="I45" s="54">
        <f t="shared" si="7"/>
        <v>77056233</v>
      </c>
      <c r="J45" s="54">
        <f t="shared" si="7"/>
        <v>104790438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104790438</v>
      </c>
      <c r="X45" s="54">
        <f t="shared" si="7"/>
        <v>300823174</v>
      </c>
      <c r="Y45" s="54">
        <f t="shared" si="7"/>
        <v>-196032736</v>
      </c>
      <c r="Z45" s="184">
        <f t="shared" si="5"/>
        <v>-65.16543702181667</v>
      </c>
      <c r="AA45" s="130">
        <f t="shared" si="8"/>
        <v>1203292694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5780762074</v>
      </c>
      <c r="D49" s="218">
        <f t="shared" si="9"/>
        <v>0</v>
      </c>
      <c r="E49" s="220">
        <f t="shared" si="9"/>
        <v>5450592474</v>
      </c>
      <c r="F49" s="220">
        <f t="shared" si="9"/>
        <v>5612765466</v>
      </c>
      <c r="G49" s="220">
        <f t="shared" si="9"/>
        <v>52400748</v>
      </c>
      <c r="H49" s="220">
        <f t="shared" si="9"/>
        <v>198025005</v>
      </c>
      <c r="I49" s="220">
        <f t="shared" si="9"/>
        <v>255734636</v>
      </c>
      <c r="J49" s="220">
        <f t="shared" si="9"/>
        <v>506160389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506160389</v>
      </c>
      <c r="X49" s="220">
        <f t="shared" si="9"/>
        <v>1403191367</v>
      </c>
      <c r="Y49" s="220">
        <f t="shared" si="9"/>
        <v>-897030978</v>
      </c>
      <c r="Z49" s="221">
        <f t="shared" si="5"/>
        <v>-63.92791454510138</v>
      </c>
      <c r="AA49" s="222">
        <f>SUM(AA41:AA48)</f>
        <v>5612765466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2627318507</v>
      </c>
      <c r="D51" s="129">
        <f t="shared" si="10"/>
        <v>0</v>
      </c>
      <c r="E51" s="54">
        <f t="shared" si="10"/>
        <v>0</v>
      </c>
      <c r="F51" s="54">
        <f t="shared" si="10"/>
        <v>2936792603</v>
      </c>
      <c r="G51" s="54">
        <f t="shared" si="10"/>
        <v>102424424</v>
      </c>
      <c r="H51" s="54">
        <f t="shared" si="10"/>
        <v>217732104</v>
      </c>
      <c r="I51" s="54">
        <f t="shared" si="10"/>
        <v>226972443</v>
      </c>
      <c r="J51" s="54">
        <f t="shared" si="10"/>
        <v>547128971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547128971</v>
      </c>
      <c r="X51" s="54">
        <f t="shared" si="10"/>
        <v>734198151</v>
      </c>
      <c r="Y51" s="54">
        <f t="shared" si="10"/>
        <v>-187069180</v>
      </c>
      <c r="Z51" s="184">
        <f>+IF(X51&lt;&gt;0,+(Y51/X51)*100,0)</f>
        <v>-25.479385877668875</v>
      </c>
      <c r="AA51" s="130">
        <f>SUM(AA57:AA61)</f>
        <v>2936792603</v>
      </c>
    </row>
    <row r="52" spans="1:27" ht="13.5">
      <c r="A52" s="310" t="s">
        <v>204</v>
      </c>
      <c r="B52" s="142"/>
      <c r="C52" s="62">
        <v>356474484</v>
      </c>
      <c r="D52" s="156"/>
      <c r="E52" s="60"/>
      <c r="F52" s="60">
        <v>618608484</v>
      </c>
      <c r="G52" s="60">
        <v>10387931</v>
      </c>
      <c r="H52" s="60">
        <v>38766852</v>
      </c>
      <c r="I52" s="60">
        <v>41418688</v>
      </c>
      <c r="J52" s="60">
        <v>90573471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90573471</v>
      </c>
      <c r="X52" s="60">
        <v>154652121</v>
      </c>
      <c r="Y52" s="60">
        <v>-64078650</v>
      </c>
      <c r="Z52" s="140">
        <v>-41.43</v>
      </c>
      <c r="AA52" s="155">
        <v>618608484</v>
      </c>
    </row>
    <row r="53" spans="1:27" ht="13.5">
      <c r="A53" s="310" t="s">
        <v>205</v>
      </c>
      <c r="B53" s="142"/>
      <c r="C53" s="62">
        <v>336574792</v>
      </c>
      <c r="D53" s="156"/>
      <c r="E53" s="60"/>
      <c r="F53" s="60">
        <v>336299003</v>
      </c>
      <c r="G53" s="60">
        <v>17530940</v>
      </c>
      <c r="H53" s="60">
        <v>25517866</v>
      </c>
      <c r="I53" s="60">
        <v>23940414</v>
      </c>
      <c r="J53" s="60">
        <v>66989220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66989220</v>
      </c>
      <c r="X53" s="60">
        <v>84074751</v>
      </c>
      <c r="Y53" s="60">
        <v>-17085531</v>
      </c>
      <c r="Z53" s="140">
        <v>-20.32</v>
      </c>
      <c r="AA53" s="155">
        <v>336299003</v>
      </c>
    </row>
    <row r="54" spans="1:27" ht="13.5">
      <c r="A54" s="310" t="s">
        <v>206</v>
      </c>
      <c r="B54" s="142"/>
      <c r="C54" s="62">
        <v>65081806</v>
      </c>
      <c r="D54" s="156"/>
      <c r="E54" s="60"/>
      <c r="F54" s="60">
        <v>66179352</v>
      </c>
      <c r="G54" s="60">
        <v>2080506</v>
      </c>
      <c r="H54" s="60">
        <v>6937029</v>
      </c>
      <c r="I54" s="60">
        <v>6770530</v>
      </c>
      <c r="J54" s="60">
        <v>15788065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15788065</v>
      </c>
      <c r="X54" s="60">
        <v>16544838</v>
      </c>
      <c r="Y54" s="60">
        <v>-756773</v>
      </c>
      <c r="Z54" s="140">
        <v>-4.57</v>
      </c>
      <c r="AA54" s="155">
        <v>66179352</v>
      </c>
    </row>
    <row r="55" spans="1:27" ht="13.5">
      <c r="A55" s="310" t="s">
        <v>207</v>
      </c>
      <c r="B55" s="142"/>
      <c r="C55" s="62">
        <v>64147866</v>
      </c>
      <c r="D55" s="156"/>
      <c r="E55" s="60"/>
      <c r="F55" s="60">
        <v>69987741</v>
      </c>
      <c r="G55" s="60">
        <v>5411983</v>
      </c>
      <c r="H55" s="60">
        <v>9633410</v>
      </c>
      <c r="I55" s="60">
        <v>16305807</v>
      </c>
      <c r="J55" s="60">
        <v>31351200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31351200</v>
      </c>
      <c r="X55" s="60">
        <v>17496935</v>
      </c>
      <c r="Y55" s="60">
        <v>13854265</v>
      </c>
      <c r="Z55" s="140">
        <v>79.18</v>
      </c>
      <c r="AA55" s="155">
        <v>69987741</v>
      </c>
    </row>
    <row r="56" spans="1:27" ht="13.5">
      <c r="A56" s="310" t="s">
        <v>208</v>
      </c>
      <c r="B56" s="142"/>
      <c r="C56" s="62">
        <v>111797122</v>
      </c>
      <c r="D56" s="156"/>
      <c r="E56" s="60"/>
      <c r="F56" s="60">
        <v>65082383</v>
      </c>
      <c r="G56" s="60">
        <v>1183378</v>
      </c>
      <c r="H56" s="60">
        <v>1626513</v>
      </c>
      <c r="I56" s="60">
        <v>2910385</v>
      </c>
      <c r="J56" s="60">
        <v>5720276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5720276</v>
      </c>
      <c r="X56" s="60">
        <v>16270596</v>
      </c>
      <c r="Y56" s="60">
        <v>-10550320</v>
      </c>
      <c r="Z56" s="140">
        <v>-64.84</v>
      </c>
      <c r="AA56" s="155">
        <v>65082383</v>
      </c>
    </row>
    <row r="57" spans="1:27" ht="13.5">
      <c r="A57" s="138" t="s">
        <v>209</v>
      </c>
      <c r="B57" s="142"/>
      <c r="C57" s="293">
        <f aca="true" t="shared" si="11" ref="C57:Y57">SUM(C52:C56)</f>
        <v>934076070</v>
      </c>
      <c r="D57" s="294">
        <f t="shared" si="11"/>
        <v>0</v>
      </c>
      <c r="E57" s="295">
        <f t="shared" si="11"/>
        <v>0</v>
      </c>
      <c r="F57" s="295">
        <f t="shared" si="11"/>
        <v>1156156963</v>
      </c>
      <c r="G57" s="295">
        <f t="shared" si="11"/>
        <v>36594738</v>
      </c>
      <c r="H57" s="295">
        <f t="shared" si="11"/>
        <v>82481670</v>
      </c>
      <c r="I57" s="295">
        <f t="shared" si="11"/>
        <v>91345824</v>
      </c>
      <c r="J57" s="295">
        <f t="shared" si="11"/>
        <v>210422232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210422232</v>
      </c>
      <c r="X57" s="295">
        <f t="shared" si="11"/>
        <v>289039241</v>
      </c>
      <c r="Y57" s="295">
        <f t="shared" si="11"/>
        <v>-78617009</v>
      </c>
      <c r="Z57" s="296">
        <f>+IF(X57&lt;&gt;0,+(Y57/X57)*100,0)</f>
        <v>-27.19942410864551</v>
      </c>
      <c r="AA57" s="297">
        <f>SUM(AA52:AA56)</f>
        <v>1156156963</v>
      </c>
    </row>
    <row r="58" spans="1:27" ht="13.5">
      <c r="A58" s="311" t="s">
        <v>210</v>
      </c>
      <c r="B58" s="136"/>
      <c r="C58" s="62">
        <v>63523197</v>
      </c>
      <c r="D58" s="156"/>
      <c r="E58" s="60"/>
      <c r="F58" s="60">
        <v>68674290</v>
      </c>
      <c r="G58" s="60">
        <v>411648</v>
      </c>
      <c r="H58" s="60">
        <v>2324804</v>
      </c>
      <c r="I58" s="60">
        <v>4143693</v>
      </c>
      <c r="J58" s="60">
        <v>6880145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6880145</v>
      </c>
      <c r="X58" s="60">
        <v>17168573</v>
      </c>
      <c r="Y58" s="60">
        <v>-10288428</v>
      </c>
      <c r="Z58" s="140">
        <v>-59.93</v>
      </c>
      <c r="AA58" s="155">
        <v>68674290</v>
      </c>
    </row>
    <row r="59" spans="1:27" ht="13.5">
      <c r="A59" s="311" t="s">
        <v>211</v>
      </c>
      <c r="B59" s="136"/>
      <c r="C59" s="273">
        <v>9982626</v>
      </c>
      <c r="D59" s="274"/>
      <c r="E59" s="275"/>
      <c r="F59" s="275">
        <v>12609729</v>
      </c>
      <c r="G59" s="275">
        <v>433244</v>
      </c>
      <c r="H59" s="275">
        <v>1270986</v>
      </c>
      <c r="I59" s="275">
        <v>1234053</v>
      </c>
      <c r="J59" s="275">
        <v>2938283</v>
      </c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>
        <v>2938283</v>
      </c>
      <c r="X59" s="275">
        <v>3152432</v>
      </c>
      <c r="Y59" s="275">
        <v>-214149</v>
      </c>
      <c r="Z59" s="140">
        <v>-6.79</v>
      </c>
      <c r="AA59" s="277">
        <v>12609729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1619736614</v>
      </c>
      <c r="D61" s="156"/>
      <c r="E61" s="60"/>
      <c r="F61" s="60">
        <v>1699351621</v>
      </c>
      <c r="G61" s="60">
        <v>64984794</v>
      </c>
      <c r="H61" s="60">
        <v>131654644</v>
      </c>
      <c r="I61" s="60">
        <v>130248873</v>
      </c>
      <c r="J61" s="60">
        <v>326888311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326888311</v>
      </c>
      <c r="X61" s="60">
        <v>424837905</v>
      </c>
      <c r="Y61" s="60">
        <v>-97949594</v>
      </c>
      <c r="Z61" s="140">
        <v>-23.06</v>
      </c>
      <c r="AA61" s="155">
        <v>1699351621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1165807642</v>
      </c>
      <c r="F65" s="60"/>
      <c r="G65" s="60">
        <v>39564216</v>
      </c>
      <c r="H65" s="60">
        <v>146569263</v>
      </c>
      <c r="I65" s="60">
        <v>252613248</v>
      </c>
      <c r="J65" s="60">
        <v>438746727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438746727</v>
      </c>
      <c r="X65" s="60"/>
      <c r="Y65" s="60">
        <v>438746727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263900469</v>
      </c>
      <c r="F66" s="275"/>
      <c r="G66" s="275">
        <v>17105778</v>
      </c>
      <c r="H66" s="275">
        <v>34239354</v>
      </c>
      <c r="I66" s="275">
        <v>52067317</v>
      </c>
      <c r="J66" s="275">
        <v>103412449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103412449</v>
      </c>
      <c r="X66" s="275"/>
      <c r="Y66" s="275">
        <v>103412449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1360488998</v>
      </c>
      <c r="F67" s="60"/>
      <c r="G67" s="60">
        <v>40013520</v>
      </c>
      <c r="H67" s="60">
        <v>120718953</v>
      </c>
      <c r="I67" s="60">
        <v>206006940</v>
      </c>
      <c r="J67" s="60">
        <v>366739413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366739413</v>
      </c>
      <c r="X67" s="60"/>
      <c r="Y67" s="60">
        <v>366739413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140087487</v>
      </c>
      <c r="F68" s="60"/>
      <c r="G68" s="60">
        <v>5740909</v>
      </c>
      <c r="H68" s="60">
        <v>18628953</v>
      </c>
      <c r="I68" s="60">
        <v>36441463</v>
      </c>
      <c r="J68" s="60">
        <v>60811325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60811325</v>
      </c>
      <c r="X68" s="60"/>
      <c r="Y68" s="60">
        <v>60811325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2930284596</v>
      </c>
      <c r="F69" s="220">
        <f t="shared" si="12"/>
        <v>0</v>
      </c>
      <c r="G69" s="220">
        <f t="shared" si="12"/>
        <v>102424423</v>
      </c>
      <c r="H69" s="220">
        <f t="shared" si="12"/>
        <v>320156523</v>
      </c>
      <c r="I69" s="220">
        <f t="shared" si="12"/>
        <v>547128968</v>
      </c>
      <c r="J69" s="220">
        <f t="shared" si="12"/>
        <v>969709914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969709914</v>
      </c>
      <c r="X69" s="220">
        <f t="shared" si="12"/>
        <v>0</v>
      </c>
      <c r="Y69" s="220">
        <f t="shared" si="12"/>
        <v>969709914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1783787710</v>
      </c>
      <c r="D5" s="357">
        <f t="shared" si="0"/>
        <v>0</v>
      </c>
      <c r="E5" s="356">
        <f t="shared" si="0"/>
        <v>2332427847</v>
      </c>
      <c r="F5" s="358">
        <f t="shared" si="0"/>
        <v>2347718740</v>
      </c>
      <c r="G5" s="358">
        <f t="shared" si="0"/>
        <v>7657787</v>
      </c>
      <c r="H5" s="356">
        <f t="shared" si="0"/>
        <v>100429135</v>
      </c>
      <c r="I5" s="356">
        <f t="shared" si="0"/>
        <v>120817109</v>
      </c>
      <c r="J5" s="358">
        <f t="shared" si="0"/>
        <v>228904031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228904031</v>
      </c>
      <c r="X5" s="356">
        <f t="shared" si="0"/>
        <v>586929687</v>
      </c>
      <c r="Y5" s="358">
        <f t="shared" si="0"/>
        <v>-358025656</v>
      </c>
      <c r="Z5" s="359">
        <f>+IF(X5&lt;&gt;0,+(Y5/X5)*100,0)</f>
        <v>-60.999752428607344</v>
      </c>
      <c r="AA5" s="360">
        <f>+AA6+AA8+AA11+AA13+AA15</f>
        <v>2347718740</v>
      </c>
    </row>
    <row r="6" spans="1:27" ht="13.5">
      <c r="A6" s="361" t="s">
        <v>204</v>
      </c>
      <c r="B6" s="142"/>
      <c r="C6" s="60">
        <f>+C7</f>
        <v>656885768</v>
      </c>
      <c r="D6" s="340">
        <f aca="true" t="shared" si="1" ref="D6:AA6">+D7</f>
        <v>0</v>
      </c>
      <c r="E6" s="60">
        <f t="shared" si="1"/>
        <v>818410033</v>
      </c>
      <c r="F6" s="59">
        <f t="shared" si="1"/>
        <v>831934429</v>
      </c>
      <c r="G6" s="59">
        <f t="shared" si="1"/>
        <v>-2524383</v>
      </c>
      <c r="H6" s="60">
        <f t="shared" si="1"/>
        <v>57949246</v>
      </c>
      <c r="I6" s="60">
        <f t="shared" si="1"/>
        <v>63116021</v>
      </c>
      <c r="J6" s="59">
        <f t="shared" si="1"/>
        <v>118540884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118540884</v>
      </c>
      <c r="X6" s="60">
        <f t="shared" si="1"/>
        <v>207983607</v>
      </c>
      <c r="Y6" s="59">
        <f t="shared" si="1"/>
        <v>-89442723</v>
      </c>
      <c r="Z6" s="61">
        <f>+IF(X6&lt;&gt;0,+(Y6/X6)*100,0)</f>
        <v>-43.004698442411375</v>
      </c>
      <c r="AA6" s="62">
        <f t="shared" si="1"/>
        <v>831934429</v>
      </c>
    </row>
    <row r="7" spans="1:27" ht="13.5">
      <c r="A7" s="291" t="s">
        <v>228</v>
      </c>
      <c r="B7" s="142"/>
      <c r="C7" s="60">
        <v>656885768</v>
      </c>
      <c r="D7" s="340"/>
      <c r="E7" s="60">
        <v>818410033</v>
      </c>
      <c r="F7" s="59">
        <v>831934429</v>
      </c>
      <c r="G7" s="59">
        <v>-2524383</v>
      </c>
      <c r="H7" s="60">
        <v>57949246</v>
      </c>
      <c r="I7" s="60">
        <v>63116021</v>
      </c>
      <c r="J7" s="59">
        <v>118540884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118540884</v>
      </c>
      <c r="X7" s="60">
        <v>207983607</v>
      </c>
      <c r="Y7" s="59">
        <v>-89442723</v>
      </c>
      <c r="Z7" s="61">
        <v>-43</v>
      </c>
      <c r="AA7" s="62">
        <v>831934429</v>
      </c>
    </row>
    <row r="8" spans="1:27" ht="13.5">
      <c r="A8" s="361" t="s">
        <v>205</v>
      </c>
      <c r="B8" s="142"/>
      <c r="C8" s="60">
        <f aca="true" t="shared" si="2" ref="C8:Y8">SUM(C9:C10)</f>
        <v>478235987</v>
      </c>
      <c r="D8" s="340">
        <f t="shared" si="2"/>
        <v>0</v>
      </c>
      <c r="E8" s="60">
        <f t="shared" si="2"/>
        <v>780590273</v>
      </c>
      <c r="F8" s="59">
        <f t="shared" si="2"/>
        <v>785463492</v>
      </c>
      <c r="G8" s="59">
        <f t="shared" si="2"/>
        <v>7749427</v>
      </c>
      <c r="H8" s="60">
        <f t="shared" si="2"/>
        <v>14775337</v>
      </c>
      <c r="I8" s="60">
        <f t="shared" si="2"/>
        <v>33777576</v>
      </c>
      <c r="J8" s="59">
        <f t="shared" si="2"/>
        <v>56302340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56302340</v>
      </c>
      <c r="X8" s="60">
        <f t="shared" si="2"/>
        <v>196365874</v>
      </c>
      <c r="Y8" s="59">
        <f t="shared" si="2"/>
        <v>-140063534</v>
      </c>
      <c r="Z8" s="61">
        <f>+IF(X8&lt;&gt;0,+(Y8/X8)*100,0)</f>
        <v>-71.32783876693361</v>
      </c>
      <c r="AA8" s="62">
        <f>SUM(AA9:AA10)</f>
        <v>785463492</v>
      </c>
    </row>
    <row r="9" spans="1:27" ht="13.5">
      <c r="A9" s="291" t="s">
        <v>229</v>
      </c>
      <c r="B9" s="142"/>
      <c r="C9" s="60">
        <v>437224581</v>
      </c>
      <c r="D9" s="340"/>
      <c r="E9" s="60">
        <v>726538273</v>
      </c>
      <c r="F9" s="59">
        <v>730899294</v>
      </c>
      <c r="G9" s="59">
        <v>7197390</v>
      </c>
      <c r="H9" s="60">
        <v>13675807</v>
      </c>
      <c r="I9" s="60">
        <v>30735308</v>
      </c>
      <c r="J9" s="59">
        <v>51608505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51608505</v>
      </c>
      <c r="X9" s="60">
        <v>182724824</v>
      </c>
      <c r="Y9" s="59">
        <v>-131116319</v>
      </c>
      <c r="Z9" s="61">
        <v>-71.76</v>
      </c>
      <c r="AA9" s="62">
        <v>730899294</v>
      </c>
    </row>
    <row r="10" spans="1:27" ht="13.5">
      <c r="A10" s="291" t="s">
        <v>230</v>
      </c>
      <c r="B10" s="142"/>
      <c r="C10" s="60">
        <v>41011406</v>
      </c>
      <c r="D10" s="340"/>
      <c r="E10" s="60">
        <v>54052000</v>
      </c>
      <c r="F10" s="59">
        <v>54564198</v>
      </c>
      <c r="G10" s="59">
        <v>552037</v>
      </c>
      <c r="H10" s="60">
        <v>1099530</v>
      </c>
      <c r="I10" s="60">
        <v>3042268</v>
      </c>
      <c r="J10" s="59">
        <v>4693835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4693835</v>
      </c>
      <c r="X10" s="60">
        <v>13641050</v>
      </c>
      <c r="Y10" s="59">
        <v>-8947215</v>
      </c>
      <c r="Z10" s="61">
        <v>-65.59</v>
      </c>
      <c r="AA10" s="62">
        <v>54564198</v>
      </c>
    </row>
    <row r="11" spans="1:27" ht="13.5">
      <c r="A11" s="361" t="s">
        <v>206</v>
      </c>
      <c r="B11" s="142"/>
      <c r="C11" s="362">
        <f>+C12</f>
        <v>135047495</v>
      </c>
      <c r="D11" s="363">
        <f aca="true" t="shared" si="3" ref="D11:AA11">+D12</f>
        <v>0</v>
      </c>
      <c r="E11" s="362">
        <f t="shared" si="3"/>
        <v>209649806</v>
      </c>
      <c r="F11" s="364">
        <f t="shared" si="3"/>
        <v>209885340</v>
      </c>
      <c r="G11" s="364">
        <f t="shared" si="3"/>
        <v>773609</v>
      </c>
      <c r="H11" s="362">
        <f t="shared" si="3"/>
        <v>8162569</v>
      </c>
      <c r="I11" s="362">
        <f t="shared" si="3"/>
        <v>11279319</v>
      </c>
      <c r="J11" s="364">
        <f t="shared" si="3"/>
        <v>20215497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20215497</v>
      </c>
      <c r="X11" s="362">
        <f t="shared" si="3"/>
        <v>52471335</v>
      </c>
      <c r="Y11" s="364">
        <f t="shared" si="3"/>
        <v>-32255838</v>
      </c>
      <c r="Z11" s="365">
        <f>+IF(X11&lt;&gt;0,+(Y11/X11)*100,0)</f>
        <v>-61.47325582625256</v>
      </c>
      <c r="AA11" s="366">
        <f t="shared" si="3"/>
        <v>209885340</v>
      </c>
    </row>
    <row r="12" spans="1:27" ht="13.5">
      <c r="A12" s="291" t="s">
        <v>231</v>
      </c>
      <c r="B12" s="136"/>
      <c r="C12" s="60">
        <v>135047495</v>
      </c>
      <c r="D12" s="340"/>
      <c r="E12" s="60">
        <v>209649806</v>
      </c>
      <c r="F12" s="59">
        <v>209885340</v>
      </c>
      <c r="G12" s="59">
        <v>773609</v>
      </c>
      <c r="H12" s="60">
        <v>8162569</v>
      </c>
      <c r="I12" s="60">
        <v>11279319</v>
      </c>
      <c r="J12" s="59">
        <v>20215497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20215497</v>
      </c>
      <c r="X12" s="60">
        <v>52471335</v>
      </c>
      <c r="Y12" s="59">
        <v>-32255838</v>
      </c>
      <c r="Z12" s="61">
        <v>-61.47</v>
      </c>
      <c r="AA12" s="62">
        <v>209885340</v>
      </c>
    </row>
    <row r="13" spans="1:27" ht="13.5">
      <c r="A13" s="361" t="s">
        <v>207</v>
      </c>
      <c r="B13" s="136"/>
      <c r="C13" s="275">
        <f>+C14</f>
        <v>199202250</v>
      </c>
      <c r="D13" s="341">
        <f aca="true" t="shared" si="4" ref="D13:AA13">+D14</f>
        <v>0</v>
      </c>
      <c r="E13" s="275">
        <f t="shared" si="4"/>
        <v>258160062</v>
      </c>
      <c r="F13" s="342">
        <f t="shared" si="4"/>
        <v>247068794</v>
      </c>
      <c r="G13" s="342">
        <f t="shared" si="4"/>
        <v>984521</v>
      </c>
      <c r="H13" s="275">
        <f t="shared" si="4"/>
        <v>6578032</v>
      </c>
      <c r="I13" s="275">
        <f t="shared" si="4"/>
        <v>4084410</v>
      </c>
      <c r="J13" s="342">
        <f t="shared" si="4"/>
        <v>11646963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11646963</v>
      </c>
      <c r="X13" s="275">
        <f t="shared" si="4"/>
        <v>61767199</v>
      </c>
      <c r="Y13" s="342">
        <f t="shared" si="4"/>
        <v>-50120236</v>
      </c>
      <c r="Z13" s="335">
        <f>+IF(X13&lt;&gt;0,+(Y13/X13)*100,0)</f>
        <v>-81.1437734128109</v>
      </c>
      <c r="AA13" s="273">
        <f t="shared" si="4"/>
        <v>247068794</v>
      </c>
    </row>
    <row r="14" spans="1:27" ht="13.5">
      <c r="A14" s="291" t="s">
        <v>232</v>
      </c>
      <c r="B14" s="136"/>
      <c r="C14" s="60">
        <v>199202250</v>
      </c>
      <c r="D14" s="340"/>
      <c r="E14" s="60">
        <v>258160062</v>
      </c>
      <c r="F14" s="59">
        <v>247068794</v>
      </c>
      <c r="G14" s="59">
        <v>984521</v>
      </c>
      <c r="H14" s="60">
        <v>6578032</v>
      </c>
      <c r="I14" s="60">
        <v>4084410</v>
      </c>
      <c r="J14" s="59">
        <v>11646963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11646963</v>
      </c>
      <c r="X14" s="60">
        <v>61767199</v>
      </c>
      <c r="Y14" s="59">
        <v>-50120236</v>
      </c>
      <c r="Z14" s="61">
        <v>-81.14</v>
      </c>
      <c r="AA14" s="62">
        <v>247068794</v>
      </c>
    </row>
    <row r="15" spans="1:27" ht="13.5">
      <c r="A15" s="361" t="s">
        <v>208</v>
      </c>
      <c r="B15" s="136"/>
      <c r="C15" s="60">
        <f aca="true" t="shared" si="5" ref="C15:Y15">SUM(C16:C20)</f>
        <v>314416210</v>
      </c>
      <c r="D15" s="340">
        <f t="shared" si="5"/>
        <v>0</v>
      </c>
      <c r="E15" s="60">
        <f t="shared" si="5"/>
        <v>265617673</v>
      </c>
      <c r="F15" s="59">
        <f t="shared" si="5"/>
        <v>273366685</v>
      </c>
      <c r="G15" s="59">
        <f t="shared" si="5"/>
        <v>674613</v>
      </c>
      <c r="H15" s="60">
        <f t="shared" si="5"/>
        <v>12963951</v>
      </c>
      <c r="I15" s="60">
        <f t="shared" si="5"/>
        <v>8559783</v>
      </c>
      <c r="J15" s="59">
        <f t="shared" si="5"/>
        <v>22198347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22198347</v>
      </c>
      <c r="X15" s="60">
        <f t="shared" si="5"/>
        <v>68341672</v>
      </c>
      <c r="Y15" s="59">
        <f t="shared" si="5"/>
        <v>-46143325</v>
      </c>
      <c r="Z15" s="61">
        <f>+IF(X15&lt;&gt;0,+(Y15/X15)*100,0)</f>
        <v>-67.5185778305219</v>
      </c>
      <c r="AA15" s="62">
        <f>SUM(AA16:AA20)</f>
        <v>273366685</v>
      </c>
    </row>
    <row r="16" spans="1:27" ht="13.5">
      <c r="A16" s="291" t="s">
        <v>233</v>
      </c>
      <c r="B16" s="300"/>
      <c r="C16" s="60"/>
      <c r="D16" s="340"/>
      <c r="E16" s="60">
        <v>193664419</v>
      </c>
      <c r="F16" s="59">
        <v>193664419</v>
      </c>
      <c r="G16" s="59">
        <v>10000</v>
      </c>
      <c r="H16" s="60">
        <v>6486477</v>
      </c>
      <c r="I16" s="60">
        <v>6419797</v>
      </c>
      <c r="J16" s="59">
        <v>12916274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12916274</v>
      </c>
      <c r="X16" s="60">
        <v>48416105</v>
      </c>
      <c r="Y16" s="59">
        <v>-35499831</v>
      </c>
      <c r="Z16" s="61">
        <v>-73.32</v>
      </c>
      <c r="AA16" s="62">
        <v>193664419</v>
      </c>
    </row>
    <row r="17" spans="1:27" ht="13.5">
      <c r="A17" s="291" t="s">
        <v>234</v>
      </c>
      <c r="B17" s="136"/>
      <c r="C17" s="60">
        <v>255251884</v>
      </c>
      <c r="D17" s="340"/>
      <c r="E17" s="60">
        <v>52471424</v>
      </c>
      <c r="F17" s="59">
        <v>58134436</v>
      </c>
      <c r="G17" s="59">
        <v>664613</v>
      </c>
      <c r="H17" s="60">
        <v>30040</v>
      </c>
      <c r="I17" s="60">
        <v>505590</v>
      </c>
      <c r="J17" s="59">
        <v>1200243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1200243</v>
      </c>
      <c r="X17" s="60">
        <v>14533609</v>
      </c>
      <c r="Y17" s="59">
        <v>-13333366</v>
      </c>
      <c r="Z17" s="61">
        <v>-91.74</v>
      </c>
      <c r="AA17" s="62">
        <v>58134436</v>
      </c>
    </row>
    <row r="18" spans="1:27" ht="13.5">
      <c r="A18" s="291" t="s">
        <v>82</v>
      </c>
      <c r="B18" s="136"/>
      <c r="C18" s="60">
        <v>59164326</v>
      </c>
      <c r="D18" s="340"/>
      <c r="E18" s="60">
        <v>19481830</v>
      </c>
      <c r="F18" s="59">
        <v>21567830</v>
      </c>
      <c r="G18" s="59"/>
      <c r="H18" s="60">
        <v>6447434</v>
      </c>
      <c r="I18" s="60">
        <v>1634396</v>
      </c>
      <c r="J18" s="59">
        <v>8081830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8081830</v>
      </c>
      <c r="X18" s="60">
        <v>5391958</v>
      </c>
      <c r="Y18" s="59">
        <v>2689872</v>
      </c>
      <c r="Z18" s="61">
        <v>49.89</v>
      </c>
      <c r="AA18" s="62">
        <v>21567830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649319568</v>
      </c>
      <c r="D22" s="344">
        <f t="shared" si="6"/>
        <v>0</v>
      </c>
      <c r="E22" s="343">
        <f t="shared" si="6"/>
        <v>280283999</v>
      </c>
      <c r="F22" s="345">
        <f t="shared" si="6"/>
        <v>281329604</v>
      </c>
      <c r="G22" s="345">
        <f t="shared" si="6"/>
        <v>3187286</v>
      </c>
      <c r="H22" s="343">
        <f t="shared" si="6"/>
        <v>1150999</v>
      </c>
      <c r="I22" s="343">
        <f t="shared" si="6"/>
        <v>1913000</v>
      </c>
      <c r="J22" s="345">
        <f t="shared" si="6"/>
        <v>6251285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6251285</v>
      </c>
      <c r="X22" s="343">
        <f t="shared" si="6"/>
        <v>70332401</v>
      </c>
      <c r="Y22" s="345">
        <f t="shared" si="6"/>
        <v>-64081116</v>
      </c>
      <c r="Z22" s="336">
        <f>+IF(X22&lt;&gt;0,+(Y22/X22)*100,0)</f>
        <v>-91.1117992402961</v>
      </c>
      <c r="AA22" s="350">
        <f>SUM(AA23:AA32)</f>
        <v>281329604</v>
      </c>
    </row>
    <row r="23" spans="1:27" ht="13.5">
      <c r="A23" s="361" t="s">
        <v>236</v>
      </c>
      <c r="B23" s="142"/>
      <c r="C23" s="60">
        <v>2203874</v>
      </c>
      <c r="D23" s="340"/>
      <c r="E23" s="60">
        <v>6016500</v>
      </c>
      <c r="F23" s="59">
        <v>6016500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1504125</v>
      </c>
      <c r="Y23" s="59">
        <v>-1504125</v>
      </c>
      <c r="Z23" s="61">
        <v>-100</v>
      </c>
      <c r="AA23" s="62">
        <v>6016500</v>
      </c>
    </row>
    <row r="24" spans="1:27" ht="13.5">
      <c r="A24" s="361" t="s">
        <v>237</v>
      </c>
      <c r="B24" s="142"/>
      <c r="C24" s="60">
        <v>107562433</v>
      </c>
      <c r="D24" s="340"/>
      <c r="E24" s="60">
        <v>7879451</v>
      </c>
      <c r="F24" s="59">
        <v>16494498</v>
      </c>
      <c r="G24" s="59">
        <v>3187286</v>
      </c>
      <c r="H24" s="60">
        <v>553574</v>
      </c>
      <c r="I24" s="60">
        <v>1631559</v>
      </c>
      <c r="J24" s="59">
        <v>5372419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5372419</v>
      </c>
      <c r="X24" s="60">
        <v>4123625</v>
      </c>
      <c r="Y24" s="59">
        <v>1248794</v>
      </c>
      <c r="Z24" s="61">
        <v>30.28</v>
      </c>
      <c r="AA24" s="62">
        <v>16494498</v>
      </c>
    </row>
    <row r="25" spans="1:27" ht="13.5">
      <c r="A25" s="361" t="s">
        <v>238</v>
      </c>
      <c r="B25" s="142"/>
      <c r="C25" s="60">
        <v>2184653</v>
      </c>
      <c r="D25" s="340"/>
      <c r="E25" s="60">
        <v>2908000</v>
      </c>
      <c r="F25" s="59">
        <v>2908000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727000</v>
      </c>
      <c r="Y25" s="59">
        <v>-727000</v>
      </c>
      <c r="Z25" s="61">
        <v>-100</v>
      </c>
      <c r="AA25" s="62">
        <v>2908000</v>
      </c>
    </row>
    <row r="26" spans="1:27" ht="13.5">
      <c r="A26" s="361" t="s">
        <v>239</v>
      </c>
      <c r="B26" s="302"/>
      <c r="C26" s="362">
        <v>94286</v>
      </c>
      <c r="D26" s="363"/>
      <c r="E26" s="362">
        <v>48431137</v>
      </c>
      <c r="F26" s="364">
        <v>50146605</v>
      </c>
      <c r="G26" s="364"/>
      <c r="H26" s="362">
        <v>149108</v>
      </c>
      <c r="I26" s="362"/>
      <c r="J26" s="364">
        <v>149108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149108</v>
      </c>
      <c r="X26" s="362">
        <v>12536651</v>
      </c>
      <c r="Y26" s="364">
        <v>-12387543</v>
      </c>
      <c r="Z26" s="365">
        <v>-98.81</v>
      </c>
      <c r="AA26" s="366">
        <v>50146605</v>
      </c>
    </row>
    <row r="27" spans="1:27" ht="13.5">
      <c r="A27" s="361" t="s">
        <v>240</v>
      </c>
      <c r="B27" s="147"/>
      <c r="C27" s="60">
        <v>2288816</v>
      </c>
      <c r="D27" s="340"/>
      <c r="E27" s="60">
        <v>435387</v>
      </c>
      <c r="F27" s="59">
        <v>425137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106284</v>
      </c>
      <c r="Y27" s="59">
        <v>-106284</v>
      </c>
      <c r="Z27" s="61">
        <v>-100</v>
      </c>
      <c r="AA27" s="62">
        <v>425137</v>
      </c>
    </row>
    <row r="28" spans="1:27" ht="13.5">
      <c r="A28" s="361" t="s">
        <v>241</v>
      </c>
      <c r="B28" s="147"/>
      <c r="C28" s="275">
        <v>2430619</v>
      </c>
      <c r="D28" s="341"/>
      <c r="E28" s="275">
        <v>4890000</v>
      </c>
      <c r="F28" s="342">
        <v>6730000</v>
      </c>
      <c r="G28" s="342"/>
      <c r="H28" s="275"/>
      <c r="I28" s="275">
        <v>97129</v>
      </c>
      <c r="J28" s="342">
        <v>97129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97129</v>
      </c>
      <c r="X28" s="275">
        <v>1682500</v>
      </c>
      <c r="Y28" s="342">
        <v>-1585371</v>
      </c>
      <c r="Z28" s="335">
        <v>-94.23</v>
      </c>
      <c r="AA28" s="273">
        <v>6730000</v>
      </c>
    </row>
    <row r="29" spans="1:27" ht="13.5">
      <c r="A29" s="361" t="s">
        <v>242</v>
      </c>
      <c r="B29" s="147"/>
      <c r="C29" s="60">
        <v>521136514</v>
      </c>
      <c r="D29" s="340"/>
      <c r="E29" s="60">
        <v>192865812</v>
      </c>
      <c r="F29" s="59">
        <v>149865812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37466453</v>
      </c>
      <c r="Y29" s="59">
        <v>-37466453</v>
      </c>
      <c r="Z29" s="61">
        <v>-100</v>
      </c>
      <c r="AA29" s="62">
        <v>149865812</v>
      </c>
    </row>
    <row r="30" spans="1:27" ht="13.5">
      <c r="A30" s="361" t="s">
        <v>243</v>
      </c>
      <c r="B30" s="136"/>
      <c r="C30" s="60">
        <v>4886304</v>
      </c>
      <c r="D30" s="340"/>
      <c r="E30" s="60">
        <v>6000000</v>
      </c>
      <c r="F30" s="59">
        <v>6029527</v>
      </c>
      <c r="G30" s="59"/>
      <c r="H30" s="60">
        <v>448317</v>
      </c>
      <c r="I30" s="60">
        <v>131647</v>
      </c>
      <c r="J30" s="59">
        <v>579964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579964</v>
      </c>
      <c r="X30" s="60">
        <v>1507382</v>
      </c>
      <c r="Y30" s="59">
        <v>-927418</v>
      </c>
      <c r="Z30" s="61">
        <v>-61.53</v>
      </c>
      <c r="AA30" s="62">
        <v>6029527</v>
      </c>
    </row>
    <row r="31" spans="1:27" ht="13.5">
      <c r="A31" s="361" t="s">
        <v>244</v>
      </c>
      <c r="B31" s="300"/>
      <c r="C31" s="60">
        <v>68481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6463588</v>
      </c>
      <c r="D32" s="340"/>
      <c r="E32" s="60">
        <v>10857712</v>
      </c>
      <c r="F32" s="59">
        <v>42713525</v>
      </c>
      <c r="G32" s="59"/>
      <c r="H32" s="60"/>
      <c r="I32" s="60">
        <v>52665</v>
      </c>
      <c r="J32" s="59">
        <v>52665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52665</v>
      </c>
      <c r="X32" s="60">
        <v>10678381</v>
      </c>
      <c r="Y32" s="59">
        <v>-10625716</v>
      </c>
      <c r="Z32" s="61">
        <v>-99.51</v>
      </c>
      <c r="AA32" s="62">
        <v>42713525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7583390</v>
      </c>
      <c r="D34" s="344">
        <f aca="true" t="shared" si="7" ref="D34:AA34">+D35</f>
        <v>0</v>
      </c>
      <c r="E34" s="343">
        <f t="shared" si="7"/>
        <v>9598250</v>
      </c>
      <c r="F34" s="345">
        <f t="shared" si="7"/>
        <v>9598250</v>
      </c>
      <c r="G34" s="345">
        <f t="shared" si="7"/>
        <v>92328</v>
      </c>
      <c r="H34" s="343">
        <f t="shared" si="7"/>
        <v>266144</v>
      </c>
      <c r="I34" s="343">
        <f t="shared" si="7"/>
        <v>464663</v>
      </c>
      <c r="J34" s="345">
        <f t="shared" si="7"/>
        <v>823135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823135</v>
      </c>
      <c r="X34" s="343">
        <f t="shared" si="7"/>
        <v>2399563</v>
      </c>
      <c r="Y34" s="345">
        <f t="shared" si="7"/>
        <v>-1576428</v>
      </c>
      <c r="Z34" s="336">
        <f>+IF(X34&lt;&gt;0,+(Y34/X34)*100,0)</f>
        <v>-65.6964622308312</v>
      </c>
      <c r="AA34" s="350">
        <f t="shared" si="7"/>
        <v>9598250</v>
      </c>
    </row>
    <row r="35" spans="1:27" ht="13.5">
      <c r="A35" s="361" t="s">
        <v>245</v>
      </c>
      <c r="B35" s="136"/>
      <c r="C35" s="54">
        <v>7583390</v>
      </c>
      <c r="D35" s="368"/>
      <c r="E35" s="54">
        <v>9598250</v>
      </c>
      <c r="F35" s="53">
        <v>9598250</v>
      </c>
      <c r="G35" s="53">
        <v>92328</v>
      </c>
      <c r="H35" s="54">
        <v>266144</v>
      </c>
      <c r="I35" s="54">
        <v>464663</v>
      </c>
      <c r="J35" s="53">
        <v>823135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823135</v>
      </c>
      <c r="X35" s="54">
        <v>2399563</v>
      </c>
      <c r="Y35" s="53">
        <v>-1576428</v>
      </c>
      <c r="Z35" s="94">
        <v>-65.7</v>
      </c>
      <c r="AA35" s="95">
        <v>9598250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15956618</v>
      </c>
      <c r="D37" s="344">
        <f aca="true" t="shared" si="8" ref="D37:AA37">+D38</f>
        <v>0</v>
      </c>
      <c r="E37" s="343">
        <f t="shared" si="8"/>
        <v>20150000</v>
      </c>
      <c r="F37" s="345">
        <f t="shared" si="8"/>
        <v>52795000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13198750</v>
      </c>
      <c r="Y37" s="345">
        <f t="shared" si="8"/>
        <v>-13198750</v>
      </c>
      <c r="Z37" s="336">
        <f>+IF(X37&lt;&gt;0,+(Y37/X37)*100,0)</f>
        <v>-100</v>
      </c>
      <c r="AA37" s="350">
        <f t="shared" si="8"/>
        <v>52795000</v>
      </c>
    </row>
    <row r="38" spans="1:27" ht="13.5">
      <c r="A38" s="361" t="s">
        <v>212</v>
      </c>
      <c r="B38" s="142"/>
      <c r="C38" s="60">
        <v>15956618</v>
      </c>
      <c r="D38" s="340"/>
      <c r="E38" s="60">
        <v>20150000</v>
      </c>
      <c r="F38" s="59">
        <v>52795000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13198750</v>
      </c>
      <c r="Y38" s="59">
        <v>-13198750</v>
      </c>
      <c r="Z38" s="61">
        <v>-100</v>
      </c>
      <c r="AA38" s="62">
        <v>52795000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626469068</v>
      </c>
      <c r="D40" s="344">
        <f t="shared" si="9"/>
        <v>0</v>
      </c>
      <c r="E40" s="343">
        <f t="shared" si="9"/>
        <v>534187903</v>
      </c>
      <c r="F40" s="345">
        <f t="shared" si="9"/>
        <v>621914039</v>
      </c>
      <c r="G40" s="345">
        <f t="shared" si="9"/>
        <v>475502</v>
      </c>
      <c r="H40" s="343">
        <f t="shared" si="9"/>
        <v>8881949</v>
      </c>
      <c r="I40" s="343">
        <f t="shared" si="9"/>
        <v>53123455</v>
      </c>
      <c r="J40" s="345">
        <f t="shared" si="9"/>
        <v>62480906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62480906</v>
      </c>
      <c r="X40" s="343">
        <f t="shared" si="9"/>
        <v>155478509</v>
      </c>
      <c r="Y40" s="345">
        <f t="shared" si="9"/>
        <v>-92997603</v>
      </c>
      <c r="Z40" s="336">
        <f>+IF(X40&lt;&gt;0,+(Y40/X40)*100,0)</f>
        <v>-59.81379908910755</v>
      </c>
      <c r="AA40" s="350">
        <f>SUM(AA41:AA49)</f>
        <v>621914039</v>
      </c>
    </row>
    <row r="41" spans="1:27" ht="13.5">
      <c r="A41" s="361" t="s">
        <v>247</v>
      </c>
      <c r="B41" s="142"/>
      <c r="C41" s="362">
        <v>43593891</v>
      </c>
      <c r="D41" s="363"/>
      <c r="E41" s="362">
        <v>92150000</v>
      </c>
      <c r="F41" s="364">
        <v>104150000</v>
      </c>
      <c r="G41" s="364"/>
      <c r="H41" s="362"/>
      <c r="I41" s="362">
        <v>-3400</v>
      </c>
      <c r="J41" s="364">
        <v>-3400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-3400</v>
      </c>
      <c r="X41" s="362">
        <v>26037500</v>
      </c>
      <c r="Y41" s="364">
        <v>-26040900</v>
      </c>
      <c r="Z41" s="365">
        <v>-100.01</v>
      </c>
      <c r="AA41" s="366">
        <v>104150000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253380991</v>
      </c>
      <c r="D43" s="369"/>
      <c r="E43" s="305">
        <v>176701980</v>
      </c>
      <c r="F43" s="370">
        <v>233161349</v>
      </c>
      <c r="G43" s="370">
        <v>22384</v>
      </c>
      <c r="H43" s="305">
        <v>3115264</v>
      </c>
      <c r="I43" s="305">
        <v>45083857</v>
      </c>
      <c r="J43" s="370">
        <v>48221505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48221505</v>
      </c>
      <c r="X43" s="305">
        <v>58290337</v>
      </c>
      <c r="Y43" s="370">
        <v>-10068832</v>
      </c>
      <c r="Z43" s="371">
        <v>-17.27</v>
      </c>
      <c r="AA43" s="303">
        <v>233161349</v>
      </c>
    </row>
    <row r="44" spans="1:27" ht="13.5">
      <c r="A44" s="361" t="s">
        <v>250</v>
      </c>
      <c r="B44" s="136"/>
      <c r="C44" s="60">
        <v>126181479</v>
      </c>
      <c r="D44" s="368"/>
      <c r="E44" s="54">
        <v>86547983</v>
      </c>
      <c r="F44" s="53">
        <v>93958365</v>
      </c>
      <c r="G44" s="53">
        <v>106814</v>
      </c>
      <c r="H44" s="54">
        <v>1515862</v>
      </c>
      <c r="I44" s="54">
        <v>3937588</v>
      </c>
      <c r="J44" s="53">
        <v>5560264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5560264</v>
      </c>
      <c r="X44" s="54">
        <v>23489591</v>
      </c>
      <c r="Y44" s="53">
        <v>-17929327</v>
      </c>
      <c r="Z44" s="94">
        <v>-76.33</v>
      </c>
      <c r="AA44" s="95">
        <v>93958365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203117654</v>
      </c>
      <c r="D48" s="368"/>
      <c r="E48" s="54">
        <v>173787940</v>
      </c>
      <c r="F48" s="53">
        <v>185644325</v>
      </c>
      <c r="G48" s="53">
        <v>346304</v>
      </c>
      <c r="H48" s="54">
        <v>4250823</v>
      </c>
      <c r="I48" s="54">
        <v>4105410</v>
      </c>
      <c r="J48" s="53">
        <v>8702537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8702537</v>
      </c>
      <c r="X48" s="54">
        <v>46411081</v>
      </c>
      <c r="Y48" s="53">
        <v>-37708544</v>
      </c>
      <c r="Z48" s="94">
        <v>-81.25</v>
      </c>
      <c r="AA48" s="95">
        <v>185644325</v>
      </c>
    </row>
    <row r="49" spans="1:27" ht="13.5">
      <c r="A49" s="361" t="s">
        <v>93</v>
      </c>
      <c r="B49" s="136"/>
      <c r="C49" s="54">
        <v>195053</v>
      </c>
      <c r="D49" s="368"/>
      <c r="E49" s="54">
        <v>5000000</v>
      </c>
      <c r="F49" s="53">
        <v>5000000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1250000</v>
      </c>
      <c r="Y49" s="53">
        <v>-1250000</v>
      </c>
      <c r="Z49" s="94">
        <v>-100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3083116354</v>
      </c>
      <c r="D60" s="346">
        <f t="shared" si="14"/>
        <v>0</v>
      </c>
      <c r="E60" s="219">
        <f t="shared" si="14"/>
        <v>3176647999</v>
      </c>
      <c r="F60" s="264">
        <f t="shared" si="14"/>
        <v>3313355633</v>
      </c>
      <c r="G60" s="264">
        <f t="shared" si="14"/>
        <v>11412903</v>
      </c>
      <c r="H60" s="219">
        <f t="shared" si="14"/>
        <v>110728227</v>
      </c>
      <c r="I60" s="219">
        <f t="shared" si="14"/>
        <v>176318227</v>
      </c>
      <c r="J60" s="264">
        <f t="shared" si="14"/>
        <v>298459357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298459357</v>
      </c>
      <c r="X60" s="219">
        <f t="shared" si="14"/>
        <v>828338910</v>
      </c>
      <c r="Y60" s="264">
        <f t="shared" si="14"/>
        <v>-529879553</v>
      </c>
      <c r="Z60" s="337">
        <f>+IF(X60&lt;&gt;0,+(Y60/X60)*100,0)</f>
        <v>-63.96893187113473</v>
      </c>
      <c r="AA60" s="232">
        <f>+AA57+AA54+AA51+AA40+AA37+AA34+AA22+AA5</f>
        <v>3313355633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1459963106</v>
      </c>
      <c r="D5" s="357">
        <f t="shared" si="0"/>
        <v>0</v>
      </c>
      <c r="E5" s="356">
        <f t="shared" si="0"/>
        <v>1533065429</v>
      </c>
      <c r="F5" s="358">
        <f t="shared" si="0"/>
        <v>1529358854</v>
      </c>
      <c r="G5" s="358">
        <f t="shared" si="0"/>
        <v>37731602</v>
      </c>
      <c r="H5" s="356">
        <f t="shared" si="0"/>
        <v>67492188</v>
      </c>
      <c r="I5" s="356">
        <f t="shared" si="0"/>
        <v>50508985</v>
      </c>
      <c r="J5" s="358">
        <f t="shared" si="0"/>
        <v>155732775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155732775</v>
      </c>
      <c r="X5" s="356">
        <f t="shared" si="0"/>
        <v>382339714</v>
      </c>
      <c r="Y5" s="358">
        <f t="shared" si="0"/>
        <v>-226606939</v>
      </c>
      <c r="Z5" s="359">
        <f>+IF(X5&lt;&gt;0,+(Y5/X5)*100,0)</f>
        <v>-59.268480542934135</v>
      </c>
      <c r="AA5" s="360">
        <f>+AA6+AA8+AA11+AA13+AA15</f>
        <v>1529358854</v>
      </c>
    </row>
    <row r="6" spans="1:27" ht="13.5">
      <c r="A6" s="361" t="s">
        <v>204</v>
      </c>
      <c r="B6" s="142"/>
      <c r="C6" s="60">
        <f>+C7</f>
        <v>337766496</v>
      </c>
      <c r="D6" s="340">
        <f aca="true" t="shared" si="1" ref="D6:AA6">+D7</f>
        <v>0</v>
      </c>
      <c r="E6" s="60">
        <f t="shared" si="1"/>
        <v>253721928</v>
      </c>
      <c r="F6" s="59">
        <f t="shared" si="1"/>
        <v>251448041</v>
      </c>
      <c r="G6" s="59">
        <f t="shared" si="1"/>
        <v>-7505571</v>
      </c>
      <c r="H6" s="60">
        <f t="shared" si="1"/>
        <v>17833722</v>
      </c>
      <c r="I6" s="60">
        <f t="shared" si="1"/>
        <v>10070984</v>
      </c>
      <c r="J6" s="59">
        <f t="shared" si="1"/>
        <v>20399135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20399135</v>
      </c>
      <c r="X6" s="60">
        <f t="shared" si="1"/>
        <v>62862010</v>
      </c>
      <c r="Y6" s="59">
        <f t="shared" si="1"/>
        <v>-42462875</v>
      </c>
      <c r="Z6" s="61">
        <f>+IF(X6&lt;&gt;0,+(Y6/X6)*100,0)</f>
        <v>-67.54934339516029</v>
      </c>
      <c r="AA6" s="62">
        <f t="shared" si="1"/>
        <v>251448041</v>
      </c>
    </row>
    <row r="7" spans="1:27" ht="13.5">
      <c r="A7" s="291" t="s">
        <v>228</v>
      </c>
      <c r="B7" s="142"/>
      <c r="C7" s="60">
        <v>337766496</v>
      </c>
      <c r="D7" s="340"/>
      <c r="E7" s="60">
        <v>253721928</v>
      </c>
      <c r="F7" s="59">
        <v>251448041</v>
      </c>
      <c r="G7" s="59">
        <v>-7505571</v>
      </c>
      <c r="H7" s="60">
        <v>17833722</v>
      </c>
      <c r="I7" s="60">
        <v>10070984</v>
      </c>
      <c r="J7" s="59">
        <v>20399135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20399135</v>
      </c>
      <c r="X7" s="60">
        <v>62862010</v>
      </c>
      <c r="Y7" s="59">
        <v>-42462875</v>
      </c>
      <c r="Z7" s="61">
        <v>-67.55</v>
      </c>
      <c r="AA7" s="62">
        <v>251448041</v>
      </c>
    </row>
    <row r="8" spans="1:27" ht="13.5">
      <c r="A8" s="361" t="s">
        <v>205</v>
      </c>
      <c r="B8" s="142"/>
      <c r="C8" s="60">
        <f aca="true" t="shared" si="2" ref="C8:Y8">SUM(C9:C10)</f>
        <v>436439210</v>
      </c>
      <c r="D8" s="340">
        <f t="shared" si="2"/>
        <v>0</v>
      </c>
      <c r="E8" s="60">
        <f t="shared" si="2"/>
        <v>343577985</v>
      </c>
      <c r="F8" s="59">
        <f t="shared" si="2"/>
        <v>361036432</v>
      </c>
      <c r="G8" s="59">
        <f t="shared" si="2"/>
        <v>6325042</v>
      </c>
      <c r="H8" s="60">
        <f t="shared" si="2"/>
        <v>22922424</v>
      </c>
      <c r="I8" s="60">
        <f t="shared" si="2"/>
        <v>13135525</v>
      </c>
      <c r="J8" s="59">
        <f t="shared" si="2"/>
        <v>42382991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42382991</v>
      </c>
      <c r="X8" s="60">
        <f t="shared" si="2"/>
        <v>90259108</v>
      </c>
      <c r="Y8" s="59">
        <f t="shared" si="2"/>
        <v>-47876117</v>
      </c>
      <c r="Z8" s="61">
        <f>+IF(X8&lt;&gt;0,+(Y8/X8)*100,0)</f>
        <v>-53.042976006366025</v>
      </c>
      <c r="AA8" s="62">
        <f>SUM(AA9:AA10)</f>
        <v>361036432</v>
      </c>
    </row>
    <row r="9" spans="1:27" ht="13.5">
      <c r="A9" s="291" t="s">
        <v>229</v>
      </c>
      <c r="B9" s="142"/>
      <c r="C9" s="60">
        <v>436367391</v>
      </c>
      <c r="D9" s="340"/>
      <c r="E9" s="60">
        <v>343577985</v>
      </c>
      <c r="F9" s="59">
        <v>361036432</v>
      </c>
      <c r="G9" s="59">
        <v>6325042</v>
      </c>
      <c r="H9" s="60">
        <v>22924302</v>
      </c>
      <c r="I9" s="60">
        <v>13135525</v>
      </c>
      <c r="J9" s="59">
        <v>42384869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42384869</v>
      </c>
      <c r="X9" s="60">
        <v>90259108</v>
      </c>
      <c r="Y9" s="59">
        <v>-47874239</v>
      </c>
      <c r="Z9" s="61">
        <v>-53.04</v>
      </c>
      <c r="AA9" s="62">
        <v>361036432</v>
      </c>
    </row>
    <row r="10" spans="1:27" ht="13.5">
      <c r="A10" s="291" t="s">
        <v>230</v>
      </c>
      <c r="B10" s="142"/>
      <c r="C10" s="60">
        <v>71819</v>
      </c>
      <c r="D10" s="340"/>
      <c r="E10" s="60"/>
      <c r="F10" s="59"/>
      <c r="G10" s="59"/>
      <c r="H10" s="60">
        <v>-1878</v>
      </c>
      <c r="I10" s="60"/>
      <c r="J10" s="59">
        <v>-1878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-1878</v>
      </c>
      <c r="X10" s="60"/>
      <c r="Y10" s="59">
        <v>-1878</v>
      </c>
      <c r="Z10" s="61"/>
      <c r="AA10" s="62"/>
    </row>
    <row r="11" spans="1:27" ht="13.5">
      <c r="A11" s="361" t="s">
        <v>206</v>
      </c>
      <c r="B11" s="142"/>
      <c r="C11" s="362">
        <f>+C12</f>
        <v>121610071</v>
      </c>
      <c r="D11" s="363">
        <f aca="true" t="shared" si="3" ref="D11:AA11">+D12</f>
        <v>0</v>
      </c>
      <c r="E11" s="362">
        <f t="shared" si="3"/>
        <v>199111507</v>
      </c>
      <c r="F11" s="364">
        <f t="shared" si="3"/>
        <v>204275759</v>
      </c>
      <c r="G11" s="364">
        <f t="shared" si="3"/>
        <v>1199649</v>
      </c>
      <c r="H11" s="362">
        <f t="shared" si="3"/>
        <v>1995010</v>
      </c>
      <c r="I11" s="362">
        <f t="shared" si="3"/>
        <v>3480233</v>
      </c>
      <c r="J11" s="364">
        <f t="shared" si="3"/>
        <v>6674892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6674892</v>
      </c>
      <c r="X11" s="362">
        <f t="shared" si="3"/>
        <v>51068940</v>
      </c>
      <c r="Y11" s="364">
        <f t="shared" si="3"/>
        <v>-44394048</v>
      </c>
      <c r="Z11" s="365">
        <f>+IF(X11&lt;&gt;0,+(Y11/X11)*100,0)</f>
        <v>-86.92964451582507</v>
      </c>
      <c r="AA11" s="366">
        <f t="shared" si="3"/>
        <v>204275759</v>
      </c>
    </row>
    <row r="12" spans="1:27" ht="13.5">
      <c r="A12" s="291" t="s">
        <v>231</v>
      </c>
      <c r="B12" s="136"/>
      <c r="C12" s="60">
        <v>121610071</v>
      </c>
      <c r="D12" s="340"/>
      <c r="E12" s="60">
        <v>199111507</v>
      </c>
      <c r="F12" s="59">
        <v>204275759</v>
      </c>
      <c r="G12" s="59">
        <v>1199649</v>
      </c>
      <c r="H12" s="60">
        <v>1995010</v>
      </c>
      <c r="I12" s="60">
        <v>3480233</v>
      </c>
      <c r="J12" s="59">
        <v>6674892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6674892</v>
      </c>
      <c r="X12" s="60">
        <v>51068940</v>
      </c>
      <c r="Y12" s="59">
        <v>-44394048</v>
      </c>
      <c r="Z12" s="61">
        <v>-86.93</v>
      </c>
      <c r="AA12" s="62">
        <v>204275759</v>
      </c>
    </row>
    <row r="13" spans="1:27" ht="13.5">
      <c r="A13" s="361" t="s">
        <v>207</v>
      </c>
      <c r="B13" s="136"/>
      <c r="C13" s="275">
        <f>+C14</f>
        <v>148137239</v>
      </c>
      <c r="D13" s="341">
        <f aca="true" t="shared" si="4" ref="D13:AA13">+D14</f>
        <v>0</v>
      </c>
      <c r="E13" s="275">
        <f t="shared" si="4"/>
        <v>247590000</v>
      </c>
      <c r="F13" s="342">
        <f t="shared" si="4"/>
        <v>252439241</v>
      </c>
      <c r="G13" s="342">
        <f t="shared" si="4"/>
        <v>343394</v>
      </c>
      <c r="H13" s="275">
        <f t="shared" si="4"/>
        <v>1801806</v>
      </c>
      <c r="I13" s="275">
        <f t="shared" si="4"/>
        <v>5839446</v>
      </c>
      <c r="J13" s="342">
        <f t="shared" si="4"/>
        <v>7984646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7984646</v>
      </c>
      <c r="X13" s="275">
        <f t="shared" si="4"/>
        <v>63109810</v>
      </c>
      <c r="Y13" s="342">
        <f t="shared" si="4"/>
        <v>-55125164</v>
      </c>
      <c r="Z13" s="335">
        <f>+IF(X13&lt;&gt;0,+(Y13/X13)*100,0)</f>
        <v>-87.34801134720577</v>
      </c>
      <c r="AA13" s="273">
        <f t="shared" si="4"/>
        <v>252439241</v>
      </c>
    </row>
    <row r="14" spans="1:27" ht="13.5">
      <c r="A14" s="291" t="s">
        <v>232</v>
      </c>
      <c r="B14" s="136"/>
      <c r="C14" s="60">
        <v>148137239</v>
      </c>
      <c r="D14" s="340"/>
      <c r="E14" s="60">
        <v>247590000</v>
      </c>
      <c r="F14" s="59">
        <v>252439241</v>
      </c>
      <c r="G14" s="59">
        <v>343394</v>
      </c>
      <c r="H14" s="60">
        <v>1801806</v>
      </c>
      <c r="I14" s="60">
        <v>5839446</v>
      </c>
      <c r="J14" s="59">
        <v>7984646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7984646</v>
      </c>
      <c r="X14" s="60">
        <v>63109810</v>
      </c>
      <c r="Y14" s="59">
        <v>-55125164</v>
      </c>
      <c r="Z14" s="61">
        <v>-87.35</v>
      </c>
      <c r="AA14" s="62">
        <v>252439241</v>
      </c>
    </row>
    <row r="15" spans="1:27" ht="13.5">
      <c r="A15" s="361" t="s">
        <v>208</v>
      </c>
      <c r="B15" s="136"/>
      <c r="C15" s="60">
        <f aca="true" t="shared" si="5" ref="C15:Y15">SUM(C16:C20)</f>
        <v>416010090</v>
      </c>
      <c r="D15" s="340">
        <f t="shared" si="5"/>
        <v>0</v>
      </c>
      <c r="E15" s="60">
        <f t="shared" si="5"/>
        <v>489064009</v>
      </c>
      <c r="F15" s="59">
        <f t="shared" si="5"/>
        <v>460159381</v>
      </c>
      <c r="G15" s="59">
        <f t="shared" si="5"/>
        <v>37369088</v>
      </c>
      <c r="H15" s="60">
        <f t="shared" si="5"/>
        <v>22939226</v>
      </c>
      <c r="I15" s="60">
        <f t="shared" si="5"/>
        <v>17982797</v>
      </c>
      <c r="J15" s="59">
        <f t="shared" si="5"/>
        <v>78291111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78291111</v>
      </c>
      <c r="X15" s="60">
        <f t="shared" si="5"/>
        <v>115039846</v>
      </c>
      <c r="Y15" s="59">
        <f t="shared" si="5"/>
        <v>-36748735</v>
      </c>
      <c r="Z15" s="61">
        <f>+IF(X15&lt;&gt;0,+(Y15/X15)*100,0)</f>
        <v>-31.94435343732988</v>
      </c>
      <c r="AA15" s="62">
        <f>SUM(AA16:AA20)</f>
        <v>460159381</v>
      </c>
    </row>
    <row r="16" spans="1:27" ht="13.5">
      <c r="A16" s="291" t="s">
        <v>233</v>
      </c>
      <c r="B16" s="300"/>
      <c r="C16" s="60">
        <v>97562309</v>
      </c>
      <c r="D16" s="340"/>
      <c r="E16" s="60">
        <v>2000000</v>
      </c>
      <c r="F16" s="59">
        <v>4347891</v>
      </c>
      <c r="G16" s="59"/>
      <c r="H16" s="60"/>
      <c r="I16" s="60">
        <v>150092</v>
      </c>
      <c r="J16" s="59">
        <v>150092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150092</v>
      </c>
      <c r="X16" s="60">
        <v>1086973</v>
      </c>
      <c r="Y16" s="59">
        <v>-936881</v>
      </c>
      <c r="Z16" s="61">
        <v>-86.19</v>
      </c>
      <c r="AA16" s="62">
        <v>4347891</v>
      </c>
    </row>
    <row r="17" spans="1:27" ht="13.5">
      <c r="A17" s="291" t="s">
        <v>234</v>
      </c>
      <c r="B17" s="136"/>
      <c r="C17" s="60">
        <v>6498438</v>
      </c>
      <c r="D17" s="340"/>
      <c r="E17" s="60">
        <v>88908919</v>
      </c>
      <c r="F17" s="59">
        <v>88948119</v>
      </c>
      <c r="G17" s="59">
        <v>25000014</v>
      </c>
      <c r="H17" s="60">
        <v>2111062</v>
      </c>
      <c r="I17" s="60">
        <v>1937624</v>
      </c>
      <c r="J17" s="59">
        <v>29048700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29048700</v>
      </c>
      <c r="X17" s="60">
        <v>22237030</v>
      </c>
      <c r="Y17" s="59">
        <v>6811670</v>
      </c>
      <c r="Z17" s="61">
        <v>30.63</v>
      </c>
      <c r="AA17" s="62">
        <v>88948119</v>
      </c>
    </row>
    <row r="18" spans="1:27" ht="13.5">
      <c r="A18" s="291" t="s">
        <v>82</v>
      </c>
      <c r="B18" s="136"/>
      <c r="C18" s="60">
        <v>311949343</v>
      </c>
      <c r="D18" s="340"/>
      <c r="E18" s="60">
        <v>398155090</v>
      </c>
      <c r="F18" s="59">
        <v>366863371</v>
      </c>
      <c r="G18" s="59">
        <v>12369074</v>
      </c>
      <c r="H18" s="60">
        <v>20828164</v>
      </c>
      <c r="I18" s="60">
        <v>15895081</v>
      </c>
      <c r="J18" s="59">
        <v>49092319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49092319</v>
      </c>
      <c r="X18" s="60">
        <v>91715843</v>
      </c>
      <c r="Y18" s="59">
        <v>-42623524</v>
      </c>
      <c r="Z18" s="61">
        <v>-46.47</v>
      </c>
      <c r="AA18" s="62">
        <v>366863371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158056900</v>
      </c>
      <c r="D22" s="344">
        <f t="shared" si="6"/>
        <v>0</v>
      </c>
      <c r="E22" s="343">
        <f t="shared" si="6"/>
        <v>176057470</v>
      </c>
      <c r="F22" s="345">
        <f t="shared" si="6"/>
        <v>184962688</v>
      </c>
      <c r="G22" s="345">
        <f t="shared" si="6"/>
        <v>2149731</v>
      </c>
      <c r="H22" s="343">
        <f t="shared" si="6"/>
        <v>2534348</v>
      </c>
      <c r="I22" s="343">
        <f t="shared" si="6"/>
        <v>4757873</v>
      </c>
      <c r="J22" s="345">
        <f t="shared" si="6"/>
        <v>9441952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9441952</v>
      </c>
      <c r="X22" s="343">
        <f t="shared" si="6"/>
        <v>46240672</v>
      </c>
      <c r="Y22" s="345">
        <f t="shared" si="6"/>
        <v>-36798720</v>
      </c>
      <c r="Z22" s="336">
        <f>+IF(X22&lt;&gt;0,+(Y22/X22)*100,0)</f>
        <v>-79.58085038210517</v>
      </c>
      <c r="AA22" s="350">
        <f>SUM(AA23:AA32)</f>
        <v>184962688</v>
      </c>
    </row>
    <row r="23" spans="1:27" ht="13.5">
      <c r="A23" s="361" t="s">
        <v>236</v>
      </c>
      <c r="B23" s="142"/>
      <c r="C23" s="60">
        <v>52625556</v>
      </c>
      <c r="D23" s="340"/>
      <c r="E23" s="60">
        <v>58716732</v>
      </c>
      <c r="F23" s="59">
        <v>59144301</v>
      </c>
      <c r="G23" s="59">
        <v>87251</v>
      </c>
      <c r="H23" s="60">
        <v>293056</v>
      </c>
      <c r="I23" s="60">
        <v>2864289</v>
      </c>
      <c r="J23" s="59">
        <v>3244596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3244596</v>
      </c>
      <c r="X23" s="60">
        <v>14786075</v>
      </c>
      <c r="Y23" s="59">
        <v>-11541479</v>
      </c>
      <c r="Z23" s="61">
        <v>-78.06</v>
      </c>
      <c r="AA23" s="62">
        <v>59144301</v>
      </c>
    </row>
    <row r="24" spans="1:27" ht="13.5">
      <c r="A24" s="361" t="s">
        <v>237</v>
      </c>
      <c r="B24" s="142"/>
      <c r="C24" s="60">
        <v>29463932</v>
      </c>
      <c r="D24" s="340"/>
      <c r="E24" s="60">
        <v>46183966</v>
      </c>
      <c r="F24" s="59">
        <v>47653881</v>
      </c>
      <c r="G24" s="59">
        <v>1333928</v>
      </c>
      <c r="H24" s="60">
        <v>497778</v>
      </c>
      <c r="I24" s="60">
        <v>826712</v>
      </c>
      <c r="J24" s="59">
        <v>2658418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2658418</v>
      </c>
      <c r="X24" s="60">
        <v>11913470</v>
      </c>
      <c r="Y24" s="59">
        <v>-9255052</v>
      </c>
      <c r="Z24" s="61">
        <v>-77.69</v>
      </c>
      <c r="AA24" s="62">
        <v>47653881</v>
      </c>
    </row>
    <row r="25" spans="1:27" ht="13.5">
      <c r="A25" s="361" t="s">
        <v>238</v>
      </c>
      <c r="B25" s="142"/>
      <c r="C25" s="60">
        <v>27305874</v>
      </c>
      <c r="D25" s="340"/>
      <c r="E25" s="60">
        <v>28538945</v>
      </c>
      <c r="F25" s="59">
        <v>30431392</v>
      </c>
      <c r="G25" s="59">
        <v>611843</v>
      </c>
      <c r="H25" s="60">
        <v>1390764</v>
      </c>
      <c r="I25" s="60">
        <v>644190</v>
      </c>
      <c r="J25" s="59">
        <v>2646797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2646797</v>
      </c>
      <c r="X25" s="60">
        <v>7607848</v>
      </c>
      <c r="Y25" s="59">
        <v>-4961051</v>
      </c>
      <c r="Z25" s="61">
        <v>-65.21</v>
      </c>
      <c r="AA25" s="62">
        <v>30431392</v>
      </c>
    </row>
    <row r="26" spans="1:27" ht="13.5">
      <c r="A26" s="361" t="s">
        <v>239</v>
      </c>
      <c r="B26" s="302"/>
      <c r="C26" s="362">
        <v>839737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5333773</v>
      </c>
      <c r="D27" s="340"/>
      <c r="E27" s="60">
        <v>7114042</v>
      </c>
      <c r="F27" s="59">
        <v>7569016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1892254</v>
      </c>
      <c r="Y27" s="59">
        <v>-1892254</v>
      </c>
      <c r="Z27" s="61">
        <v>-100</v>
      </c>
      <c r="AA27" s="62">
        <v>7569016</v>
      </c>
    </row>
    <row r="28" spans="1:27" ht="13.5">
      <c r="A28" s="361" t="s">
        <v>241</v>
      </c>
      <c r="B28" s="147"/>
      <c r="C28" s="275">
        <v>1098917</v>
      </c>
      <c r="D28" s="341"/>
      <c r="E28" s="275">
        <v>2598000</v>
      </c>
      <c r="F28" s="342">
        <v>1758000</v>
      </c>
      <c r="G28" s="342">
        <v>8834</v>
      </c>
      <c r="H28" s="275">
        <v>331150</v>
      </c>
      <c r="I28" s="275">
        <v>22820</v>
      </c>
      <c r="J28" s="342">
        <v>362804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362804</v>
      </c>
      <c r="X28" s="275">
        <v>439500</v>
      </c>
      <c r="Y28" s="342">
        <v>-76696</v>
      </c>
      <c r="Z28" s="335">
        <v>-17.45</v>
      </c>
      <c r="AA28" s="273">
        <v>1758000</v>
      </c>
    </row>
    <row r="29" spans="1:27" ht="13.5">
      <c r="A29" s="361" t="s">
        <v>242</v>
      </c>
      <c r="B29" s="147"/>
      <c r="C29" s="60">
        <v>1671267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14043769</v>
      </c>
      <c r="D30" s="340"/>
      <c r="E30" s="60">
        <v>13950000</v>
      </c>
      <c r="F30" s="59">
        <v>17782528</v>
      </c>
      <c r="G30" s="59">
        <v>96638</v>
      </c>
      <c r="H30" s="60"/>
      <c r="I30" s="60">
        <v>334268</v>
      </c>
      <c r="J30" s="59">
        <v>430906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430906</v>
      </c>
      <c r="X30" s="60">
        <v>4445632</v>
      </c>
      <c r="Y30" s="59">
        <v>-4014726</v>
      </c>
      <c r="Z30" s="61">
        <v>-90.31</v>
      </c>
      <c r="AA30" s="62">
        <v>17782528</v>
      </c>
    </row>
    <row r="31" spans="1:27" ht="13.5">
      <c r="A31" s="361" t="s">
        <v>244</v>
      </c>
      <c r="B31" s="300"/>
      <c r="C31" s="60">
        <v>64500</v>
      </c>
      <c r="D31" s="340"/>
      <c r="E31" s="60">
        <v>220000</v>
      </c>
      <c r="F31" s="59">
        <v>220000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55000</v>
      </c>
      <c r="Y31" s="59">
        <v>-55000</v>
      </c>
      <c r="Z31" s="61">
        <v>-100</v>
      </c>
      <c r="AA31" s="62">
        <v>220000</v>
      </c>
    </row>
    <row r="32" spans="1:27" ht="13.5">
      <c r="A32" s="361" t="s">
        <v>93</v>
      </c>
      <c r="B32" s="136"/>
      <c r="C32" s="60">
        <v>25609575</v>
      </c>
      <c r="D32" s="340"/>
      <c r="E32" s="60">
        <v>18735785</v>
      </c>
      <c r="F32" s="59">
        <v>20403570</v>
      </c>
      <c r="G32" s="59">
        <v>11237</v>
      </c>
      <c r="H32" s="60">
        <v>21600</v>
      </c>
      <c r="I32" s="60">
        <v>65594</v>
      </c>
      <c r="J32" s="59">
        <v>98431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98431</v>
      </c>
      <c r="X32" s="60">
        <v>5100893</v>
      </c>
      <c r="Y32" s="59">
        <v>-5002462</v>
      </c>
      <c r="Z32" s="61">
        <v>-98.07</v>
      </c>
      <c r="AA32" s="62">
        <v>20403570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646297</v>
      </c>
      <c r="D34" s="344">
        <f aca="true" t="shared" si="7" ref="D34:AA34">+D35</f>
        <v>0</v>
      </c>
      <c r="E34" s="343">
        <f t="shared" si="7"/>
        <v>1930000</v>
      </c>
      <c r="F34" s="345">
        <f t="shared" si="7"/>
        <v>1839400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459850</v>
      </c>
      <c r="Y34" s="345">
        <f t="shared" si="7"/>
        <v>-459850</v>
      </c>
      <c r="Z34" s="336">
        <f>+IF(X34&lt;&gt;0,+(Y34/X34)*100,0)</f>
        <v>-100</v>
      </c>
      <c r="AA34" s="350">
        <f t="shared" si="7"/>
        <v>1839400</v>
      </c>
    </row>
    <row r="35" spans="1:27" ht="13.5">
      <c r="A35" s="361" t="s">
        <v>245</v>
      </c>
      <c r="B35" s="136"/>
      <c r="C35" s="54">
        <v>646297</v>
      </c>
      <c r="D35" s="368"/>
      <c r="E35" s="54">
        <v>1930000</v>
      </c>
      <c r="F35" s="53">
        <v>1839400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459850</v>
      </c>
      <c r="Y35" s="53">
        <v>-459850</v>
      </c>
      <c r="Z35" s="94">
        <v>-100</v>
      </c>
      <c r="AA35" s="95">
        <v>1839400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3396492</v>
      </c>
      <c r="D37" s="344">
        <f aca="true" t="shared" si="8" ref="D37:AA37">+D38</f>
        <v>0</v>
      </c>
      <c r="E37" s="343">
        <f t="shared" si="8"/>
        <v>1800000</v>
      </c>
      <c r="F37" s="345">
        <f t="shared" si="8"/>
        <v>1870236</v>
      </c>
      <c r="G37" s="345">
        <f t="shared" si="8"/>
        <v>0</v>
      </c>
      <c r="H37" s="343">
        <f t="shared" si="8"/>
        <v>0</v>
      </c>
      <c r="I37" s="343">
        <f t="shared" si="8"/>
        <v>216773</v>
      </c>
      <c r="J37" s="345">
        <f t="shared" si="8"/>
        <v>216773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216773</v>
      </c>
      <c r="X37" s="343">
        <f t="shared" si="8"/>
        <v>467559</v>
      </c>
      <c r="Y37" s="345">
        <f t="shared" si="8"/>
        <v>-250786</v>
      </c>
      <c r="Z37" s="336">
        <f>+IF(X37&lt;&gt;0,+(Y37/X37)*100,0)</f>
        <v>-53.63729497239921</v>
      </c>
      <c r="AA37" s="350">
        <f t="shared" si="8"/>
        <v>1870236</v>
      </c>
    </row>
    <row r="38" spans="1:27" ht="13.5">
      <c r="A38" s="361" t="s">
        <v>212</v>
      </c>
      <c r="B38" s="142"/>
      <c r="C38" s="60">
        <v>3396492</v>
      </c>
      <c r="D38" s="340"/>
      <c r="E38" s="60">
        <v>1800000</v>
      </c>
      <c r="F38" s="59">
        <v>1870236</v>
      </c>
      <c r="G38" s="59"/>
      <c r="H38" s="60"/>
      <c r="I38" s="60">
        <v>216773</v>
      </c>
      <c r="J38" s="59">
        <v>216773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216773</v>
      </c>
      <c r="X38" s="60">
        <v>467559</v>
      </c>
      <c r="Y38" s="59">
        <v>-250786</v>
      </c>
      <c r="Z38" s="61">
        <v>-53.64</v>
      </c>
      <c r="AA38" s="62">
        <v>1870236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1075582925</v>
      </c>
      <c r="D40" s="344">
        <f t="shared" si="9"/>
        <v>0</v>
      </c>
      <c r="E40" s="343">
        <f t="shared" si="9"/>
        <v>561091576</v>
      </c>
      <c r="F40" s="345">
        <f t="shared" si="9"/>
        <v>581378655</v>
      </c>
      <c r="G40" s="345">
        <f t="shared" si="9"/>
        <v>1106512</v>
      </c>
      <c r="H40" s="343">
        <f t="shared" si="9"/>
        <v>17270242</v>
      </c>
      <c r="I40" s="343">
        <f t="shared" si="9"/>
        <v>23932778</v>
      </c>
      <c r="J40" s="345">
        <f t="shared" si="9"/>
        <v>42309532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42309532</v>
      </c>
      <c r="X40" s="343">
        <f t="shared" si="9"/>
        <v>145344665</v>
      </c>
      <c r="Y40" s="345">
        <f t="shared" si="9"/>
        <v>-103035133</v>
      </c>
      <c r="Z40" s="336">
        <f>+IF(X40&lt;&gt;0,+(Y40/X40)*100,0)</f>
        <v>-70.89020639319648</v>
      </c>
      <c r="AA40" s="350">
        <f>SUM(AA41:AA49)</f>
        <v>581378655</v>
      </c>
    </row>
    <row r="41" spans="1:27" ht="13.5">
      <c r="A41" s="361" t="s">
        <v>247</v>
      </c>
      <c r="B41" s="142"/>
      <c r="C41" s="362">
        <v>697761283</v>
      </c>
      <c r="D41" s="363"/>
      <c r="E41" s="362">
        <v>90673145</v>
      </c>
      <c r="F41" s="364">
        <v>95972145</v>
      </c>
      <c r="G41" s="364"/>
      <c r="H41" s="362">
        <v>1080057</v>
      </c>
      <c r="I41" s="362">
        <v>4290239</v>
      </c>
      <c r="J41" s="364">
        <v>5370296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5370296</v>
      </c>
      <c r="X41" s="362">
        <v>23993036</v>
      </c>
      <c r="Y41" s="364">
        <v>-18622740</v>
      </c>
      <c r="Z41" s="365">
        <v>-77.62</v>
      </c>
      <c r="AA41" s="366">
        <v>95972145</v>
      </c>
    </row>
    <row r="42" spans="1:27" ht="13.5">
      <c r="A42" s="361" t="s">
        <v>248</v>
      </c>
      <c r="B42" s="136"/>
      <c r="C42" s="60">
        <f aca="true" t="shared" si="10" ref="C42:Y42">+C62</f>
        <v>100208488</v>
      </c>
      <c r="D42" s="368">
        <f t="shared" si="10"/>
        <v>0</v>
      </c>
      <c r="E42" s="54">
        <f t="shared" si="10"/>
        <v>63600000</v>
      </c>
      <c r="F42" s="53">
        <f t="shared" si="10"/>
        <v>64170322</v>
      </c>
      <c r="G42" s="53">
        <f t="shared" si="10"/>
        <v>0</v>
      </c>
      <c r="H42" s="54">
        <f t="shared" si="10"/>
        <v>33220</v>
      </c>
      <c r="I42" s="54">
        <f t="shared" si="10"/>
        <v>623474</v>
      </c>
      <c r="J42" s="53">
        <f t="shared" si="10"/>
        <v>656694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656694</v>
      </c>
      <c r="X42" s="54">
        <f t="shared" si="10"/>
        <v>16042581</v>
      </c>
      <c r="Y42" s="53">
        <f t="shared" si="10"/>
        <v>-15385887</v>
      </c>
      <c r="Z42" s="94">
        <f>+IF(X42&lt;&gt;0,+(Y42/X42)*100,0)</f>
        <v>-95.90655643253415</v>
      </c>
      <c r="AA42" s="95">
        <f>+AA62</f>
        <v>64170322</v>
      </c>
    </row>
    <row r="43" spans="1:27" ht="13.5">
      <c r="A43" s="361" t="s">
        <v>249</v>
      </c>
      <c r="B43" s="136"/>
      <c r="C43" s="275">
        <v>58828673</v>
      </c>
      <c r="D43" s="369"/>
      <c r="E43" s="305">
        <v>21729484</v>
      </c>
      <c r="F43" s="370">
        <v>21869994</v>
      </c>
      <c r="G43" s="370">
        <v>-56953</v>
      </c>
      <c r="H43" s="305">
        <v>620556</v>
      </c>
      <c r="I43" s="305">
        <v>2868677</v>
      </c>
      <c r="J43" s="370">
        <v>3432280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3432280</v>
      </c>
      <c r="X43" s="305">
        <v>5467499</v>
      </c>
      <c r="Y43" s="370">
        <v>-2035219</v>
      </c>
      <c r="Z43" s="371">
        <v>-37.22</v>
      </c>
      <c r="AA43" s="303">
        <v>21869994</v>
      </c>
    </row>
    <row r="44" spans="1:27" ht="13.5">
      <c r="A44" s="361" t="s">
        <v>250</v>
      </c>
      <c r="B44" s="136"/>
      <c r="C44" s="60">
        <v>44703327</v>
      </c>
      <c r="D44" s="368"/>
      <c r="E44" s="54">
        <v>128620494</v>
      </c>
      <c r="F44" s="53">
        <v>129969160</v>
      </c>
      <c r="G44" s="53">
        <v>-11779</v>
      </c>
      <c r="H44" s="54">
        <v>4071162</v>
      </c>
      <c r="I44" s="54">
        <v>4944965</v>
      </c>
      <c r="J44" s="53">
        <v>9004348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9004348</v>
      </c>
      <c r="X44" s="54">
        <v>32492290</v>
      </c>
      <c r="Y44" s="53">
        <v>-23487942</v>
      </c>
      <c r="Z44" s="94">
        <v>-72.29</v>
      </c>
      <c r="AA44" s="95">
        <v>129969160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748036</v>
      </c>
      <c r="D46" s="368"/>
      <c r="E46" s="54">
        <v>1240000</v>
      </c>
      <c r="F46" s="53">
        <v>1510062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377516</v>
      </c>
      <c r="Y46" s="53">
        <v>-377516</v>
      </c>
      <c r="Z46" s="94">
        <v>-100</v>
      </c>
      <c r="AA46" s="95">
        <v>1510062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173333118</v>
      </c>
      <c r="D48" s="368"/>
      <c r="E48" s="54">
        <v>255228453</v>
      </c>
      <c r="F48" s="53">
        <v>267886972</v>
      </c>
      <c r="G48" s="53">
        <v>1175244</v>
      </c>
      <c r="H48" s="54">
        <v>11465247</v>
      </c>
      <c r="I48" s="54">
        <v>11205423</v>
      </c>
      <c r="J48" s="53">
        <v>23845914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23845914</v>
      </c>
      <c r="X48" s="54">
        <v>66971743</v>
      </c>
      <c r="Y48" s="53">
        <v>-43125829</v>
      </c>
      <c r="Z48" s="94">
        <v>-64.39</v>
      </c>
      <c r="AA48" s="95">
        <v>267886972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2697645720</v>
      </c>
      <c r="D60" s="346">
        <f t="shared" si="14"/>
        <v>0</v>
      </c>
      <c r="E60" s="219">
        <f t="shared" si="14"/>
        <v>2273944475</v>
      </c>
      <c r="F60" s="264">
        <f t="shared" si="14"/>
        <v>2299409833</v>
      </c>
      <c r="G60" s="264">
        <f t="shared" si="14"/>
        <v>40987845</v>
      </c>
      <c r="H60" s="219">
        <f t="shared" si="14"/>
        <v>87296778</v>
      </c>
      <c r="I60" s="219">
        <f t="shared" si="14"/>
        <v>79416409</v>
      </c>
      <c r="J60" s="264">
        <f t="shared" si="14"/>
        <v>207701032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207701032</v>
      </c>
      <c r="X60" s="219">
        <f t="shared" si="14"/>
        <v>574852460</v>
      </c>
      <c r="Y60" s="264">
        <f t="shared" si="14"/>
        <v>-367151428</v>
      </c>
      <c r="Z60" s="337">
        <f>+IF(X60&lt;&gt;0,+(Y60/X60)*100,0)</f>
        <v>-63.86881044224808</v>
      </c>
      <c r="AA60" s="232">
        <f>+AA57+AA54+AA51+AA40+AA37+AA34+AA22+AA5</f>
        <v>2299409833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100208488</v>
      </c>
      <c r="D62" s="348">
        <f t="shared" si="15"/>
        <v>0</v>
      </c>
      <c r="E62" s="347">
        <f t="shared" si="15"/>
        <v>63600000</v>
      </c>
      <c r="F62" s="349">
        <f t="shared" si="15"/>
        <v>64170322</v>
      </c>
      <c r="G62" s="349">
        <f t="shared" si="15"/>
        <v>0</v>
      </c>
      <c r="H62" s="347">
        <f t="shared" si="15"/>
        <v>33220</v>
      </c>
      <c r="I62" s="347">
        <f t="shared" si="15"/>
        <v>623474</v>
      </c>
      <c r="J62" s="349">
        <f t="shared" si="15"/>
        <v>656694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656694</v>
      </c>
      <c r="X62" s="347">
        <f t="shared" si="15"/>
        <v>16042581</v>
      </c>
      <c r="Y62" s="349">
        <f t="shared" si="15"/>
        <v>-15385887</v>
      </c>
      <c r="Z62" s="338">
        <f>+IF(X62&lt;&gt;0,+(Y62/X62)*100,0)</f>
        <v>-95.90655643253415</v>
      </c>
      <c r="AA62" s="351">
        <f>SUM(AA63:AA66)</f>
        <v>64170322</v>
      </c>
    </row>
    <row r="63" spans="1:27" ht="13.5">
      <c r="A63" s="361" t="s">
        <v>258</v>
      </c>
      <c r="B63" s="136"/>
      <c r="C63" s="60">
        <v>100208488</v>
      </c>
      <c r="D63" s="340"/>
      <c r="E63" s="60">
        <v>63600000</v>
      </c>
      <c r="F63" s="59">
        <v>64170322</v>
      </c>
      <c r="G63" s="59"/>
      <c r="H63" s="60">
        <v>33220</v>
      </c>
      <c r="I63" s="60">
        <v>623474</v>
      </c>
      <c r="J63" s="59">
        <v>656694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656694</v>
      </c>
      <c r="X63" s="60">
        <v>16042581</v>
      </c>
      <c r="Y63" s="59">
        <v>-15385887</v>
      </c>
      <c r="Z63" s="61">
        <v>-95.91</v>
      </c>
      <c r="AA63" s="62">
        <v>64170322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2013-11-06T10:41:53Z</dcterms:created>
  <dcterms:modified xsi:type="dcterms:W3CDTF">2013-11-06T10:41:57Z</dcterms:modified>
  <cp:category/>
  <cp:version/>
  <cp:contentType/>
  <cp:contentStatus/>
</cp:coreProperties>
</file>