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<sst xmlns="http://schemas.openxmlformats.org/spreadsheetml/2006/main" count="855" uniqueCount="302">
  <si>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Camdeboo(EC101)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</si>
  <si>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</si>
  <si>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</si>
  <si>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</si>
  <si>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</si>
  <si>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</si>
  <si>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</si>
  <si>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</si>
  <si>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</si>
  <si>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</si>
  <si>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</si>
  <si>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</si>
  <si>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</si>
  <si>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</si>
  <si>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</si>
  <si>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</si>
  <si>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</si>
  <si>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</si>
  <si>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</si>
  <si>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</si>
  <si>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</si>
  <si>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</si>
  <si>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</si>
  <si>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</si>
  <si>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</si>
  <si>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</si>
  <si>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</si>
  <si>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</si>
  <si>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</si>
  <si>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</si>
  <si>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</si>
  <si>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</si>
  <si>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</si>
  <si>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</si>
  <si>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</si>
  <si>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</si>
  <si>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</si>
  <si>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</si>
  <si>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</si>
  <si>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</si>
  <si>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</si>
  <si>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</si>
  <si>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</si>
  <si>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</si>
  <si>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</si>
  <si>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</si>
  <si>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</si>
  <si>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</si>
  <si>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</si>
  <si>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</si>
  <si>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</si>
  <si>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</si>
  <si>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</si>
  <si>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</si>
  <si>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</si>
  <si>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</si>
  <si>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</si>
  <si>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</si>
  <si>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</si>
  <si>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</si>
  <si>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</si>
  <si>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</si>
  <si>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</si>
  <si>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</si>
  <si>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</si>
  <si>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</si>
  <si>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</si>
  <si>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</si>
  <si>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</si>
  <si>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</si>
  <si>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Camdeboo(EC101)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</si>
  <si>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</si>
  <si>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</si>
  <si>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</si>
  <si>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</si>
  <si>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</si>
  <si>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</si>
  <si>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</si>
  <si>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</si>
  <si>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</si>
  <si>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</si>
  <si>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</si>
  <si>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</si>
  <si>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</si>
  <si>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</si>
  <si>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</si>
  <si>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</si>
  <si>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</si>
  <si>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</si>
  <si>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</si>
  <si>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</si>
  <si>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</si>
  <si>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</si>
  <si>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</si>
  <si>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</si>
  <si>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</si>
  <si>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</si>
  <si>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</si>
  <si>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</si>
  <si>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</si>
  <si>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Camdeboo(EC101)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</si>
  <si>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</si>
  <si>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</si>
  <si>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</si>
  <si>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</si>
  <si>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</si>
  <si>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</si>
  <si>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</si>
  <si>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</si>
  <si>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</si>
  <si>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</si>
  <si>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</si>
  <si>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</si>
  <si>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</si>
  <si>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</si>
  <si>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</si>
  <si>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</si>
  <si>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</si>
  <si>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</si>
  <si>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</si>
  <si>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</si>
  <si>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</si>
  <si>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</si>
  <si>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</si>
  <si>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</si>
  <si>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</si>
  <si>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</si>
  <si>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</si>
  <si>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</si>
  <si>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Camdeboo(EC101)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</si>
  <si>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</si>
  <si>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</si>
  <si>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</si>
  <si>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</si>
  <si>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</si>
  <si>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</si>
  <si>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</si>
  <si>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</si>
  <si>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</si>
  <si>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</si>
  <si>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Camdeboo(EC101)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</si>
  <si>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</si>
  <si>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</si>
  <si>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</si>
  <si>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</si>
  <si>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</si>
  <si>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</si>
  <si>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</si>
  <si>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</si>
  <si>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</si>
  <si>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</si>
  <si>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</si>
  <si>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</si>
  <si>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</si>
  <si>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</si>
  <si>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</si>
  <si>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</si>
  <si>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</si>
  <si>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</si>
  <si>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</si>
  <si>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</si>
  <si>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</si>
  <si>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</si>
  <si>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</si>
  <si>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</si>
  <si>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</si>
  <si>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</si>
  <si>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</si>
  <si>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</si>
  <si>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</si>
  <si>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</si>
  <si>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</si>
  <si>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</si>
  <si>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</si>
  <si>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Camdeboo(EC101)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</si>
  <si>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</si>
  <si>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</si>
  <si>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</si>
  <si>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</si>
  <si>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</si>
  <si>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</si>
  <si>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</si>
  <si>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</si>
  <si>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</si>
  <si>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</si>
  <si>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</si>
  <si>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</si>
  <si>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</si>
  <si>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</si>
  <si>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</si>
  <si>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</si>
  <si>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</si>
  <si>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</si>
  <si>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</si>
  <si>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</si>
  <si>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</si>
  <si>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</si>
  <si>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</si>
  <si>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</si>
  <si>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</si>
  <si>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</si>
  <si>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Camdeboo(EC101)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</si>
  <si>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</si>
  <si>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</si>
  <si>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</si>
  <si>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</si>
  <si>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</si>
  <si>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</si>
  <si>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</si>
  <si>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</si>
  <si>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</si>
  <si>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</si>
  <si>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</si>
  <si>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</si>
  <si>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</si>
  <si>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</si>
  <si>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</si>
  <si>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</si>
  <si>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</si>
  <si>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</si>
  <si>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</si>
  <si>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</si>
  <si>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</si>
  <si>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</si>
  <si>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</si>
  <si>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</si>
  <si>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Camdeboo(EC101)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</si>
  <si>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</si>
  <si>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</si>
  <si>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</si>
  <si>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</si>
  <si>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</si>
  <si>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</si>
  <si>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</si>
  <si>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</si>
  <si>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</si>
  <si>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</si>
  <si>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</si>
  <si>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</si>
  <si>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</si>
  <si>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</si>
  <si>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</si>
  <si>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</si>
  <si>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</si>
  <si>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</si>
  <si>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</si>
  <si>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</si>
  <si>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</si>
  <si>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</si>
  <si>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</si>
  <si>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</si>
  <si>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</si>
  <si>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</si>
  <si>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</si>
  <si>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</si>
  <si>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</si>
  <si>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</si>
  <si>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</si>
  <si>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</si>
  <si>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</si>
  <si>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</si>
  <si>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</si>
  <si>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Camdeboo(EC101)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</si>
  <si>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</si>
  <si>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</si>
  <si>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Camdeboo(EC101)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</si>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</sst>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16867183</v>
      </c>
      <c r="C5" s="19">
        <v>0</v>
      </c>
      <c r="D5" s="59">
        <v>20837330</v>
      </c>
      <c r="E5" s="60">
        <v>20837330</v>
      </c>
      <c r="F5" s="60">
        <v>18091174</v>
      </c>
      <c r="G5" s="60">
        <v>-23400</v>
      </c>
      <c r="H5" s="60">
        <v>133931</v>
      </c>
      <c r="I5" s="60">
        <v>18201705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18201705</v>
      </c>
      <c r="W5" s="60">
        <v>5209333</v>
      </c>
      <c r="X5" s="60">
        <v>12992372</v>
      </c>
      <c r="Y5" s="61">
        <v>249.41</v>
      </c>
      <c r="Z5" s="62">
        <v>20837330</v>
      </c>
    </row>
    <row r="6" spans="1:26" ht="13.5">
      <c r="A6" s="58" t="s">
        <v>32</v>
      </c>
      <c r="B6" s="19">
        <v>90869959</v>
      </c>
      <c r="C6" s="19">
        <v>0</v>
      </c>
      <c r="D6" s="59">
        <v>108650261</v>
      </c>
      <c r="E6" s="60">
        <v>108650261</v>
      </c>
      <c r="F6" s="60">
        <v>14768526</v>
      </c>
      <c r="G6" s="60">
        <v>8427210</v>
      </c>
      <c r="H6" s="60">
        <v>8763580</v>
      </c>
      <c r="I6" s="60">
        <v>31959316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31959316</v>
      </c>
      <c r="W6" s="60">
        <v>27162565</v>
      </c>
      <c r="X6" s="60">
        <v>4796751</v>
      </c>
      <c r="Y6" s="61">
        <v>17.66</v>
      </c>
      <c r="Z6" s="62">
        <v>108650261</v>
      </c>
    </row>
    <row r="7" spans="1:26" ht="13.5">
      <c r="A7" s="58" t="s">
        <v>33</v>
      </c>
      <c r="B7" s="19">
        <v>2101264</v>
      </c>
      <c r="C7" s="19">
        <v>0</v>
      </c>
      <c r="D7" s="59">
        <v>2004558</v>
      </c>
      <c r="E7" s="60">
        <v>2004558</v>
      </c>
      <c r="F7" s="60">
        <v>207624</v>
      </c>
      <c r="G7" s="60">
        <v>227510</v>
      </c>
      <c r="H7" s="60">
        <v>151993</v>
      </c>
      <c r="I7" s="60">
        <v>587127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587127</v>
      </c>
      <c r="W7" s="60">
        <v>501140</v>
      </c>
      <c r="X7" s="60">
        <v>85987</v>
      </c>
      <c r="Y7" s="61">
        <v>17.16</v>
      </c>
      <c r="Z7" s="62">
        <v>2004558</v>
      </c>
    </row>
    <row r="8" spans="1:26" ht="13.5">
      <c r="A8" s="58" t="s">
        <v>34</v>
      </c>
      <c r="B8" s="19">
        <v>49469906</v>
      </c>
      <c r="C8" s="19">
        <v>0</v>
      </c>
      <c r="D8" s="59">
        <v>70123569</v>
      </c>
      <c r="E8" s="60">
        <v>70123569</v>
      </c>
      <c r="F8" s="60">
        <v>28894000</v>
      </c>
      <c r="G8" s="60">
        <v>1337267</v>
      </c>
      <c r="H8" s="60">
        <v>264141</v>
      </c>
      <c r="I8" s="60">
        <v>30495408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30495408</v>
      </c>
      <c r="W8" s="60">
        <v>17530892</v>
      </c>
      <c r="X8" s="60">
        <v>12964516</v>
      </c>
      <c r="Y8" s="61">
        <v>73.95</v>
      </c>
      <c r="Z8" s="62">
        <v>70123569</v>
      </c>
    </row>
    <row r="9" spans="1:26" ht="13.5">
      <c r="A9" s="58" t="s">
        <v>35</v>
      </c>
      <c r="B9" s="19">
        <v>7705123</v>
      </c>
      <c r="C9" s="19">
        <v>0</v>
      </c>
      <c r="D9" s="59">
        <v>6719483</v>
      </c>
      <c r="E9" s="60">
        <v>6719483</v>
      </c>
      <c r="F9" s="60">
        <v>782410</v>
      </c>
      <c r="G9" s="60">
        <v>491330</v>
      </c>
      <c r="H9" s="60">
        <v>341171</v>
      </c>
      <c r="I9" s="60">
        <v>1614911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1614911</v>
      </c>
      <c r="W9" s="60">
        <v>1679871</v>
      </c>
      <c r="X9" s="60">
        <v>-64960</v>
      </c>
      <c r="Y9" s="61">
        <v>-3.87</v>
      </c>
      <c r="Z9" s="62">
        <v>6719483</v>
      </c>
    </row>
    <row r="10" spans="1:26" ht="25.5">
      <c r="A10" s="63" t="s">
        <v>277</v>
      </c>
      <c r="B10" s="64">
        <f>SUM(B5:B9)</f>
        <v>167013435</v>
      </c>
      <c r="C10" s="64">
        <f>SUM(C5:C9)</f>
        <v>0</v>
      </c>
      <c r="D10" s="65">
        <f aca="true" t="shared" si="0" ref="D10:Z10">SUM(D5:D9)</f>
        <v>208335201</v>
      </c>
      <c r="E10" s="66">
        <f t="shared" si="0"/>
        <v>208335201</v>
      </c>
      <c r="F10" s="66">
        <f t="shared" si="0"/>
        <v>62743734</v>
      </c>
      <c r="G10" s="66">
        <f t="shared" si="0"/>
        <v>10459917</v>
      </c>
      <c r="H10" s="66">
        <f t="shared" si="0"/>
        <v>9654816</v>
      </c>
      <c r="I10" s="66">
        <f t="shared" si="0"/>
        <v>82858467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82858467</v>
      </c>
      <c r="W10" s="66">
        <f t="shared" si="0"/>
        <v>52083801</v>
      </c>
      <c r="X10" s="66">
        <f t="shared" si="0"/>
        <v>30774666</v>
      </c>
      <c r="Y10" s="67">
        <f>+IF(W10&lt;&gt;0,(X10/W10)*100,0)</f>
        <v>59.08682816755252</v>
      </c>
      <c r="Z10" s="68">
        <f t="shared" si="0"/>
        <v>208335201</v>
      </c>
    </row>
    <row r="11" spans="1:26" ht="13.5">
      <c r="A11" s="58" t="s">
        <v>37</v>
      </c>
      <c r="B11" s="19">
        <v>53854022</v>
      </c>
      <c r="C11" s="19">
        <v>0</v>
      </c>
      <c r="D11" s="59">
        <v>63513577</v>
      </c>
      <c r="E11" s="60">
        <v>63513577</v>
      </c>
      <c r="F11" s="60">
        <v>4173260</v>
      </c>
      <c r="G11" s="60">
        <v>4347612</v>
      </c>
      <c r="H11" s="60">
        <v>3860963</v>
      </c>
      <c r="I11" s="60">
        <v>12381835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12381835</v>
      </c>
      <c r="W11" s="60">
        <v>15878394</v>
      </c>
      <c r="X11" s="60">
        <v>-3496559</v>
      </c>
      <c r="Y11" s="61">
        <v>-22.02</v>
      </c>
      <c r="Z11" s="62">
        <v>63513577</v>
      </c>
    </row>
    <row r="12" spans="1:26" ht="13.5">
      <c r="A12" s="58" t="s">
        <v>38</v>
      </c>
      <c r="B12" s="19">
        <v>2951758</v>
      </c>
      <c r="C12" s="19">
        <v>0</v>
      </c>
      <c r="D12" s="59">
        <v>3500202</v>
      </c>
      <c r="E12" s="60">
        <v>3500202</v>
      </c>
      <c r="F12" s="60">
        <v>253232</v>
      </c>
      <c r="G12" s="60">
        <v>253232</v>
      </c>
      <c r="H12" s="60">
        <v>254132</v>
      </c>
      <c r="I12" s="60">
        <v>760596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760596</v>
      </c>
      <c r="W12" s="60">
        <v>875051</v>
      </c>
      <c r="X12" s="60">
        <v>-114455</v>
      </c>
      <c r="Y12" s="61">
        <v>-13.08</v>
      </c>
      <c r="Z12" s="62">
        <v>3500202</v>
      </c>
    </row>
    <row r="13" spans="1:26" ht="13.5">
      <c r="A13" s="58" t="s">
        <v>278</v>
      </c>
      <c r="B13" s="19">
        <v>27777924</v>
      </c>
      <c r="C13" s="19">
        <v>0</v>
      </c>
      <c r="D13" s="59">
        <v>26129808</v>
      </c>
      <c r="E13" s="60">
        <v>26129808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6532452</v>
      </c>
      <c r="X13" s="60">
        <v>-6532452</v>
      </c>
      <c r="Y13" s="61">
        <v>-100</v>
      </c>
      <c r="Z13" s="62">
        <v>26129808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41041199</v>
      </c>
      <c r="C15" s="19">
        <v>0</v>
      </c>
      <c r="D15" s="59">
        <v>45464655</v>
      </c>
      <c r="E15" s="60">
        <v>45464655</v>
      </c>
      <c r="F15" s="60">
        <v>5085633</v>
      </c>
      <c r="G15" s="60">
        <v>5561072</v>
      </c>
      <c r="H15" s="60">
        <v>4704684</v>
      </c>
      <c r="I15" s="60">
        <v>15351389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15351389</v>
      </c>
      <c r="W15" s="60">
        <v>11366164</v>
      </c>
      <c r="X15" s="60">
        <v>3985225</v>
      </c>
      <c r="Y15" s="61">
        <v>35.06</v>
      </c>
      <c r="Z15" s="62">
        <v>45464655</v>
      </c>
    </row>
    <row r="16" spans="1:26" ht="13.5">
      <c r="A16" s="69" t="s">
        <v>42</v>
      </c>
      <c r="B16" s="19">
        <v>18000</v>
      </c>
      <c r="C16" s="19">
        <v>0</v>
      </c>
      <c r="D16" s="59">
        <v>1033000</v>
      </c>
      <c r="E16" s="60">
        <v>1033000</v>
      </c>
      <c r="F16" s="60">
        <v>1500</v>
      </c>
      <c r="G16" s="60">
        <v>1500</v>
      </c>
      <c r="H16" s="60">
        <v>1500</v>
      </c>
      <c r="I16" s="60">
        <v>4500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4500</v>
      </c>
      <c r="W16" s="60">
        <v>258250</v>
      </c>
      <c r="X16" s="60">
        <v>-253750</v>
      </c>
      <c r="Y16" s="61">
        <v>-98.26</v>
      </c>
      <c r="Z16" s="62">
        <v>1033000</v>
      </c>
    </row>
    <row r="17" spans="1:26" ht="13.5">
      <c r="A17" s="58" t="s">
        <v>43</v>
      </c>
      <c r="B17" s="19">
        <v>51441257</v>
      </c>
      <c r="C17" s="19">
        <v>0</v>
      </c>
      <c r="D17" s="59">
        <v>62556248</v>
      </c>
      <c r="E17" s="60">
        <v>62556248</v>
      </c>
      <c r="F17" s="60">
        <v>4418259</v>
      </c>
      <c r="G17" s="60">
        <v>6019661</v>
      </c>
      <c r="H17" s="60">
        <v>3496513</v>
      </c>
      <c r="I17" s="60">
        <v>13934433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13934433</v>
      </c>
      <c r="W17" s="60">
        <v>15639062</v>
      </c>
      <c r="X17" s="60">
        <v>-1704629</v>
      </c>
      <c r="Y17" s="61">
        <v>-10.9</v>
      </c>
      <c r="Z17" s="62">
        <v>62556248</v>
      </c>
    </row>
    <row r="18" spans="1:26" ht="13.5">
      <c r="A18" s="70" t="s">
        <v>44</v>
      </c>
      <c r="B18" s="71">
        <f>SUM(B11:B17)</f>
        <v>177084160</v>
      </c>
      <c r="C18" s="71">
        <f>SUM(C11:C17)</f>
        <v>0</v>
      </c>
      <c r="D18" s="72">
        <f aca="true" t="shared" si="1" ref="D18:Z18">SUM(D11:D17)</f>
        <v>202197490</v>
      </c>
      <c r="E18" s="73">
        <f t="shared" si="1"/>
        <v>202197490</v>
      </c>
      <c r="F18" s="73">
        <f t="shared" si="1"/>
        <v>13931884</v>
      </c>
      <c r="G18" s="73">
        <f t="shared" si="1"/>
        <v>16183077</v>
      </c>
      <c r="H18" s="73">
        <f t="shared" si="1"/>
        <v>12317792</v>
      </c>
      <c r="I18" s="73">
        <f t="shared" si="1"/>
        <v>42432753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42432753</v>
      </c>
      <c r="W18" s="73">
        <f t="shared" si="1"/>
        <v>50549373</v>
      </c>
      <c r="X18" s="73">
        <f t="shared" si="1"/>
        <v>-8116620</v>
      </c>
      <c r="Y18" s="67">
        <f>+IF(W18&lt;&gt;0,(X18/W18)*100,0)</f>
        <v>-16.056816372381117</v>
      </c>
      <c r="Z18" s="74">
        <f t="shared" si="1"/>
        <v>202197490</v>
      </c>
    </row>
    <row r="19" spans="1:26" ht="13.5">
      <c r="A19" s="70" t="s">
        <v>45</v>
      </c>
      <c r="B19" s="75">
        <f>+B10-B18</f>
        <v>-10070725</v>
      </c>
      <c r="C19" s="75">
        <f>+C10-C18</f>
        <v>0</v>
      </c>
      <c r="D19" s="76">
        <f aca="true" t="shared" si="2" ref="D19:Z19">+D10-D18</f>
        <v>6137711</v>
      </c>
      <c r="E19" s="77">
        <f t="shared" si="2"/>
        <v>6137711</v>
      </c>
      <c r="F19" s="77">
        <f t="shared" si="2"/>
        <v>48811850</v>
      </c>
      <c r="G19" s="77">
        <f t="shared" si="2"/>
        <v>-5723160</v>
      </c>
      <c r="H19" s="77">
        <f t="shared" si="2"/>
        <v>-2662976</v>
      </c>
      <c r="I19" s="77">
        <f t="shared" si="2"/>
        <v>40425714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40425714</v>
      </c>
      <c r="W19" s="77">
        <f>IF(E10=E18,0,W10-W18)</f>
        <v>1534428</v>
      </c>
      <c r="X19" s="77">
        <f t="shared" si="2"/>
        <v>38891286</v>
      </c>
      <c r="Y19" s="78">
        <f>+IF(W19&lt;&gt;0,(X19/W19)*100,0)</f>
        <v>2534.5787485629826</v>
      </c>
      <c r="Z19" s="79">
        <f t="shared" si="2"/>
        <v>6137711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-10070725</v>
      </c>
      <c r="C22" s="86">
        <f>SUM(C19:C21)</f>
        <v>0</v>
      </c>
      <c r="D22" s="87">
        <f aca="true" t="shared" si="3" ref="D22:Z22">SUM(D19:D21)</f>
        <v>6137711</v>
      </c>
      <c r="E22" s="88">
        <f t="shared" si="3"/>
        <v>6137711</v>
      </c>
      <c r="F22" s="88">
        <f t="shared" si="3"/>
        <v>48811850</v>
      </c>
      <c r="G22" s="88">
        <f t="shared" si="3"/>
        <v>-5723160</v>
      </c>
      <c r="H22" s="88">
        <f t="shared" si="3"/>
        <v>-2662976</v>
      </c>
      <c r="I22" s="88">
        <f t="shared" si="3"/>
        <v>40425714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40425714</v>
      </c>
      <c r="W22" s="88">
        <f t="shared" si="3"/>
        <v>1534428</v>
      </c>
      <c r="X22" s="88">
        <f t="shared" si="3"/>
        <v>38891286</v>
      </c>
      <c r="Y22" s="89">
        <f>+IF(W22&lt;&gt;0,(X22/W22)*100,0)</f>
        <v>2534.5787485629826</v>
      </c>
      <c r="Z22" s="90">
        <f t="shared" si="3"/>
        <v>6137711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-10070725</v>
      </c>
      <c r="C24" s="75">
        <f>SUM(C22:C23)</f>
        <v>0</v>
      </c>
      <c r="D24" s="76">
        <f aca="true" t="shared" si="4" ref="D24:Z24">SUM(D22:D23)</f>
        <v>6137711</v>
      </c>
      <c r="E24" s="77">
        <f t="shared" si="4"/>
        <v>6137711</v>
      </c>
      <c r="F24" s="77">
        <f t="shared" si="4"/>
        <v>48811850</v>
      </c>
      <c r="G24" s="77">
        <f t="shared" si="4"/>
        <v>-5723160</v>
      </c>
      <c r="H24" s="77">
        <f t="shared" si="4"/>
        <v>-2662976</v>
      </c>
      <c r="I24" s="77">
        <f t="shared" si="4"/>
        <v>40425714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40425714</v>
      </c>
      <c r="W24" s="77">
        <f t="shared" si="4"/>
        <v>1534428</v>
      </c>
      <c r="X24" s="77">
        <f t="shared" si="4"/>
        <v>38891286</v>
      </c>
      <c r="Y24" s="78">
        <f>+IF(W24&lt;&gt;0,(X24/W24)*100,0)</f>
        <v>2534.5787485629826</v>
      </c>
      <c r="Z24" s="79">
        <f t="shared" si="4"/>
        <v>6137711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18656020</v>
      </c>
      <c r="C27" s="22">
        <v>0</v>
      </c>
      <c r="D27" s="99">
        <v>47800255</v>
      </c>
      <c r="E27" s="100">
        <v>47800255</v>
      </c>
      <c r="F27" s="100">
        <v>290335</v>
      </c>
      <c r="G27" s="100">
        <v>1500754</v>
      </c>
      <c r="H27" s="100">
        <v>1729424</v>
      </c>
      <c r="I27" s="100">
        <v>3520513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3520513</v>
      </c>
      <c r="W27" s="100">
        <v>11950064</v>
      </c>
      <c r="X27" s="100">
        <v>-8429551</v>
      </c>
      <c r="Y27" s="101">
        <v>-70.54</v>
      </c>
      <c r="Z27" s="102">
        <v>47800255</v>
      </c>
    </row>
    <row r="28" spans="1:26" ht="13.5">
      <c r="A28" s="103" t="s">
        <v>46</v>
      </c>
      <c r="B28" s="19">
        <v>8445591</v>
      </c>
      <c r="C28" s="19">
        <v>0</v>
      </c>
      <c r="D28" s="59">
        <v>41095050</v>
      </c>
      <c r="E28" s="60">
        <v>41095050</v>
      </c>
      <c r="F28" s="60">
        <v>43521</v>
      </c>
      <c r="G28" s="60">
        <v>1344382</v>
      </c>
      <c r="H28" s="60">
        <v>395076</v>
      </c>
      <c r="I28" s="60">
        <v>1782979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1782979</v>
      </c>
      <c r="W28" s="60">
        <v>10273763</v>
      </c>
      <c r="X28" s="60">
        <v>-8490784</v>
      </c>
      <c r="Y28" s="61">
        <v>-82.65</v>
      </c>
      <c r="Z28" s="62">
        <v>41095050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10210429</v>
      </c>
      <c r="C31" s="19">
        <v>0</v>
      </c>
      <c r="D31" s="59">
        <v>6705205</v>
      </c>
      <c r="E31" s="60">
        <v>6705205</v>
      </c>
      <c r="F31" s="60">
        <v>246814</v>
      </c>
      <c r="G31" s="60">
        <v>156372</v>
      </c>
      <c r="H31" s="60">
        <v>1334348</v>
      </c>
      <c r="I31" s="60">
        <v>1737534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1737534</v>
      </c>
      <c r="W31" s="60">
        <v>1676301</v>
      </c>
      <c r="X31" s="60">
        <v>61233</v>
      </c>
      <c r="Y31" s="61">
        <v>3.65</v>
      </c>
      <c r="Z31" s="62">
        <v>6705205</v>
      </c>
    </row>
    <row r="32" spans="1:26" ht="13.5">
      <c r="A32" s="70" t="s">
        <v>54</v>
      </c>
      <c r="B32" s="22">
        <f>SUM(B28:B31)</f>
        <v>18656020</v>
      </c>
      <c r="C32" s="22">
        <f>SUM(C28:C31)</f>
        <v>0</v>
      </c>
      <c r="D32" s="99">
        <f aca="true" t="shared" si="5" ref="D32:Z32">SUM(D28:D31)</f>
        <v>47800255</v>
      </c>
      <c r="E32" s="100">
        <f t="shared" si="5"/>
        <v>47800255</v>
      </c>
      <c r="F32" s="100">
        <f t="shared" si="5"/>
        <v>290335</v>
      </c>
      <c r="G32" s="100">
        <f t="shared" si="5"/>
        <v>1500754</v>
      </c>
      <c r="H32" s="100">
        <f t="shared" si="5"/>
        <v>1729424</v>
      </c>
      <c r="I32" s="100">
        <f t="shared" si="5"/>
        <v>3520513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3520513</v>
      </c>
      <c r="W32" s="100">
        <f t="shared" si="5"/>
        <v>11950064</v>
      </c>
      <c r="X32" s="100">
        <f t="shared" si="5"/>
        <v>-8429551</v>
      </c>
      <c r="Y32" s="101">
        <f>+IF(W32&lt;&gt;0,(X32/W32)*100,0)</f>
        <v>-70.539797945852</v>
      </c>
      <c r="Z32" s="102">
        <f t="shared" si="5"/>
        <v>47800255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76451001</v>
      </c>
      <c r="C35" s="19">
        <v>0</v>
      </c>
      <c r="D35" s="59">
        <v>135443553</v>
      </c>
      <c r="E35" s="60">
        <v>135443553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33860888</v>
      </c>
      <c r="X35" s="60">
        <v>-33860888</v>
      </c>
      <c r="Y35" s="61">
        <v>-100</v>
      </c>
      <c r="Z35" s="62">
        <v>135443553</v>
      </c>
    </row>
    <row r="36" spans="1:26" ht="13.5">
      <c r="A36" s="58" t="s">
        <v>57</v>
      </c>
      <c r="B36" s="19">
        <v>640684899</v>
      </c>
      <c r="C36" s="19">
        <v>0</v>
      </c>
      <c r="D36" s="59">
        <v>574717409</v>
      </c>
      <c r="E36" s="60">
        <v>574717409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143679352</v>
      </c>
      <c r="X36" s="60">
        <v>-143679352</v>
      </c>
      <c r="Y36" s="61">
        <v>-100</v>
      </c>
      <c r="Z36" s="62">
        <v>574717409</v>
      </c>
    </row>
    <row r="37" spans="1:26" ht="13.5">
      <c r="A37" s="58" t="s">
        <v>58</v>
      </c>
      <c r="B37" s="19">
        <v>29907579</v>
      </c>
      <c r="C37" s="19">
        <v>0</v>
      </c>
      <c r="D37" s="59">
        <v>19899048</v>
      </c>
      <c r="E37" s="60">
        <v>19899048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4974762</v>
      </c>
      <c r="X37" s="60">
        <v>-4974762</v>
      </c>
      <c r="Y37" s="61">
        <v>-100</v>
      </c>
      <c r="Z37" s="62">
        <v>19899048</v>
      </c>
    </row>
    <row r="38" spans="1:26" ht="13.5">
      <c r="A38" s="58" t="s">
        <v>59</v>
      </c>
      <c r="B38" s="19">
        <v>23130942</v>
      </c>
      <c r="C38" s="19">
        <v>0</v>
      </c>
      <c r="D38" s="59">
        <v>30264663</v>
      </c>
      <c r="E38" s="60">
        <v>30264663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7566166</v>
      </c>
      <c r="X38" s="60">
        <v>-7566166</v>
      </c>
      <c r="Y38" s="61">
        <v>-100</v>
      </c>
      <c r="Z38" s="62">
        <v>30264663</v>
      </c>
    </row>
    <row r="39" spans="1:26" ht="13.5">
      <c r="A39" s="58" t="s">
        <v>60</v>
      </c>
      <c r="B39" s="19">
        <v>664097379</v>
      </c>
      <c r="C39" s="19">
        <v>0</v>
      </c>
      <c r="D39" s="59">
        <v>659997251</v>
      </c>
      <c r="E39" s="60">
        <v>659997251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164999313</v>
      </c>
      <c r="X39" s="60">
        <v>-164999313</v>
      </c>
      <c r="Y39" s="61">
        <v>-100</v>
      </c>
      <c r="Z39" s="62">
        <v>659997251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46724300</v>
      </c>
      <c r="C42" s="19">
        <v>0</v>
      </c>
      <c r="D42" s="59">
        <v>36821160</v>
      </c>
      <c r="E42" s="60">
        <v>36821160</v>
      </c>
      <c r="F42" s="60">
        <v>-9149080</v>
      </c>
      <c r="G42" s="60">
        <v>-26243552</v>
      </c>
      <c r="H42" s="60">
        <v>9768648</v>
      </c>
      <c r="I42" s="60">
        <v>-25623984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-25623984</v>
      </c>
      <c r="W42" s="60">
        <v>9205290</v>
      </c>
      <c r="X42" s="60">
        <v>-34829274</v>
      </c>
      <c r="Y42" s="61">
        <v>-378.36</v>
      </c>
      <c r="Z42" s="62">
        <v>36821160</v>
      </c>
    </row>
    <row r="43" spans="1:26" ht="13.5">
      <c r="A43" s="58" t="s">
        <v>63</v>
      </c>
      <c r="B43" s="19">
        <v>-18633020</v>
      </c>
      <c r="C43" s="19">
        <v>0</v>
      </c>
      <c r="D43" s="59">
        <v>-47800260</v>
      </c>
      <c r="E43" s="60">
        <v>-47800260</v>
      </c>
      <c r="F43" s="60">
        <v>7709665</v>
      </c>
      <c r="G43" s="60">
        <v>11499245</v>
      </c>
      <c r="H43" s="60">
        <v>6270576</v>
      </c>
      <c r="I43" s="60">
        <v>25479486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25479486</v>
      </c>
      <c r="W43" s="60">
        <v>-11950065</v>
      </c>
      <c r="X43" s="60">
        <v>37429551</v>
      </c>
      <c r="Y43" s="61">
        <v>-313.22</v>
      </c>
      <c r="Z43" s="62">
        <v>-47800260</v>
      </c>
    </row>
    <row r="44" spans="1:26" ht="13.5">
      <c r="A44" s="58" t="s">
        <v>64</v>
      </c>
      <c r="B44" s="19">
        <v>160838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67634021</v>
      </c>
      <c r="C45" s="22">
        <v>0</v>
      </c>
      <c r="D45" s="99">
        <v>-4693945</v>
      </c>
      <c r="E45" s="100">
        <v>-4693945</v>
      </c>
      <c r="F45" s="100">
        <v>4845740</v>
      </c>
      <c r="G45" s="100">
        <v>-9898567</v>
      </c>
      <c r="H45" s="100">
        <v>6140657</v>
      </c>
      <c r="I45" s="100">
        <v>6140657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6140657</v>
      </c>
      <c r="W45" s="100">
        <v>3540380</v>
      </c>
      <c r="X45" s="100">
        <v>2600277</v>
      </c>
      <c r="Y45" s="101">
        <v>73.45</v>
      </c>
      <c r="Z45" s="102">
        <v>-4693945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6234242</v>
      </c>
      <c r="C49" s="52">
        <v>0</v>
      </c>
      <c r="D49" s="129">
        <v>5108662</v>
      </c>
      <c r="E49" s="54">
        <v>1331359</v>
      </c>
      <c r="F49" s="54">
        <v>0</v>
      </c>
      <c r="G49" s="54">
        <v>0</v>
      </c>
      <c r="H49" s="54">
        <v>0</v>
      </c>
      <c r="I49" s="54">
        <v>1027448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847395</v>
      </c>
      <c r="W49" s="54">
        <v>176166</v>
      </c>
      <c r="X49" s="54">
        <v>259923</v>
      </c>
      <c r="Y49" s="54">
        <v>49085865</v>
      </c>
      <c r="Z49" s="130">
        <v>64071060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307797</v>
      </c>
      <c r="C51" s="52">
        <v>0</v>
      </c>
      <c r="D51" s="129">
        <v>78392</v>
      </c>
      <c r="E51" s="54">
        <v>35675</v>
      </c>
      <c r="F51" s="54">
        <v>0</v>
      </c>
      <c r="G51" s="54">
        <v>0</v>
      </c>
      <c r="H51" s="54">
        <v>0</v>
      </c>
      <c r="I51" s="54">
        <v>1747807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2169671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99.94152527273282</v>
      </c>
      <c r="E58" s="7">
        <f t="shared" si="6"/>
        <v>99.94152527273282</v>
      </c>
      <c r="F58" s="7">
        <f t="shared" si="6"/>
        <v>19.094014008194293</v>
      </c>
      <c r="G58" s="7">
        <f t="shared" si="6"/>
        <v>100</v>
      </c>
      <c r="H58" s="7">
        <f t="shared" si="6"/>
        <v>100</v>
      </c>
      <c r="I58" s="7">
        <f t="shared" si="6"/>
        <v>47.07021237403185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47.07021237403185</v>
      </c>
      <c r="W58" s="7">
        <f t="shared" si="6"/>
        <v>99.94152219723904</v>
      </c>
      <c r="X58" s="7">
        <f t="shared" si="6"/>
        <v>0</v>
      </c>
      <c r="Y58" s="7">
        <f t="shared" si="6"/>
        <v>0</v>
      </c>
      <c r="Z58" s="8">
        <f t="shared" si="6"/>
        <v>99.94152527273282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99.99998954408554</v>
      </c>
      <c r="E59" s="10">
        <f t="shared" si="7"/>
        <v>99.99998954408554</v>
      </c>
      <c r="F59" s="10">
        <f t="shared" si="7"/>
        <v>4.10426432365066</v>
      </c>
      <c r="G59" s="10">
        <f t="shared" si="7"/>
        <v>100</v>
      </c>
      <c r="H59" s="10">
        <f t="shared" si="7"/>
        <v>100</v>
      </c>
      <c r="I59" s="10">
        <f t="shared" si="7"/>
        <v>3.290707220727525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3.290707220727525</v>
      </c>
      <c r="W59" s="10">
        <f t="shared" si="7"/>
        <v>99.99997908817325</v>
      </c>
      <c r="X59" s="10">
        <f t="shared" si="7"/>
        <v>0</v>
      </c>
      <c r="Y59" s="10">
        <f t="shared" si="7"/>
        <v>0</v>
      </c>
      <c r="Z59" s="11">
        <f t="shared" si="7"/>
        <v>99.99998954408554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97.26518374401329</v>
      </c>
      <c r="E60" s="13">
        <f t="shared" si="7"/>
        <v>97.26518374401329</v>
      </c>
      <c r="F60" s="13">
        <f t="shared" si="7"/>
        <v>37.50043843237978</v>
      </c>
      <c r="G60" s="13">
        <f t="shared" si="7"/>
        <v>100</v>
      </c>
      <c r="H60" s="13">
        <f t="shared" si="7"/>
        <v>100</v>
      </c>
      <c r="I60" s="13">
        <f t="shared" si="7"/>
        <v>71.11870604489783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71.11870604489783</v>
      </c>
      <c r="W60" s="13">
        <f t="shared" si="7"/>
        <v>97.26518105837276</v>
      </c>
      <c r="X60" s="13">
        <f t="shared" si="7"/>
        <v>0</v>
      </c>
      <c r="Y60" s="13">
        <f t="shared" si="7"/>
        <v>0</v>
      </c>
      <c r="Z60" s="14">
        <f t="shared" si="7"/>
        <v>97.26518374401329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95.88492016069969</v>
      </c>
      <c r="E61" s="13">
        <f t="shared" si="7"/>
        <v>95.88492016069969</v>
      </c>
      <c r="F61" s="13">
        <f t="shared" si="7"/>
        <v>64.18678706868357</v>
      </c>
      <c r="G61" s="13">
        <f t="shared" si="7"/>
        <v>100</v>
      </c>
      <c r="H61" s="13">
        <f t="shared" si="7"/>
        <v>100</v>
      </c>
      <c r="I61" s="13">
        <f t="shared" si="7"/>
        <v>87.84783441566488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87.84783441566488</v>
      </c>
      <c r="W61" s="13">
        <f t="shared" si="7"/>
        <v>95.88491883278216</v>
      </c>
      <c r="X61" s="13">
        <f t="shared" si="7"/>
        <v>0</v>
      </c>
      <c r="Y61" s="13">
        <f t="shared" si="7"/>
        <v>0</v>
      </c>
      <c r="Z61" s="14">
        <f t="shared" si="7"/>
        <v>95.88492016069969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99.99998586247325</v>
      </c>
      <c r="E62" s="13">
        <f t="shared" si="7"/>
        <v>99.99998586247325</v>
      </c>
      <c r="F62" s="13">
        <f t="shared" si="7"/>
        <v>48.8489420931181</v>
      </c>
      <c r="G62" s="13">
        <f t="shared" si="7"/>
        <v>100</v>
      </c>
      <c r="H62" s="13">
        <f t="shared" si="7"/>
        <v>100</v>
      </c>
      <c r="I62" s="13">
        <f t="shared" si="7"/>
        <v>83.12335243466202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83.12335243466202</v>
      </c>
      <c r="W62" s="13">
        <f t="shared" si="7"/>
        <v>99.99998114996522</v>
      </c>
      <c r="X62" s="13">
        <f t="shared" si="7"/>
        <v>0</v>
      </c>
      <c r="Y62" s="13">
        <f t="shared" si="7"/>
        <v>0</v>
      </c>
      <c r="Z62" s="14">
        <f t="shared" si="7"/>
        <v>99.99998586247325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7.96079428499033</v>
      </c>
      <c r="G63" s="13">
        <f t="shared" si="7"/>
        <v>63.08866800716836</v>
      </c>
      <c r="H63" s="13">
        <f t="shared" si="7"/>
        <v>100</v>
      </c>
      <c r="I63" s="13">
        <f t="shared" si="7"/>
        <v>19.69020128097175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19.69020128097175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99.99992339407162</v>
      </c>
      <c r="E64" s="13">
        <f t="shared" si="7"/>
        <v>99.99992339407162</v>
      </c>
      <c r="F64" s="13">
        <f t="shared" si="7"/>
        <v>10.113840857700977</v>
      </c>
      <c r="G64" s="13">
        <f t="shared" si="7"/>
        <v>158.5070713311583</v>
      </c>
      <c r="H64" s="13">
        <f t="shared" si="7"/>
        <v>100</v>
      </c>
      <c r="I64" s="13">
        <f t="shared" si="7"/>
        <v>33.43439676801917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33.43439676801917</v>
      </c>
      <c r="W64" s="13">
        <f t="shared" si="7"/>
        <v>99.99992339407162</v>
      </c>
      <c r="X64" s="13">
        <f t="shared" si="7"/>
        <v>0</v>
      </c>
      <c r="Y64" s="13">
        <f t="shared" si="7"/>
        <v>0</v>
      </c>
      <c r="Z64" s="14">
        <f t="shared" si="7"/>
        <v>99.99992339407162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99.99946900305324</v>
      </c>
      <c r="E65" s="13">
        <f t="shared" si="7"/>
        <v>99.99946900305324</v>
      </c>
      <c r="F65" s="13">
        <f t="shared" si="7"/>
        <v>132.19426147985513</v>
      </c>
      <c r="G65" s="13">
        <f t="shared" si="7"/>
        <v>100</v>
      </c>
      <c r="H65" s="13">
        <f t="shared" si="7"/>
        <v>100</v>
      </c>
      <c r="I65" s="13">
        <f t="shared" si="7"/>
        <v>110.24905759568912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110.24905759568912</v>
      </c>
      <c r="W65" s="13">
        <f t="shared" si="7"/>
        <v>99.99929200532412</v>
      </c>
      <c r="X65" s="13">
        <f t="shared" si="7"/>
        <v>0</v>
      </c>
      <c r="Y65" s="13">
        <f t="shared" si="7"/>
        <v>0</v>
      </c>
      <c r="Z65" s="14">
        <f t="shared" si="7"/>
        <v>99.99946900305324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231.24012711628166</v>
      </c>
      <c r="E66" s="16">
        <f t="shared" si="7"/>
        <v>231.24012711628166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70.91634317765958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70.91634317765958</v>
      </c>
      <c r="W66" s="16">
        <f t="shared" si="7"/>
        <v>231.24023193156643</v>
      </c>
      <c r="X66" s="16">
        <f t="shared" si="7"/>
        <v>0</v>
      </c>
      <c r="Y66" s="16">
        <f t="shared" si="7"/>
        <v>0</v>
      </c>
      <c r="Z66" s="17">
        <f t="shared" si="7"/>
        <v>231.24012711628166</v>
      </c>
    </row>
    <row r="67" spans="1:26" ht="13.5" hidden="1">
      <c r="A67" s="41" t="s">
        <v>285</v>
      </c>
      <c r="B67" s="24">
        <v>111288672</v>
      </c>
      <c r="C67" s="24"/>
      <c r="D67" s="25">
        <v>129984360</v>
      </c>
      <c r="E67" s="26">
        <v>129984360</v>
      </c>
      <c r="F67" s="26">
        <v>32866049</v>
      </c>
      <c r="G67" s="26">
        <v>8440948</v>
      </c>
      <c r="H67" s="26">
        <v>8930501</v>
      </c>
      <c r="I67" s="26">
        <v>50237498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50237498</v>
      </c>
      <c r="W67" s="26">
        <v>32496091</v>
      </c>
      <c r="X67" s="26"/>
      <c r="Y67" s="25"/>
      <c r="Z67" s="27">
        <v>129984360</v>
      </c>
    </row>
    <row r="68" spans="1:26" ht="13.5" hidden="1">
      <c r="A68" s="37" t="s">
        <v>31</v>
      </c>
      <c r="B68" s="19">
        <v>16867183</v>
      </c>
      <c r="C68" s="19"/>
      <c r="D68" s="20">
        <v>19127930</v>
      </c>
      <c r="E68" s="21">
        <v>19127930</v>
      </c>
      <c r="F68" s="21">
        <v>17961465</v>
      </c>
      <c r="G68" s="21">
        <v>-153386</v>
      </c>
      <c r="H68" s="21">
        <v>2287</v>
      </c>
      <c r="I68" s="21">
        <v>17810366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17810366</v>
      </c>
      <c r="W68" s="21">
        <v>4781983</v>
      </c>
      <c r="X68" s="21"/>
      <c r="Y68" s="20"/>
      <c r="Z68" s="23">
        <v>19127930</v>
      </c>
    </row>
    <row r="69" spans="1:26" ht="13.5" hidden="1">
      <c r="A69" s="38" t="s">
        <v>32</v>
      </c>
      <c r="B69" s="19">
        <v>90869959</v>
      </c>
      <c r="C69" s="19"/>
      <c r="D69" s="20">
        <v>108650261</v>
      </c>
      <c r="E69" s="21">
        <v>108650261</v>
      </c>
      <c r="F69" s="21">
        <v>14768526</v>
      </c>
      <c r="G69" s="21">
        <v>8427210</v>
      </c>
      <c r="H69" s="21">
        <v>8763580</v>
      </c>
      <c r="I69" s="21">
        <v>31959316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31959316</v>
      </c>
      <c r="W69" s="21">
        <v>27162566</v>
      </c>
      <c r="X69" s="21"/>
      <c r="Y69" s="20"/>
      <c r="Z69" s="23">
        <v>108650261</v>
      </c>
    </row>
    <row r="70" spans="1:26" ht="13.5" hidden="1">
      <c r="A70" s="39" t="s">
        <v>103</v>
      </c>
      <c r="B70" s="19">
        <v>66233887</v>
      </c>
      <c r="C70" s="19"/>
      <c r="D70" s="20">
        <v>72206983</v>
      </c>
      <c r="E70" s="21">
        <v>72206983</v>
      </c>
      <c r="F70" s="21">
        <v>6408752</v>
      </c>
      <c r="G70" s="21">
        <v>6077003</v>
      </c>
      <c r="H70" s="21">
        <v>6401249</v>
      </c>
      <c r="I70" s="21">
        <v>18887004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18887004</v>
      </c>
      <c r="W70" s="21">
        <v>18051746</v>
      </c>
      <c r="X70" s="21"/>
      <c r="Y70" s="20"/>
      <c r="Z70" s="23">
        <v>72206983</v>
      </c>
    </row>
    <row r="71" spans="1:26" ht="13.5" hidden="1">
      <c r="A71" s="39" t="s">
        <v>104</v>
      </c>
      <c r="B71" s="19">
        <v>15154754</v>
      </c>
      <c r="C71" s="19"/>
      <c r="D71" s="20">
        <v>21220119</v>
      </c>
      <c r="E71" s="21">
        <v>21220119</v>
      </c>
      <c r="F71" s="21">
        <v>1579156</v>
      </c>
      <c r="G71" s="21">
        <v>1593810</v>
      </c>
      <c r="H71" s="21">
        <v>1613263</v>
      </c>
      <c r="I71" s="21">
        <v>4786229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4786229</v>
      </c>
      <c r="W71" s="21">
        <v>5305030</v>
      </c>
      <c r="X71" s="21"/>
      <c r="Y71" s="20"/>
      <c r="Z71" s="23">
        <v>21220119</v>
      </c>
    </row>
    <row r="72" spans="1:26" ht="13.5" hidden="1">
      <c r="A72" s="39" t="s">
        <v>105</v>
      </c>
      <c r="B72" s="19">
        <v>5768463</v>
      </c>
      <c r="C72" s="19"/>
      <c r="D72" s="20">
        <v>9436656</v>
      </c>
      <c r="E72" s="21">
        <v>9436656</v>
      </c>
      <c r="F72" s="21">
        <v>4530666</v>
      </c>
      <c r="G72" s="21">
        <v>420738</v>
      </c>
      <c r="H72" s="21">
        <v>434351</v>
      </c>
      <c r="I72" s="21">
        <v>5385755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5385755</v>
      </c>
      <c r="W72" s="21">
        <v>2359164</v>
      </c>
      <c r="X72" s="21"/>
      <c r="Y72" s="20"/>
      <c r="Z72" s="23">
        <v>9436656</v>
      </c>
    </row>
    <row r="73" spans="1:26" ht="13.5" hidden="1">
      <c r="A73" s="39" t="s">
        <v>106</v>
      </c>
      <c r="B73" s="19">
        <v>2889155</v>
      </c>
      <c r="C73" s="19"/>
      <c r="D73" s="20">
        <v>5221528</v>
      </c>
      <c r="E73" s="21">
        <v>5221528</v>
      </c>
      <c r="F73" s="21">
        <v>2196663</v>
      </c>
      <c r="G73" s="21">
        <v>265438</v>
      </c>
      <c r="H73" s="21">
        <v>270836</v>
      </c>
      <c r="I73" s="21">
        <v>2732937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2732937</v>
      </c>
      <c r="W73" s="21">
        <v>1305382</v>
      </c>
      <c r="X73" s="21"/>
      <c r="Y73" s="20"/>
      <c r="Z73" s="23">
        <v>5221528</v>
      </c>
    </row>
    <row r="74" spans="1:26" ht="13.5" hidden="1">
      <c r="A74" s="39" t="s">
        <v>107</v>
      </c>
      <c r="B74" s="19">
        <v>823700</v>
      </c>
      <c r="C74" s="19"/>
      <c r="D74" s="20">
        <v>564975</v>
      </c>
      <c r="E74" s="21">
        <v>564975</v>
      </c>
      <c r="F74" s="21">
        <v>53289</v>
      </c>
      <c r="G74" s="21">
        <v>70221</v>
      </c>
      <c r="H74" s="21">
        <v>43881</v>
      </c>
      <c r="I74" s="21">
        <v>167391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167391</v>
      </c>
      <c r="W74" s="21">
        <v>141244</v>
      </c>
      <c r="X74" s="21"/>
      <c r="Y74" s="20"/>
      <c r="Z74" s="23">
        <v>564975</v>
      </c>
    </row>
    <row r="75" spans="1:26" ht="13.5" hidden="1">
      <c r="A75" s="40" t="s">
        <v>110</v>
      </c>
      <c r="B75" s="28">
        <v>3551530</v>
      </c>
      <c r="C75" s="28"/>
      <c r="D75" s="29">
        <v>2206169</v>
      </c>
      <c r="E75" s="30">
        <v>2206169</v>
      </c>
      <c r="F75" s="30">
        <v>136058</v>
      </c>
      <c r="G75" s="30">
        <v>167124</v>
      </c>
      <c r="H75" s="30">
        <v>164634</v>
      </c>
      <c r="I75" s="30">
        <v>467816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467816</v>
      </c>
      <c r="W75" s="30">
        <v>551542</v>
      </c>
      <c r="X75" s="30"/>
      <c r="Y75" s="29"/>
      <c r="Z75" s="31">
        <v>2206169</v>
      </c>
    </row>
    <row r="76" spans="1:26" ht="13.5" hidden="1">
      <c r="A76" s="42" t="s">
        <v>286</v>
      </c>
      <c r="B76" s="32">
        <v>111288672</v>
      </c>
      <c r="C76" s="32"/>
      <c r="D76" s="33">
        <v>129908352</v>
      </c>
      <c r="E76" s="34">
        <v>129908352</v>
      </c>
      <c r="F76" s="34">
        <v>6275448</v>
      </c>
      <c r="G76" s="34">
        <v>8440948</v>
      </c>
      <c r="H76" s="34">
        <v>8930501</v>
      </c>
      <c r="I76" s="34">
        <v>23646897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23646897</v>
      </c>
      <c r="W76" s="34">
        <v>32477088</v>
      </c>
      <c r="X76" s="34"/>
      <c r="Y76" s="33"/>
      <c r="Z76" s="35">
        <v>129908352</v>
      </c>
    </row>
    <row r="77" spans="1:26" ht="13.5" hidden="1">
      <c r="A77" s="37" t="s">
        <v>31</v>
      </c>
      <c r="B77" s="19">
        <v>16867183</v>
      </c>
      <c r="C77" s="19"/>
      <c r="D77" s="20">
        <v>19127928</v>
      </c>
      <c r="E77" s="21">
        <v>19127928</v>
      </c>
      <c r="F77" s="21">
        <v>737186</v>
      </c>
      <c r="G77" s="21">
        <v>-153386</v>
      </c>
      <c r="H77" s="21">
        <v>2287</v>
      </c>
      <c r="I77" s="21">
        <v>586087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586087</v>
      </c>
      <c r="W77" s="21">
        <v>4781982</v>
      </c>
      <c r="X77" s="21"/>
      <c r="Y77" s="20"/>
      <c r="Z77" s="23">
        <v>19127928</v>
      </c>
    </row>
    <row r="78" spans="1:26" ht="13.5" hidden="1">
      <c r="A78" s="38" t="s">
        <v>32</v>
      </c>
      <c r="B78" s="19">
        <v>90869959</v>
      </c>
      <c r="C78" s="19"/>
      <c r="D78" s="20">
        <v>105678876</v>
      </c>
      <c r="E78" s="21">
        <v>105678876</v>
      </c>
      <c r="F78" s="21">
        <v>5538262</v>
      </c>
      <c r="G78" s="21">
        <v>8427210</v>
      </c>
      <c r="H78" s="21">
        <v>8763580</v>
      </c>
      <c r="I78" s="21">
        <v>22729052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22729052</v>
      </c>
      <c r="W78" s="21">
        <v>26419719</v>
      </c>
      <c r="X78" s="21"/>
      <c r="Y78" s="20"/>
      <c r="Z78" s="23">
        <v>105678876</v>
      </c>
    </row>
    <row r="79" spans="1:26" ht="13.5" hidden="1">
      <c r="A79" s="39" t="s">
        <v>103</v>
      </c>
      <c r="B79" s="19">
        <v>66233887</v>
      </c>
      <c r="C79" s="19"/>
      <c r="D79" s="20">
        <v>69235608</v>
      </c>
      <c r="E79" s="21">
        <v>69235608</v>
      </c>
      <c r="F79" s="21">
        <v>4113572</v>
      </c>
      <c r="G79" s="21">
        <v>6077003</v>
      </c>
      <c r="H79" s="21">
        <v>6401249</v>
      </c>
      <c r="I79" s="21">
        <v>16591824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16591824</v>
      </c>
      <c r="W79" s="21">
        <v>17308902</v>
      </c>
      <c r="X79" s="21"/>
      <c r="Y79" s="20"/>
      <c r="Z79" s="23">
        <v>69235608</v>
      </c>
    </row>
    <row r="80" spans="1:26" ht="13.5" hidden="1">
      <c r="A80" s="39" t="s">
        <v>104</v>
      </c>
      <c r="B80" s="19">
        <v>15154754</v>
      </c>
      <c r="C80" s="19"/>
      <c r="D80" s="20">
        <v>21220116</v>
      </c>
      <c r="E80" s="21">
        <v>21220116</v>
      </c>
      <c r="F80" s="21">
        <v>771401</v>
      </c>
      <c r="G80" s="21">
        <v>1593810</v>
      </c>
      <c r="H80" s="21">
        <v>1613263</v>
      </c>
      <c r="I80" s="21">
        <v>3978474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3978474</v>
      </c>
      <c r="W80" s="21">
        <v>5305029</v>
      </c>
      <c r="X80" s="21"/>
      <c r="Y80" s="20"/>
      <c r="Z80" s="23">
        <v>21220116</v>
      </c>
    </row>
    <row r="81" spans="1:26" ht="13.5" hidden="1">
      <c r="A81" s="39" t="s">
        <v>105</v>
      </c>
      <c r="B81" s="19">
        <v>5768463</v>
      </c>
      <c r="C81" s="19"/>
      <c r="D81" s="20">
        <v>9436656</v>
      </c>
      <c r="E81" s="21">
        <v>9436656</v>
      </c>
      <c r="F81" s="21">
        <v>360677</v>
      </c>
      <c r="G81" s="21">
        <v>265438</v>
      </c>
      <c r="H81" s="21">
        <v>434351</v>
      </c>
      <c r="I81" s="21">
        <v>1060466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1060466</v>
      </c>
      <c r="W81" s="21">
        <v>2359164</v>
      </c>
      <c r="X81" s="21"/>
      <c r="Y81" s="20"/>
      <c r="Z81" s="23">
        <v>9436656</v>
      </c>
    </row>
    <row r="82" spans="1:26" ht="13.5" hidden="1">
      <c r="A82" s="39" t="s">
        <v>106</v>
      </c>
      <c r="B82" s="19">
        <v>2889155</v>
      </c>
      <c r="C82" s="19"/>
      <c r="D82" s="20">
        <v>5221524</v>
      </c>
      <c r="E82" s="21">
        <v>5221524</v>
      </c>
      <c r="F82" s="21">
        <v>222167</v>
      </c>
      <c r="G82" s="21">
        <v>420738</v>
      </c>
      <c r="H82" s="21">
        <v>270836</v>
      </c>
      <c r="I82" s="21">
        <v>913741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913741</v>
      </c>
      <c r="W82" s="21">
        <v>1305381</v>
      </c>
      <c r="X82" s="21"/>
      <c r="Y82" s="20"/>
      <c r="Z82" s="23">
        <v>5221524</v>
      </c>
    </row>
    <row r="83" spans="1:26" ht="13.5" hidden="1">
      <c r="A83" s="39" t="s">
        <v>107</v>
      </c>
      <c r="B83" s="19">
        <v>823700</v>
      </c>
      <c r="C83" s="19"/>
      <c r="D83" s="20">
        <v>564972</v>
      </c>
      <c r="E83" s="21">
        <v>564972</v>
      </c>
      <c r="F83" s="21">
        <v>70445</v>
      </c>
      <c r="G83" s="21">
        <v>70221</v>
      </c>
      <c r="H83" s="21">
        <v>43881</v>
      </c>
      <c r="I83" s="21">
        <v>184547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184547</v>
      </c>
      <c r="W83" s="21">
        <v>141243</v>
      </c>
      <c r="X83" s="21"/>
      <c r="Y83" s="20"/>
      <c r="Z83" s="23">
        <v>564972</v>
      </c>
    </row>
    <row r="84" spans="1:26" ht="13.5" hidden="1">
      <c r="A84" s="40" t="s">
        <v>110</v>
      </c>
      <c r="B84" s="28">
        <v>3551530</v>
      </c>
      <c r="C84" s="28"/>
      <c r="D84" s="29">
        <v>5101548</v>
      </c>
      <c r="E84" s="30">
        <v>5101548</v>
      </c>
      <c r="F84" s="30"/>
      <c r="G84" s="30">
        <v>167124</v>
      </c>
      <c r="H84" s="30">
        <v>164634</v>
      </c>
      <c r="I84" s="30">
        <v>331758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331758</v>
      </c>
      <c r="W84" s="30">
        <v>1275387</v>
      </c>
      <c r="X84" s="30"/>
      <c r="Y84" s="29"/>
      <c r="Z84" s="31">
        <v>5101548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65112065</v>
      </c>
      <c r="D5" s="153">
        <f>SUM(D6:D8)</f>
        <v>0</v>
      </c>
      <c r="E5" s="154">
        <f t="shared" si="0"/>
        <v>68742495</v>
      </c>
      <c r="F5" s="100">
        <f t="shared" si="0"/>
        <v>68742495</v>
      </c>
      <c r="G5" s="100">
        <f t="shared" si="0"/>
        <v>36591318</v>
      </c>
      <c r="H5" s="100">
        <f t="shared" si="0"/>
        <v>1761465</v>
      </c>
      <c r="I5" s="100">
        <f t="shared" si="0"/>
        <v>499280</v>
      </c>
      <c r="J5" s="100">
        <f t="shared" si="0"/>
        <v>38852063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38852063</v>
      </c>
      <c r="X5" s="100">
        <f t="shared" si="0"/>
        <v>17185623</v>
      </c>
      <c r="Y5" s="100">
        <f t="shared" si="0"/>
        <v>21666440</v>
      </c>
      <c r="Z5" s="137">
        <f>+IF(X5&lt;&gt;0,+(Y5/X5)*100,0)</f>
        <v>126.07305536726831</v>
      </c>
      <c r="AA5" s="153">
        <f>SUM(AA6:AA8)</f>
        <v>68742495</v>
      </c>
    </row>
    <row r="6" spans="1:27" ht="13.5">
      <c r="A6" s="138" t="s">
        <v>75</v>
      </c>
      <c r="B6" s="136"/>
      <c r="C6" s="155">
        <v>2569730</v>
      </c>
      <c r="D6" s="155"/>
      <c r="E6" s="156">
        <v>1926745</v>
      </c>
      <c r="F6" s="60">
        <v>1926745</v>
      </c>
      <c r="G6" s="60">
        <v>4200</v>
      </c>
      <c r="H6" s="60">
        <v>1291365</v>
      </c>
      <c r="I6" s="60">
        <v>7001</v>
      </c>
      <c r="J6" s="60">
        <v>1302566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1302566</v>
      </c>
      <c r="X6" s="60">
        <v>481686</v>
      </c>
      <c r="Y6" s="60">
        <v>820880</v>
      </c>
      <c r="Z6" s="140">
        <v>170.42</v>
      </c>
      <c r="AA6" s="155">
        <v>1926745</v>
      </c>
    </row>
    <row r="7" spans="1:27" ht="13.5">
      <c r="A7" s="138" t="s">
        <v>76</v>
      </c>
      <c r="B7" s="136"/>
      <c r="C7" s="157">
        <v>61913808</v>
      </c>
      <c r="D7" s="157"/>
      <c r="E7" s="158">
        <v>66210757</v>
      </c>
      <c r="F7" s="159">
        <v>66210757</v>
      </c>
      <c r="G7" s="159">
        <v>36451743</v>
      </c>
      <c r="H7" s="159">
        <v>389975</v>
      </c>
      <c r="I7" s="159">
        <v>466648</v>
      </c>
      <c r="J7" s="159">
        <v>37308366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37308366</v>
      </c>
      <c r="X7" s="159">
        <v>16552689</v>
      </c>
      <c r="Y7" s="159">
        <v>20755677</v>
      </c>
      <c r="Z7" s="141">
        <v>125.39</v>
      </c>
      <c r="AA7" s="157">
        <v>66210757</v>
      </c>
    </row>
    <row r="8" spans="1:27" ht="13.5">
      <c r="A8" s="138" t="s">
        <v>77</v>
      </c>
      <c r="B8" s="136"/>
      <c r="C8" s="155">
        <v>628527</v>
      </c>
      <c r="D8" s="155"/>
      <c r="E8" s="156">
        <v>604993</v>
      </c>
      <c r="F8" s="60">
        <v>604993</v>
      </c>
      <c r="G8" s="60">
        <v>135375</v>
      </c>
      <c r="H8" s="60">
        <v>80125</v>
      </c>
      <c r="I8" s="60">
        <v>25631</v>
      </c>
      <c r="J8" s="60">
        <v>241131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241131</v>
      </c>
      <c r="X8" s="60">
        <v>151248</v>
      </c>
      <c r="Y8" s="60">
        <v>89883</v>
      </c>
      <c r="Z8" s="140">
        <v>59.43</v>
      </c>
      <c r="AA8" s="155">
        <v>604993</v>
      </c>
    </row>
    <row r="9" spans="1:27" ht="13.5">
      <c r="A9" s="135" t="s">
        <v>78</v>
      </c>
      <c r="B9" s="136"/>
      <c r="C9" s="153">
        <f aca="true" t="shared" si="1" ref="C9:Y9">SUM(C10:C14)</f>
        <v>5372184</v>
      </c>
      <c r="D9" s="153">
        <f>SUM(D10:D14)</f>
        <v>0</v>
      </c>
      <c r="E9" s="154">
        <f t="shared" si="1"/>
        <v>4182308</v>
      </c>
      <c r="F9" s="100">
        <f t="shared" si="1"/>
        <v>4182308</v>
      </c>
      <c r="G9" s="100">
        <f t="shared" si="1"/>
        <v>485020</v>
      </c>
      <c r="H9" s="100">
        <f t="shared" si="1"/>
        <v>274588</v>
      </c>
      <c r="I9" s="100">
        <f t="shared" si="1"/>
        <v>385539</v>
      </c>
      <c r="J9" s="100">
        <f t="shared" si="1"/>
        <v>1145147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1145147</v>
      </c>
      <c r="X9" s="100">
        <f t="shared" si="1"/>
        <v>1045578</v>
      </c>
      <c r="Y9" s="100">
        <f t="shared" si="1"/>
        <v>99569</v>
      </c>
      <c r="Z9" s="137">
        <f>+IF(X9&lt;&gt;0,+(Y9/X9)*100,0)</f>
        <v>9.522866777992652</v>
      </c>
      <c r="AA9" s="153">
        <f>SUM(AA10:AA14)</f>
        <v>4182308</v>
      </c>
    </row>
    <row r="10" spans="1:27" ht="13.5">
      <c r="A10" s="138" t="s">
        <v>79</v>
      </c>
      <c r="B10" s="136"/>
      <c r="C10" s="155">
        <v>1816913</v>
      </c>
      <c r="D10" s="155"/>
      <c r="E10" s="156">
        <v>178786</v>
      </c>
      <c r="F10" s="60">
        <v>178786</v>
      </c>
      <c r="G10" s="60">
        <v>23771</v>
      </c>
      <c r="H10" s="60">
        <v>10304</v>
      </c>
      <c r="I10" s="60">
        <v>9853</v>
      </c>
      <c r="J10" s="60">
        <v>43928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43928</v>
      </c>
      <c r="X10" s="60">
        <v>44697</v>
      </c>
      <c r="Y10" s="60">
        <v>-769</v>
      </c>
      <c r="Z10" s="140">
        <v>-1.72</v>
      </c>
      <c r="AA10" s="155">
        <v>178786</v>
      </c>
    </row>
    <row r="11" spans="1:27" ht="13.5">
      <c r="A11" s="138" t="s">
        <v>80</v>
      </c>
      <c r="B11" s="136"/>
      <c r="C11" s="155">
        <v>67765</v>
      </c>
      <c r="D11" s="155"/>
      <c r="E11" s="156">
        <v>94744</v>
      </c>
      <c r="F11" s="60">
        <v>94744</v>
      </c>
      <c r="G11" s="60">
        <v>333</v>
      </c>
      <c r="H11" s="60">
        <v>5198</v>
      </c>
      <c r="I11" s="60">
        <v>6225</v>
      </c>
      <c r="J11" s="60">
        <v>11756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11756</v>
      </c>
      <c r="X11" s="60">
        <v>23686</v>
      </c>
      <c r="Y11" s="60">
        <v>-11930</v>
      </c>
      <c r="Z11" s="140">
        <v>-50.37</v>
      </c>
      <c r="AA11" s="155">
        <v>94744</v>
      </c>
    </row>
    <row r="12" spans="1:27" ht="13.5">
      <c r="A12" s="138" t="s">
        <v>81</v>
      </c>
      <c r="B12" s="136"/>
      <c r="C12" s="155">
        <v>2450467</v>
      </c>
      <c r="D12" s="155"/>
      <c r="E12" s="156">
        <v>2848294</v>
      </c>
      <c r="F12" s="60">
        <v>2848294</v>
      </c>
      <c r="G12" s="60">
        <v>460560</v>
      </c>
      <c r="H12" s="60">
        <v>258730</v>
      </c>
      <c r="I12" s="60">
        <v>104964</v>
      </c>
      <c r="J12" s="60">
        <v>824254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824254</v>
      </c>
      <c r="X12" s="60">
        <v>712074</v>
      </c>
      <c r="Y12" s="60">
        <v>112180</v>
      </c>
      <c r="Z12" s="140">
        <v>15.75</v>
      </c>
      <c r="AA12" s="155">
        <v>2848294</v>
      </c>
    </row>
    <row r="13" spans="1:27" ht="13.5">
      <c r="A13" s="138" t="s">
        <v>82</v>
      </c>
      <c r="B13" s="136"/>
      <c r="C13" s="155">
        <v>5715</v>
      </c>
      <c r="D13" s="155"/>
      <c r="E13" s="156">
        <v>4484</v>
      </c>
      <c r="F13" s="60">
        <v>4484</v>
      </c>
      <c r="G13" s="60">
        <v>356</v>
      </c>
      <c r="H13" s="60">
        <v>356</v>
      </c>
      <c r="I13" s="60">
        <v>356</v>
      </c>
      <c r="J13" s="60">
        <v>1068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1068</v>
      </c>
      <c r="X13" s="60">
        <v>1121</v>
      </c>
      <c r="Y13" s="60">
        <v>-53</v>
      </c>
      <c r="Z13" s="140">
        <v>-4.73</v>
      </c>
      <c r="AA13" s="155">
        <v>4484</v>
      </c>
    </row>
    <row r="14" spans="1:27" ht="13.5">
      <c r="A14" s="138" t="s">
        <v>83</v>
      </c>
      <c r="B14" s="136"/>
      <c r="C14" s="157">
        <v>1031324</v>
      </c>
      <c r="D14" s="157"/>
      <c r="E14" s="158">
        <v>1056000</v>
      </c>
      <c r="F14" s="159">
        <v>1056000</v>
      </c>
      <c r="G14" s="159"/>
      <c r="H14" s="159"/>
      <c r="I14" s="159">
        <v>264141</v>
      </c>
      <c r="J14" s="159">
        <v>264141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264141</v>
      </c>
      <c r="X14" s="159">
        <v>264000</v>
      </c>
      <c r="Y14" s="159">
        <v>141</v>
      </c>
      <c r="Z14" s="141">
        <v>0.05</v>
      </c>
      <c r="AA14" s="157">
        <v>1056000</v>
      </c>
    </row>
    <row r="15" spans="1:27" ht="13.5">
      <c r="A15" s="135" t="s">
        <v>84</v>
      </c>
      <c r="B15" s="142"/>
      <c r="C15" s="153">
        <f aca="true" t="shared" si="2" ref="C15:Y15">SUM(C16:C18)</f>
        <v>1386398</v>
      </c>
      <c r="D15" s="153">
        <f>SUM(D16:D18)</f>
        <v>0</v>
      </c>
      <c r="E15" s="154">
        <f t="shared" si="2"/>
        <v>232524</v>
      </c>
      <c r="F15" s="100">
        <f t="shared" si="2"/>
        <v>232524</v>
      </c>
      <c r="G15" s="100">
        <f t="shared" si="2"/>
        <v>10899158</v>
      </c>
      <c r="H15" s="100">
        <f t="shared" si="2"/>
        <v>25891</v>
      </c>
      <c r="I15" s="100">
        <f t="shared" si="2"/>
        <v>1691</v>
      </c>
      <c r="J15" s="100">
        <f t="shared" si="2"/>
        <v>10926740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10926740</v>
      </c>
      <c r="X15" s="100">
        <f t="shared" si="2"/>
        <v>58131</v>
      </c>
      <c r="Y15" s="100">
        <f t="shared" si="2"/>
        <v>10868609</v>
      </c>
      <c r="Z15" s="137">
        <f>+IF(X15&lt;&gt;0,+(Y15/X15)*100,0)</f>
        <v>18696.75216321756</v>
      </c>
      <c r="AA15" s="153">
        <f>SUM(AA16:AA18)</f>
        <v>232524</v>
      </c>
    </row>
    <row r="16" spans="1:27" ht="13.5">
      <c r="A16" s="138" t="s">
        <v>85</v>
      </c>
      <c r="B16" s="136"/>
      <c r="C16" s="155">
        <v>238993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1147405</v>
      </c>
      <c r="D17" s="155"/>
      <c r="E17" s="156">
        <v>232524</v>
      </c>
      <c r="F17" s="60">
        <v>232524</v>
      </c>
      <c r="G17" s="60">
        <v>10899158</v>
      </c>
      <c r="H17" s="60">
        <v>25891</v>
      </c>
      <c r="I17" s="60">
        <v>1691</v>
      </c>
      <c r="J17" s="60">
        <v>10926740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10926740</v>
      </c>
      <c r="X17" s="60">
        <v>58131</v>
      </c>
      <c r="Y17" s="60">
        <v>10868609</v>
      </c>
      <c r="Z17" s="140">
        <v>18696.75</v>
      </c>
      <c r="AA17" s="155">
        <v>232524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94719649</v>
      </c>
      <c r="D19" s="153">
        <f>SUM(D20:D23)</f>
        <v>0</v>
      </c>
      <c r="E19" s="154">
        <f t="shared" si="3"/>
        <v>134722298</v>
      </c>
      <c r="F19" s="100">
        <f t="shared" si="3"/>
        <v>134722298</v>
      </c>
      <c r="G19" s="100">
        <f t="shared" si="3"/>
        <v>14733587</v>
      </c>
      <c r="H19" s="100">
        <f t="shared" si="3"/>
        <v>8361890</v>
      </c>
      <c r="I19" s="100">
        <f t="shared" si="3"/>
        <v>8733177</v>
      </c>
      <c r="J19" s="100">
        <f t="shared" si="3"/>
        <v>31828654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31828654</v>
      </c>
      <c r="X19" s="100">
        <f t="shared" si="3"/>
        <v>33680574</v>
      </c>
      <c r="Y19" s="100">
        <f t="shared" si="3"/>
        <v>-1851920</v>
      </c>
      <c r="Z19" s="137">
        <f>+IF(X19&lt;&gt;0,+(Y19/X19)*100,0)</f>
        <v>-5.498481112584364</v>
      </c>
      <c r="AA19" s="153">
        <f>SUM(AA20:AA23)</f>
        <v>134722298</v>
      </c>
    </row>
    <row r="20" spans="1:27" ht="13.5">
      <c r="A20" s="138" t="s">
        <v>89</v>
      </c>
      <c r="B20" s="136"/>
      <c r="C20" s="155">
        <v>68479702</v>
      </c>
      <c r="D20" s="155"/>
      <c r="E20" s="156">
        <v>72885569</v>
      </c>
      <c r="F20" s="60">
        <v>72885569</v>
      </c>
      <c r="G20" s="60">
        <v>6425116</v>
      </c>
      <c r="H20" s="60">
        <v>6080992</v>
      </c>
      <c r="I20" s="60">
        <v>6412397</v>
      </c>
      <c r="J20" s="60">
        <v>18918505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18918505</v>
      </c>
      <c r="X20" s="60">
        <v>18221392</v>
      </c>
      <c r="Y20" s="60">
        <v>697113</v>
      </c>
      <c r="Z20" s="140">
        <v>3.83</v>
      </c>
      <c r="AA20" s="155">
        <v>72885569</v>
      </c>
    </row>
    <row r="21" spans="1:27" ht="13.5">
      <c r="A21" s="138" t="s">
        <v>90</v>
      </c>
      <c r="B21" s="136"/>
      <c r="C21" s="155">
        <v>17569057</v>
      </c>
      <c r="D21" s="155"/>
      <c r="E21" s="156">
        <v>32228533</v>
      </c>
      <c r="F21" s="60">
        <v>32228533</v>
      </c>
      <c r="G21" s="60">
        <v>1580686</v>
      </c>
      <c r="H21" s="60">
        <v>1593810</v>
      </c>
      <c r="I21" s="60">
        <v>1614225</v>
      </c>
      <c r="J21" s="60">
        <v>4788721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4788721</v>
      </c>
      <c r="X21" s="60">
        <v>8057133</v>
      </c>
      <c r="Y21" s="60">
        <v>-3268412</v>
      </c>
      <c r="Z21" s="140">
        <v>-40.57</v>
      </c>
      <c r="AA21" s="155">
        <v>32228533</v>
      </c>
    </row>
    <row r="22" spans="1:27" ht="13.5">
      <c r="A22" s="138" t="s">
        <v>91</v>
      </c>
      <c r="B22" s="136"/>
      <c r="C22" s="157">
        <v>5781524</v>
      </c>
      <c r="D22" s="157"/>
      <c r="E22" s="158">
        <v>24386668</v>
      </c>
      <c r="F22" s="159">
        <v>24386668</v>
      </c>
      <c r="G22" s="159">
        <v>4531122</v>
      </c>
      <c r="H22" s="159">
        <v>421650</v>
      </c>
      <c r="I22" s="159">
        <v>435719</v>
      </c>
      <c r="J22" s="159">
        <v>5388491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5388491</v>
      </c>
      <c r="X22" s="159">
        <v>6096667</v>
      </c>
      <c r="Y22" s="159">
        <v>-708176</v>
      </c>
      <c r="Z22" s="141">
        <v>-11.62</v>
      </c>
      <c r="AA22" s="157">
        <v>24386668</v>
      </c>
    </row>
    <row r="23" spans="1:27" ht="13.5">
      <c r="A23" s="138" t="s">
        <v>92</v>
      </c>
      <c r="B23" s="136"/>
      <c r="C23" s="155">
        <v>2889366</v>
      </c>
      <c r="D23" s="155"/>
      <c r="E23" s="156">
        <v>5221528</v>
      </c>
      <c r="F23" s="60">
        <v>5221528</v>
      </c>
      <c r="G23" s="60">
        <v>2196663</v>
      </c>
      <c r="H23" s="60">
        <v>265438</v>
      </c>
      <c r="I23" s="60">
        <v>270836</v>
      </c>
      <c r="J23" s="60">
        <v>2732937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2732937</v>
      </c>
      <c r="X23" s="60">
        <v>1305382</v>
      </c>
      <c r="Y23" s="60">
        <v>1427555</v>
      </c>
      <c r="Z23" s="140">
        <v>109.36</v>
      </c>
      <c r="AA23" s="155">
        <v>5221528</v>
      </c>
    </row>
    <row r="24" spans="1:27" ht="13.5">
      <c r="A24" s="135" t="s">
        <v>93</v>
      </c>
      <c r="B24" s="142" t="s">
        <v>94</v>
      </c>
      <c r="C24" s="153">
        <v>423139</v>
      </c>
      <c r="D24" s="153"/>
      <c r="E24" s="154">
        <v>455576</v>
      </c>
      <c r="F24" s="100">
        <v>455576</v>
      </c>
      <c r="G24" s="100">
        <v>34651</v>
      </c>
      <c r="H24" s="100">
        <v>36083</v>
      </c>
      <c r="I24" s="100">
        <v>35129</v>
      </c>
      <c r="J24" s="100">
        <v>105863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105863</v>
      </c>
      <c r="X24" s="100">
        <v>113894</v>
      </c>
      <c r="Y24" s="100">
        <v>-8031</v>
      </c>
      <c r="Z24" s="137">
        <v>-7.05</v>
      </c>
      <c r="AA24" s="153">
        <v>455576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167013435</v>
      </c>
      <c r="D25" s="168">
        <f>+D5+D9+D15+D19+D24</f>
        <v>0</v>
      </c>
      <c r="E25" s="169">
        <f t="shared" si="4"/>
        <v>208335201</v>
      </c>
      <c r="F25" s="73">
        <f t="shared" si="4"/>
        <v>208335201</v>
      </c>
      <c r="G25" s="73">
        <f t="shared" si="4"/>
        <v>62743734</v>
      </c>
      <c r="H25" s="73">
        <f t="shared" si="4"/>
        <v>10459917</v>
      </c>
      <c r="I25" s="73">
        <f t="shared" si="4"/>
        <v>9654816</v>
      </c>
      <c r="J25" s="73">
        <f t="shared" si="4"/>
        <v>82858467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82858467</v>
      </c>
      <c r="X25" s="73">
        <f t="shared" si="4"/>
        <v>52083800</v>
      </c>
      <c r="Y25" s="73">
        <f t="shared" si="4"/>
        <v>30774667</v>
      </c>
      <c r="Z25" s="170">
        <f>+IF(X25&lt;&gt;0,+(Y25/X25)*100,0)</f>
        <v>59.086831221992256</v>
      </c>
      <c r="AA25" s="168">
        <f>+AA5+AA9+AA15+AA19+AA24</f>
        <v>208335201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36661294</v>
      </c>
      <c r="D28" s="153">
        <f>SUM(D29:D31)</f>
        <v>0</v>
      </c>
      <c r="E28" s="154">
        <f t="shared" si="5"/>
        <v>54623679</v>
      </c>
      <c r="F28" s="100">
        <f t="shared" si="5"/>
        <v>54623679</v>
      </c>
      <c r="G28" s="100">
        <f t="shared" si="5"/>
        <v>3544578</v>
      </c>
      <c r="H28" s="100">
        <f t="shared" si="5"/>
        <v>4217768</v>
      </c>
      <c r="I28" s="100">
        <f t="shared" si="5"/>
        <v>3032296</v>
      </c>
      <c r="J28" s="100">
        <f t="shared" si="5"/>
        <v>10794642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10794642</v>
      </c>
      <c r="X28" s="100">
        <f t="shared" si="5"/>
        <v>13655920</v>
      </c>
      <c r="Y28" s="100">
        <f t="shared" si="5"/>
        <v>-2861278</v>
      </c>
      <c r="Z28" s="137">
        <f>+IF(X28&lt;&gt;0,+(Y28/X28)*100,0)</f>
        <v>-20.952656430324723</v>
      </c>
      <c r="AA28" s="153">
        <f>SUM(AA29:AA31)</f>
        <v>54623679</v>
      </c>
    </row>
    <row r="29" spans="1:27" ht="13.5">
      <c r="A29" s="138" t="s">
        <v>75</v>
      </c>
      <c r="B29" s="136"/>
      <c r="C29" s="155">
        <v>7251225</v>
      </c>
      <c r="D29" s="155"/>
      <c r="E29" s="156">
        <v>11732108</v>
      </c>
      <c r="F29" s="60">
        <v>11732108</v>
      </c>
      <c r="G29" s="60">
        <v>652783</v>
      </c>
      <c r="H29" s="60">
        <v>581344</v>
      </c>
      <c r="I29" s="60">
        <v>596794</v>
      </c>
      <c r="J29" s="60">
        <v>1830921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1830921</v>
      </c>
      <c r="X29" s="60">
        <v>2933027</v>
      </c>
      <c r="Y29" s="60">
        <v>-1102106</v>
      </c>
      <c r="Z29" s="140">
        <v>-37.58</v>
      </c>
      <c r="AA29" s="155">
        <v>11732108</v>
      </c>
    </row>
    <row r="30" spans="1:27" ht="13.5">
      <c r="A30" s="138" t="s">
        <v>76</v>
      </c>
      <c r="B30" s="136"/>
      <c r="C30" s="157">
        <v>20947358</v>
      </c>
      <c r="D30" s="157"/>
      <c r="E30" s="158">
        <v>33097500</v>
      </c>
      <c r="F30" s="159">
        <v>33097500</v>
      </c>
      <c r="G30" s="159">
        <v>2119384</v>
      </c>
      <c r="H30" s="159">
        <v>2601875</v>
      </c>
      <c r="I30" s="159">
        <v>1701457</v>
      </c>
      <c r="J30" s="159">
        <v>6422716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6422716</v>
      </c>
      <c r="X30" s="159">
        <v>8274375</v>
      </c>
      <c r="Y30" s="159">
        <v>-1851659</v>
      </c>
      <c r="Z30" s="141">
        <v>-22.38</v>
      </c>
      <c r="AA30" s="157">
        <v>33097500</v>
      </c>
    </row>
    <row r="31" spans="1:27" ht="13.5">
      <c r="A31" s="138" t="s">
        <v>77</v>
      </c>
      <c r="B31" s="136"/>
      <c r="C31" s="155">
        <v>8462711</v>
      </c>
      <c r="D31" s="155"/>
      <c r="E31" s="156">
        <v>9794071</v>
      </c>
      <c r="F31" s="60">
        <v>9794071</v>
      </c>
      <c r="G31" s="60">
        <v>772411</v>
      </c>
      <c r="H31" s="60">
        <v>1034549</v>
      </c>
      <c r="I31" s="60">
        <v>734045</v>
      </c>
      <c r="J31" s="60">
        <v>2541005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2541005</v>
      </c>
      <c r="X31" s="60">
        <v>2448518</v>
      </c>
      <c r="Y31" s="60">
        <v>92487</v>
      </c>
      <c r="Z31" s="140">
        <v>3.78</v>
      </c>
      <c r="AA31" s="155">
        <v>9794071</v>
      </c>
    </row>
    <row r="32" spans="1:27" ht="13.5">
      <c r="A32" s="135" t="s">
        <v>78</v>
      </c>
      <c r="B32" s="136"/>
      <c r="C32" s="153">
        <f aca="true" t="shared" si="6" ref="C32:Y32">SUM(C33:C37)</f>
        <v>15792482</v>
      </c>
      <c r="D32" s="153">
        <f>SUM(D33:D37)</f>
        <v>0</v>
      </c>
      <c r="E32" s="154">
        <f t="shared" si="6"/>
        <v>19747359</v>
      </c>
      <c r="F32" s="100">
        <f t="shared" si="6"/>
        <v>19747359</v>
      </c>
      <c r="G32" s="100">
        <f t="shared" si="6"/>
        <v>1321599</v>
      </c>
      <c r="H32" s="100">
        <f t="shared" si="6"/>
        <v>1524182</v>
      </c>
      <c r="I32" s="100">
        <f t="shared" si="6"/>
        <v>1170890</v>
      </c>
      <c r="J32" s="100">
        <f t="shared" si="6"/>
        <v>4016671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4016671</v>
      </c>
      <c r="X32" s="100">
        <f t="shared" si="6"/>
        <v>4936841</v>
      </c>
      <c r="Y32" s="100">
        <f t="shared" si="6"/>
        <v>-920170</v>
      </c>
      <c r="Z32" s="137">
        <f>+IF(X32&lt;&gt;0,+(Y32/X32)*100,0)</f>
        <v>-18.638842125966786</v>
      </c>
      <c r="AA32" s="153">
        <f>SUM(AA33:AA37)</f>
        <v>19747359</v>
      </c>
    </row>
    <row r="33" spans="1:27" ht="13.5">
      <c r="A33" s="138" t="s">
        <v>79</v>
      </c>
      <c r="B33" s="136"/>
      <c r="C33" s="155">
        <v>2051268</v>
      </c>
      <c r="D33" s="155"/>
      <c r="E33" s="156">
        <v>2232390</v>
      </c>
      <c r="F33" s="60">
        <v>2232390</v>
      </c>
      <c r="G33" s="60">
        <v>154011</v>
      </c>
      <c r="H33" s="60">
        <v>222691</v>
      </c>
      <c r="I33" s="60">
        <v>149696</v>
      </c>
      <c r="J33" s="60">
        <v>526398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526398</v>
      </c>
      <c r="X33" s="60">
        <v>558098</v>
      </c>
      <c r="Y33" s="60">
        <v>-31700</v>
      </c>
      <c r="Z33" s="140">
        <v>-5.68</v>
      </c>
      <c r="AA33" s="155">
        <v>2232390</v>
      </c>
    </row>
    <row r="34" spans="1:27" ht="13.5">
      <c r="A34" s="138" t="s">
        <v>80</v>
      </c>
      <c r="B34" s="136"/>
      <c r="C34" s="155">
        <v>8854000</v>
      </c>
      <c r="D34" s="155"/>
      <c r="E34" s="156">
        <v>10538841</v>
      </c>
      <c r="F34" s="60">
        <v>10538841</v>
      </c>
      <c r="G34" s="60">
        <v>745473</v>
      </c>
      <c r="H34" s="60">
        <v>802055</v>
      </c>
      <c r="I34" s="60">
        <v>573545</v>
      </c>
      <c r="J34" s="60">
        <v>2121073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2121073</v>
      </c>
      <c r="X34" s="60">
        <v>2634710</v>
      </c>
      <c r="Y34" s="60">
        <v>-513637</v>
      </c>
      <c r="Z34" s="140">
        <v>-19.5</v>
      </c>
      <c r="AA34" s="155">
        <v>10538841</v>
      </c>
    </row>
    <row r="35" spans="1:27" ht="13.5">
      <c r="A35" s="138" t="s">
        <v>81</v>
      </c>
      <c r="B35" s="136"/>
      <c r="C35" s="155">
        <v>4003053</v>
      </c>
      <c r="D35" s="155"/>
      <c r="E35" s="156">
        <v>4685022</v>
      </c>
      <c r="F35" s="60">
        <v>4685022</v>
      </c>
      <c r="G35" s="60">
        <v>301564</v>
      </c>
      <c r="H35" s="60">
        <v>355371</v>
      </c>
      <c r="I35" s="60">
        <v>312764</v>
      </c>
      <c r="J35" s="60">
        <v>969699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969699</v>
      </c>
      <c r="X35" s="60">
        <v>1171256</v>
      </c>
      <c r="Y35" s="60">
        <v>-201557</v>
      </c>
      <c r="Z35" s="140">
        <v>-17.21</v>
      </c>
      <c r="AA35" s="155">
        <v>4685022</v>
      </c>
    </row>
    <row r="36" spans="1:27" ht="13.5">
      <c r="A36" s="138" t="s">
        <v>82</v>
      </c>
      <c r="B36" s="136"/>
      <c r="C36" s="155">
        <v>-526161</v>
      </c>
      <c r="D36" s="155"/>
      <c r="E36" s="156">
        <v>550000</v>
      </c>
      <c r="F36" s="60">
        <v>550000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137500</v>
      </c>
      <c r="Y36" s="60">
        <v>-137500</v>
      </c>
      <c r="Z36" s="140">
        <v>-100</v>
      </c>
      <c r="AA36" s="155">
        <v>550000</v>
      </c>
    </row>
    <row r="37" spans="1:27" ht="13.5">
      <c r="A37" s="138" t="s">
        <v>83</v>
      </c>
      <c r="B37" s="136"/>
      <c r="C37" s="157">
        <v>1410322</v>
      </c>
      <c r="D37" s="157"/>
      <c r="E37" s="158">
        <v>1741106</v>
      </c>
      <c r="F37" s="159">
        <v>1741106</v>
      </c>
      <c r="G37" s="159">
        <v>120551</v>
      </c>
      <c r="H37" s="159">
        <v>144065</v>
      </c>
      <c r="I37" s="159">
        <v>134885</v>
      </c>
      <c r="J37" s="159">
        <v>399501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399501</v>
      </c>
      <c r="X37" s="159">
        <v>435277</v>
      </c>
      <c r="Y37" s="159">
        <v>-35776</v>
      </c>
      <c r="Z37" s="141">
        <v>-8.22</v>
      </c>
      <c r="AA37" s="157">
        <v>1741106</v>
      </c>
    </row>
    <row r="38" spans="1:27" ht="13.5">
      <c r="A38" s="135" t="s">
        <v>84</v>
      </c>
      <c r="B38" s="142"/>
      <c r="C38" s="153">
        <f aca="true" t="shared" si="7" ref="C38:Y38">SUM(C39:C41)</f>
        <v>14106171</v>
      </c>
      <c r="D38" s="153">
        <f>SUM(D39:D41)</f>
        <v>0</v>
      </c>
      <c r="E38" s="154">
        <f t="shared" si="7"/>
        <v>11023340</v>
      </c>
      <c r="F38" s="100">
        <f t="shared" si="7"/>
        <v>11023340</v>
      </c>
      <c r="G38" s="100">
        <f t="shared" si="7"/>
        <v>861952</v>
      </c>
      <c r="H38" s="100">
        <f t="shared" si="7"/>
        <v>1066721</v>
      </c>
      <c r="I38" s="100">
        <f t="shared" si="7"/>
        <v>863864</v>
      </c>
      <c r="J38" s="100">
        <f t="shared" si="7"/>
        <v>2792537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2792537</v>
      </c>
      <c r="X38" s="100">
        <f t="shared" si="7"/>
        <v>2755835</v>
      </c>
      <c r="Y38" s="100">
        <f t="shared" si="7"/>
        <v>36702</v>
      </c>
      <c r="Z38" s="137">
        <f>+IF(X38&lt;&gt;0,+(Y38/X38)*100,0)</f>
        <v>1.3317923605731112</v>
      </c>
      <c r="AA38" s="153">
        <f>SUM(AA39:AA41)</f>
        <v>11023340</v>
      </c>
    </row>
    <row r="39" spans="1:27" ht="13.5">
      <c r="A39" s="138" t="s">
        <v>85</v>
      </c>
      <c r="B39" s="136"/>
      <c r="C39" s="155">
        <v>1030087</v>
      </c>
      <c r="D39" s="155"/>
      <c r="E39" s="156">
        <v>921717</v>
      </c>
      <c r="F39" s="60">
        <v>921717</v>
      </c>
      <c r="G39" s="60">
        <v>50471</v>
      </c>
      <c r="H39" s="60">
        <v>117260</v>
      </c>
      <c r="I39" s="60">
        <v>106208</v>
      </c>
      <c r="J39" s="60">
        <v>273939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273939</v>
      </c>
      <c r="X39" s="60">
        <v>230429</v>
      </c>
      <c r="Y39" s="60">
        <v>43510</v>
      </c>
      <c r="Z39" s="140">
        <v>18.88</v>
      </c>
      <c r="AA39" s="155">
        <v>921717</v>
      </c>
    </row>
    <row r="40" spans="1:27" ht="13.5">
      <c r="A40" s="138" t="s">
        <v>86</v>
      </c>
      <c r="B40" s="136"/>
      <c r="C40" s="155">
        <v>13076084</v>
      </c>
      <c r="D40" s="155"/>
      <c r="E40" s="156">
        <v>10101623</v>
      </c>
      <c r="F40" s="60">
        <v>10101623</v>
      </c>
      <c r="G40" s="60">
        <v>811481</v>
      </c>
      <c r="H40" s="60">
        <v>949461</v>
      </c>
      <c r="I40" s="60">
        <v>757656</v>
      </c>
      <c r="J40" s="60">
        <v>2518598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2518598</v>
      </c>
      <c r="X40" s="60">
        <v>2525406</v>
      </c>
      <c r="Y40" s="60">
        <v>-6808</v>
      </c>
      <c r="Z40" s="140">
        <v>-0.27</v>
      </c>
      <c r="AA40" s="155">
        <v>10101623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109748100</v>
      </c>
      <c r="D42" s="153">
        <f>SUM(D43:D46)</f>
        <v>0</v>
      </c>
      <c r="E42" s="154">
        <f t="shared" si="8"/>
        <v>115943643</v>
      </c>
      <c r="F42" s="100">
        <f t="shared" si="8"/>
        <v>115943643</v>
      </c>
      <c r="G42" s="100">
        <f t="shared" si="8"/>
        <v>8159177</v>
      </c>
      <c r="H42" s="100">
        <f t="shared" si="8"/>
        <v>9232048</v>
      </c>
      <c r="I42" s="100">
        <f t="shared" si="8"/>
        <v>7159408</v>
      </c>
      <c r="J42" s="100">
        <f t="shared" si="8"/>
        <v>24550633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24550633</v>
      </c>
      <c r="X42" s="100">
        <f t="shared" si="8"/>
        <v>28985911</v>
      </c>
      <c r="Y42" s="100">
        <f t="shared" si="8"/>
        <v>-4435278</v>
      </c>
      <c r="Z42" s="137">
        <f>+IF(X42&lt;&gt;0,+(Y42/X42)*100,0)</f>
        <v>-15.301495957812056</v>
      </c>
      <c r="AA42" s="153">
        <f>SUM(AA43:AA46)</f>
        <v>115943643</v>
      </c>
    </row>
    <row r="43" spans="1:27" ht="13.5">
      <c r="A43" s="138" t="s">
        <v>89</v>
      </c>
      <c r="B43" s="136"/>
      <c r="C43" s="155">
        <v>60090974</v>
      </c>
      <c r="D43" s="155"/>
      <c r="E43" s="156">
        <v>67870661</v>
      </c>
      <c r="F43" s="60">
        <v>67870661</v>
      </c>
      <c r="G43" s="60">
        <v>6009011</v>
      </c>
      <c r="H43" s="60">
        <v>6659821</v>
      </c>
      <c r="I43" s="60">
        <v>5711982</v>
      </c>
      <c r="J43" s="60">
        <v>18380814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18380814</v>
      </c>
      <c r="X43" s="60">
        <v>16967665</v>
      </c>
      <c r="Y43" s="60">
        <v>1413149</v>
      </c>
      <c r="Z43" s="140">
        <v>8.33</v>
      </c>
      <c r="AA43" s="155">
        <v>67870661</v>
      </c>
    </row>
    <row r="44" spans="1:27" ht="13.5">
      <c r="A44" s="138" t="s">
        <v>90</v>
      </c>
      <c r="B44" s="136"/>
      <c r="C44" s="155">
        <v>22972775</v>
      </c>
      <c r="D44" s="155"/>
      <c r="E44" s="156">
        <v>25778814</v>
      </c>
      <c r="F44" s="60">
        <v>25778814</v>
      </c>
      <c r="G44" s="60">
        <v>1081684</v>
      </c>
      <c r="H44" s="60">
        <v>1492222</v>
      </c>
      <c r="I44" s="60">
        <v>537462</v>
      </c>
      <c r="J44" s="60">
        <v>3111368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3111368</v>
      </c>
      <c r="X44" s="60">
        <v>6444704</v>
      </c>
      <c r="Y44" s="60">
        <v>-3333336</v>
      </c>
      <c r="Z44" s="140">
        <v>-51.72</v>
      </c>
      <c r="AA44" s="155">
        <v>25778814</v>
      </c>
    </row>
    <row r="45" spans="1:27" ht="13.5">
      <c r="A45" s="138" t="s">
        <v>91</v>
      </c>
      <c r="B45" s="136"/>
      <c r="C45" s="157">
        <v>7143105</v>
      </c>
      <c r="D45" s="157"/>
      <c r="E45" s="158">
        <v>10201661</v>
      </c>
      <c r="F45" s="159">
        <v>10201661</v>
      </c>
      <c r="G45" s="159">
        <v>748189</v>
      </c>
      <c r="H45" s="159">
        <v>665337</v>
      </c>
      <c r="I45" s="159">
        <v>608553</v>
      </c>
      <c r="J45" s="159">
        <v>2022079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2022079</v>
      </c>
      <c r="X45" s="159">
        <v>2550415</v>
      </c>
      <c r="Y45" s="159">
        <v>-528336</v>
      </c>
      <c r="Z45" s="141">
        <v>-20.72</v>
      </c>
      <c r="AA45" s="157">
        <v>10201661</v>
      </c>
    </row>
    <row r="46" spans="1:27" ht="13.5">
      <c r="A46" s="138" t="s">
        <v>92</v>
      </c>
      <c r="B46" s="136"/>
      <c r="C46" s="155">
        <v>19541246</v>
      </c>
      <c r="D46" s="155"/>
      <c r="E46" s="156">
        <v>12092507</v>
      </c>
      <c r="F46" s="60">
        <v>12092507</v>
      </c>
      <c r="G46" s="60">
        <v>320293</v>
      </c>
      <c r="H46" s="60">
        <v>414668</v>
      </c>
      <c r="I46" s="60">
        <v>301411</v>
      </c>
      <c r="J46" s="60">
        <v>1036372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1036372</v>
      </c>
      <c r="X46" s="60">
        <v>3023127</v>
      </c>
      <c r="Y46" s="60">
        <v>-1986755</v>
      </c>
      <c r="Z46" s="140">
        <v>-65.72</v>
      </c>
      <c r="AA46" s="155">
        <v>12092507</v>
      </c>
    </row>
    <row r="47" spans="1:27" ht="13.5">
      <c r="A47" s="135" t="s">
        <v>93</v>
      </c>
      <c r="B47" s="142" t="s">
        <v>94</v>
      </c>
      <c r="C47" s="153">
        <v>776113</v>
      </c>
      <c r="D47" s="153"/>
      <c r="E47" s="154">
        <v>859469</v>
      </c>
      <c r="F47" s="100">
        <v>859469</v>
      </c>
      <c r="G47" s="100">
        <v>44578</v>
      </c>
      <c r="H47" s="100">
        <v>142358</v>
      </c>
      <c r="I47" s="100">
        <v>91334</v>
      </c>
      <c r="J47" s="100">
        <v>278270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278270</v>
      </c>
      <c r="X47" s="100">
        <v>214867</v>
      </c>
      <c r="Y47" s="100">
        <v>63403</v>
      </c>
      <c r="Z47" s="137">
        <v>29.51</v>
      </c>
      <c r="AA47" s="153">
        <v>859469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177084160</v>
      </c>
      <c r="D48" s="168">
        <f>+D28+D32+D38+D42+D47</f>
        <v>0</v>
      </c>
      <c r="E48" s="169">
        <f t="shared" si="9"/>
        <v>202197490</v>
      </c>
      <c r="F48" s="73">
        <f t="shared" si="9"/>
        <v>202197490</v>
      </c>
      <c r="G48" s="73">
        <f t="shared" si="9"/>
        <v>13931884</v>
      </c>
      <c r="H48" s="73">
        <f t="shared" si="9"/>
        <v>16183077</v>
      </c>
      <c r="I48" s="73">
        <f t="shared" si="9"/>
        <v>12317792</v>
      </c>
      <c r="J48" s="73">
        <f t="shared" si="9"/>
        <v>42432753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42432753</v>
      </c>
      <c r="X48" s="73">
        <f t="shared" si="9"/>
        <v>50549374</v>
      </c>
      <c r="Y48" s="73">
        <f t="shared" si="9"/>
        <v>-8116621</v>
      </c>
      <c r="Z48" s="170">
        <f>+IF(X48&lt;&gt;0,+(Y48/X48)*100,0)</f>
        <v>-16.056818032998788</v>
      </c>
      <c r="AA48" s="168">
        <f>+AA28+AA32+AA38+AA42+AA47</f>
        <v>202197490</v>
      </c>
    </row>
    <row r="49" spans="1:27" ht="13.5">
      <c r="A49" s="148" t="s">
        <v>49</v>
      </c>
      <c r="B49" s="149"/>
      <c r="C49" s="171">
        <f aca="true" t="shared" si="10" ref="C49:Y49">+C25-C48</f>
        <v>-10070725</v>
      </c>
      <c r="D49" s="171">
        <f>+D25-D48</f>
        <v>0</v>
      </c>
      <c r="E49" s="172">
        <f t="shared" si="10"/>
        <v>6137711</v>
      </c>
      <c r="F49" s="173">
        <f t="shared" si="10"/>
        <v>6137711</v>
      </c>
      <c r="G49" s="173">
        <f t="shared" si="10"/>
        <v>48811850</v>
      </c>
      <c r="H49" s="173">
        <f t="shared" si="10"/>
        <v>-5723160</v>
      </c>
      <c r="I49" s="173">
        <f t="shared" si="10"/>
        <v>-2662976</v>
      </c>
      <c r="J49" s="173">
        <f t="shared" si="10"/>
        <v>40425714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40425714</v>
      </c>
      <c r="X49" s="173">
        <f>IF(F25=F48,0,X25-X48)</f>
        <v>1534426</v>
      </c>
      <c r="Y49" s="173">
        <f t="shared" si="10"/>
        <v>38891288</v>
      </c>
      <c r="Z49" s="174">
        <f>+IF(X49&lt;&gt;0,+(Y49/X49)*100,0)</f>
        <v>2534.582182522976</v>
      </c>
      <c r="AA49" s="171">
        <f>+AA25-AA48</f>
        <v>6137711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16867183</v>
      </c>
      <c r="D5" s="155">
        <v>0</v>
      </c>
      <c r="E5" s="156">
        <v>19127930</v>
      </c>
      <c r="F5" s="60">
        <v>19127930</v>
      </c>
      <c r="G5" s="60">
        <v>17961465</v>
      </c>
      <c r="H5" s="60">
        <v>-153386</v>
      </c>
      <c r="I5" s="60">
        <v>2287</v>
      </c>
      <c r="J5" s="60">
        <v>17810366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17810366</v>
      </c>
      <c r="X5" s="60">
        <v>4781983</v>
      </c>
      <c r="Y5" s="60">
        <v>13028383</v>
      </c>
      <c r="Z5" s="140">
        <v>272.45</v>
      </c>
      <c r="AA5" s="155">
        <v>19127930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1709400</v>
      </c>
      <c r="F6" s="60">
        <v>1709400</v>
      </c>
      <c r="G6" s="60">
        <v>129709</v>
      </c>
      <c r="H6" s="60">
        <v>129986</v>
      </c>
      <c r="I6" s="60">
        <v>131644</v>
      </c>
      <c r="J6" s="60">
        <v>391339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391339</v>
      </c>
      <c r="X6" s="60">
        <v>427350</v>
      </c>
      <c r="Y6" s="60">
        <v>-36011</v>
      </c>
      <c r="Z6" s="140">
        <v>-8.43</v>
      </c>
      <c r="AA6" s="155">
        <v>1709400</v>
      </c>
    </row>
    <row r="7" spans="1:27" ht="13.5">
      <c r="A7" s="183" t="s">
        <v>103</v>
      </c>
      <c r="B7" s="182"/>
      <c r="C7" s="155">
        <v>66233887</v>
      </c>
      <c r="D7" s="155">
        <v>0</v>
      </c>
      <c r="E7" s="156">
        <v>72206983</v>
      </c>
      <c r="F7" s="60">
        <v>72206983</v>
      </c>
      <c r="G7" s="60">
        <v>6408752</v>
      </c>
      <c r="H7" s="60">
        <v>6077003</v>
      </c>
      <c r="I7" s="60">
        <v>6401249</v>
      </c>
      <c r="J7" s="60">
        <v>18887004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18887004</v>
      </c>
      <c r="X7" s="60">
        <v>18051746</v>
      </c>
      <c r="Y7" s="60">
        <v>835258</v>
      </c>
      <c r="Z7" s="140">
        <v>4.63</v>
      </c>
      <c r="AA7" s="155">
        <v>72206983</v>
      </c>
    </row>
    <row r="8" spans="1:27" ht="13.5">
      <c r="A8" s="183" t="s">
        <v>104</v>
      </c>
      <c r="B8" s="182"/>
      <c r="C8" s="155">
        <v>15154754</v>
      </c>
      <c r="D8" s="155">
        <v>0</v>
      </c>
      <c r="E8" s="156">
        <v>21220119</v>
      </c>
      <c r="F8" s="60">
        <v>21220119</v>
      </c>
      <c r="G8" s="60">
        <v>1579156</v>
      </c>
      <c r="H8" s="60">
        <v>1593810</v>
      </c>
      <c r="I8" s="60">
        <v>1613263</v>
      </c>
      <c r="J8" s="60">
        <v>4786229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4786229</v>
      </c>
      <c r="X8" s="60">
        <v>5305030</v>
      </c>
      <c r="Y8" s="60">
        <v>-518801</v>
      </c>
      <c r="Z8" s="140">
        <v>-9.78</v>
      </c>
      <c r="AA8" s="155">
        <v>21220119</v>
      </c>
    </row>
    <row r="9" spans="1:27" ht="13.5">
      <c r="A9" s="183" t="s">
        <v>105</v>
      </c>
      <c r="B9" s="182"/>
      <c r="C9" s="155">
        <v>5768463</v>
      </c>
      <c r="D9" s="155">
        <v>0</v>
      </c>
      <c r="E9" s="156">
        <v>9436656</v>
      </c>
      <c r="F9" s="60">
        <v>9436656</v>
      </c>
      <c r="G9" s="60">
        <v>4530666</v>
      </c>
      <c r="H9" s="60">
        <v>420738</v>
      </c>
      <c r="I9" s="60">
        <v>434351</v>
      </c>
      <c r="J9" s="60">
        <v>5385755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5385755</v>
      </c>
      <c r="X9" s="60">
        <v>2359164</v>
      </c>
      <c r="Y9" s="60">
        <v>3026591</v>
      </c>
      <c r="Z9" s="140">
        <v>128.29</v>
      </c>
      <c r="AA9" s="155">
        <v>9436656</v>
      </c>
    </row>
    <row r="10" spans="1:27" ht="13.5">
      <c r="A10" s="183" t="s">
        <v>106</v>
      </c>
      <c r="B10" s="182"/>
      <c r="C10" s="155">
        <v>2889155</v>
      </c>
      <c r="D10" s="155">
        <v>0</v>
      </c>
      <c r="E10" s="156">
        <v>5221528</v>
      </c>
      <c r="F10" s="54">
        <v>5221528</v>
      </c>
      <c r="G10" s="54">
        <v>2196663</v>
      </c>
      <c r="H10" s="54">
        <v>265438</v>
      </c>
      <c r="I10" s="54">
        <v>270836</v>
      </c>
      <c r="J10" s="54">
        <v>2732937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2732937</v>
      </c>
      <c r="X10" s="54">
        <v>1305382</v>
      </c>
      <c r="Y10" s="54">
        <v>1427555</v>
      </c>
      <c r="Z10" s="184">
        <v>109.36</v>
      </c>
      <c r="AA10" s="130">
        <v>5221528</v>
      </c>
    </row>
    <row r="11" spans="1:27" ht="13.5">
      <c r="A11" s="183" t="s">
        <v>107</v>
      </c>
      <c r="B11" s="185"/>
      <c r="C11" s="155">
        <v>823700</v>
      </c>
      <c r="D11" s="155">
        <v>0</v>
      </c>
      <c r="E11" s="156">
        <v>564975</v>
      </c>
      <c r="F11" s="60">
        <v>564975</v>
      </c>
      <c r="G11" s="60">
        <v>53289</v>
      </c>
      <c r="H11" s="60">
        <v>70221</v>
      </c>
      <c r="I11" s="60">
        <v>43881</v>
      </c>
      <c r="J11" s="60">
        <v>167391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167391</v>
      </c>
      <c r="X11" s="60">
        <v>141244</v>
      </c>
      <c r="Y11" s="60">
        <v>26147</v>
      </c>
      <c r="Z11" s="140">
        <v>18.51</v>
      </c>
      <c r="AA11" s="155">
        <v>564975</v>
      </c>
    </row>
    <row r="12" spans="1:27" ht="13.5">
      <c r="A12" s="183" t="s">
        <v>108</v>
      </c>
      <c r="B12" s="185"/>
      <c r="C12" s="155">
        <v>623317</v>
      </c>
      <c r="D12" s="155">
        <v>0</v>
      </c>
      <c r="E12" s="156">
        <v>854744</v>
      </c>
      <c r="F12" s="60">
        <v>854744</v>
      </c>
      <c r="G12" s="60">
        <v>155924</v>
      </c>
      <c r="H12" s="60">
        <v>44125</v>
      </c>
      <c r="I12" s="60">
        <v>37727</v>
      </c>
      <c r="J12" s="60">
        <v>237776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237776</v>
      </c>
      <c r="X12" s="60">
        <v>213686</v>
      </c>
      <c r="Y12" s="60">
        <v>24090</v>
      </c>
      <c r="Z12" s="140">
        <v>11.27</v>
      </c>
      <c r="AA12" s="155">
        <v>854744</v>
      </c>
    </row>
    <row r="13" spans="1:27" ht="13.5">
      <c r="A13" s="181" t="s">
        <v>109</v>
      </c>
      <c r="B13" s="185"/>
      <c r="C13" s="155">
        <v>2101264</v>
      </c>
      <c r="D13" s="155">
        <v>0</v>
      </c>
      <c r="E13" s="156">
        <v>2004558</v>
      </c>
      <c r="F13" s="60">
        <v>2004558</v>
      </c>
      <c r="G13" s="60">
        <v>207624</v>
      </c>
      <c r="H13" s="60">
        <v>227510</v>
      </c>
      <c r="I13" s="60">
        <v>151993</v>
      </c>
      <c r="J13" s="60">
        <v>587127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587127</v>
      </c>
      <c r="X13" s="60">
        <v>501140</v>
      </c>
      <c r="Y13" s="60">
        <v>85987</v>
      </c>
      <c r="Z13" s="140">
        <v>17.16</v>
      </c>
      <c r="AA13" s="155">
        <v>2004558</v>
      </c>
    </row>
    <row r="14" spans="1:27" ht="13.5">
      <c r="A14" s="181" t="s">
        <v>110</v>
      </c>
      <c r="B14" s="185"/>
      <c r="C14" s="155">
        <v>3551530</v>
      </c>
      <c r="D14" s="155">
        <v>0</v>
      </c>
      <c r="E14" s="156">
        <v>2206169</v>
      </c>
      <c r="F14" s="60">
        <v>2206169</v>
      </c>
      <c r="G14" s="60">
        <v>136058</v>
      </c>
      <c r="H14" s="60">
        <v>167124</v>
      </c>
      <c r="I14" s="60">
        <v>164634</v>
      </c>
      <c r="J14" s="60">
        <v>467816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467816</v>
      </c>
      <c r="X14" s="60">
        <v>551542</v>
      </c>
      <c r="Y14" s="60">
        <v>-83726</v>
      </c>
      <c r="Z14" s="140">
        <v>-15.18</v>
      </c>
      <c r="AA14" s="155">
        <v>2206169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93997</v>
      </c>
      <c r="D16" s="155">
        <v>0</v>
      </c>
      <c r="E16" s="156">
        <v>211623</v>
      </c>
      <c r="F16" s="60">
        <v>211623</v>
      </c>
      <c r="G16" s="60">
        <v>6853</v>
      </c>
      <c r="H16" s="60">
        <v>4349</v>
      </c>
      <c r="I16" s="60">
        <v>5652</v>
      </c>
      <c r="J16" s="60">
        <v>16854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16854</v>
      </c>
      <c r="X16" s="60">
        <v>52906</v>
      </c>
      <c r="Y16" s="60">
        <v>-36052</v>
      </c>
      <c r="Z16" s="140">
        <v>-68.14</v>
      </c>
      <c r="AA16" s="155">
        <v>211623</v>
      </c>
    </row>
    <row r="17" spans="1:27" ht="13.5">
      <c r="A17" s="181" t="s">
        <v>113</v>
      </c>
      <c r="B17" s="185"/>
      <c r="C17" s="155">
        <v>1823836</v>
      </c>
      <c r="D17" s="155">
        <v>0</v>
      </c>
      <c r="E17" s="156">
        <v>2168250</v>
      </c>
      <c r="F17" s="60">
        <v>2168250</v>
      </c>
      <c r="G17" s="60">
        <v>435623</v>
      </c>
      <c r="H17" s="60">
        <v>237551</v>
      </c>
      <c r="I17" s="60">
        <v>62770</v>
      </c>
      <c r="J17" s="60">
        <v>735944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735944</v>
      </c>
      <c r="X17" s="60">
        <v>542063</v>
      </c>
      <c r="Y17" s="60">
        <v>193881</v>
      </c>
      <c r="Z17" s="140">
        <v>35.77</v>
      </c>
      <c r="AA17" s="155">
        <v>2168250</v>
      </c>
    </row>
    <row r="18" spans="1:27" ht="13.5">
      <c r="A18" s="183" t="s">
        <v>114</v>
      </c>
      <c r="B18" s="182"/>
      <c r="C18" s="155">
        <v>58359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23025</v>
      </c>
      <c r="J18" s="60">
        <v>23025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23025</v>
      </c>
      <c r="X18" s="60">
        <v>0</v>
      </c>
      <c r="Y18" s="60">
        <v>23025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49469906</v>
      </c>
      <c r="D19" s="155">
        <v>0</v>
      </c>
      <c r="E19" s="156">
        <v>70123569</v>
      </c>
      <c r="F19" s="60">
        <v>70123569</v>
      </c>
      <c r="G19" s="60">
        <v>28894000</v>
      </c>
      <c r="H19" s="60">
        <v>1337267</v>
      </c>
      <c r="I19" s="60">
        <v>264141</v>
      </c>
      <c r="J19" s="60">
        <v>30495408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30495408</v>
      </c>
      <c r="X19" s="60">
        <v>17530892</v>
      </c>
      <c r="Y19" s="60">
        <v>12964516</v>
      </c>
      <c r="Z19" s="140">
        <v>73.95</v>
      </c>
      <c r="AA19" s="155">
        <v>70123569</v>
      </c>
    </row>
    <row r="20" spans="1:27" ht="13.5">
      <c r="A20" s="181" t="s">
        <v>35</v>
      </c>
      <c r="B20" s="185"/>
      <c r="C20" s="155">
        <v>1554084</v>
      </c>
      <c r="D20" s="155">
        <v>0</v>
      </c>
      <c r="E20" s="156">
        <v>1091167</v>
      </c>
      <c r="F20" s="54">
        <v>1091167</v>
      </c>
      <c r="G20" s="54">
        <v>47952</v>
      </c>
      <c r="H20" s="54">
        <v>38181</v>
      </c>
      <c r="I20" s="54">
        <v>47363</v>
      </c>
      <c r="J20" s="54">
        <v>133496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133496</v>
      </c>
      <c r="X20" s="54">
        <v>272792</v>
      </c>
      <c r="Y20" s="54">
        <v>-139296</v>
      </c>
      <c r="Z20" s="184">
        <v>-51.06</v>
      </c>
      <c r="AA20" s="130">
        <v>1091167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187530</v>
      </c>
      <c r="F21" s="60">
        <v>187530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46883</v>
      </c>
      <c r="Y21" s="60">
        <v>-46883</v>
      </c>
      <c r="Z21" s="140">
        <v>-100</v>
      </c>
      <c r="AA21" s="155">
        <v>187530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167013435</v>
      </c>
      <c r="D22" s="188">
        <f>SUM(D5:D21)</f>
        <v>0</v>
      </c>
      <c r="E22" s="189">
        <f t="shared" si="0"/>
        <v>208335201</v>
      </c>
      <c r="F22" s="190">
        <f t="shared" si="0"/>
        <v>208335201</v>
      </c>
      <c r="G22" s="190">
        <f t="shared" si="0"/>
        <v>62743734</v>
      </c>
      <c r="H22" s="190">
        <f t="shared" si="0"/>
        <v>10459917</v>
      </c>
      <c r="I22" s="190">
        <f t="shared" si="0"/>
        <v>9654816</v>
      </c>
      <c r="J22" s="190">
        <f t="shared" si="0"/>
        <v>82858467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82858467</v>
      </c>
      <c r="X22" s="190">
        <f t="shared" si="0"/>
        <v>52083803</v>
      </c>
      <c r="Y22" s="190">
        <f t="shared" si="0"/>
        <v>30774664</v>
      </c>
      <c r="Z22" s="191">
        <f>+IF(X22&lt;&gt;0,+(Y22/X22)*100,0)</f>
        <v>59.086822058673405</v>
      </c>
      <c r="AA22" s="188">
        <f>SUM(AA5:AA21)</f>
        <v>208335201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53854022</v>
      </c>
      <c r="D25" s="155">
        <v>0</v>
      </c>
      <c r="E25" s="156">
        <v>63513577</v>
      </c>
      <c r="F25" s="60">
        <v>63513577</v>
      </c>
      <c r="G25" s="60">
        <v>4173260</v>
      </c>
      <c r="H25" s="60">
        <v>4347612</v>
      </c>
      <c r="I25" s="60">
        <v>3860963</v>
      </c>
      <c r="J25" s="60">
        <v>12381835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12381835</v>
      </c>
      <c r="X25" s="60">
        <v>15878394</v>
      </c>
      <c r="Y25" s="60">
        <v>-3496559</v>
      </c>
      <c r="Z25" s="140">
        <v>-22.02</v>
      </c>
      <c r="AA25" s="155">
        <v>63513577</v>
      </c>
    </row>
    <row r="26" spans="1:27" ht="13.5">
      <c r="A26" s="183" t="s">
        <v>38</v>
      </c>
      <c r="B26" s="182"/>
      <c r="C26" s="155">
        <v>2951758</v>
      </c>
      <c r="D26" s="155">
        <v>0</v>
      </c>
      <c r="E26" s="156">
        <v>3500202</v>
      </c>
      <c r="F26" s="60">
        <v>3500202</v>
      </c>
      <c r="G26" s="60">
        <v>253232</v>
      </c>
      <c r="H26" s="60">
        <v>253232</v>
      </c>
      <c r="I26" s="60">
        <v>254132</v>
      </c>
      <c r="J26" s="60">
        <v>760596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760596</v>
      </c>
      <c r="X26" s="60">
        <v>875051</v>
      </c>
      <c r="Y26" s="60">
        <v>-114455</v>
      </c>
      <c r="Z26" s="140">
        <v>-13.08</v>
      </c>
      <c r="AA26" s="155">
        <v>3500202</v>
      </c>
    </row>
    <row r="27" spans="1:27" ht="13.5">
      <c r="A27" s="183" t="s">
        <v>118</v>
      </c>
      <c r="B27" s="182"/>
      <c r="C27" s="155">
        <v>2751942</v>
      </c>
      <c r="D27" s="155">
        <v>0</v>
      </c>
      <c r="E27" s="156">
        <v>3126250</v>
      </c>
      <c r="F27" s="60">
        <v>3126250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781563</v>
      </c>
      <c r="Y27" s="60">
        <v>-781563</v>
      </c>
      <c r="Z27" s="140">
        <v>-100</v>
      </c>
      <c r="AA27" s="155">
        <v>3126250</v>
      </c>
    </row>
    <row r="28" spans="1:27" ht="13.5">
      <c r="A28" s="183" t="s">
        <v>39</v>
      </c>
      <c r="B28" s="182"/>
      <c r="C28" s="155">
        <v>27777924</v>
      </c>
      <c r="D28" s="155">
        <v>0</v>
      </c>
      <c r="E28" s="156">
        <v>26129808</v>
      </c>
      <c r="F28" s="60">
        <v>26129808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6532452</v>
      </c>
      <c r="Y28" s="60">
        <v>-6532452</v>
      </c>
      <c r="Z28" s="140">
        <v>-100</v>
      </c>
      <c r="AA28" s="155">
        <v>26129808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41041199</v>
      </c>
      <c r="D30" s="155">
        <v>0</v>
      </c>
      <c r="E30" s="156">
        <v>45464655</v>
      </c>
      <c r="F30" s="60">
        <v>45464655</v>
      </c>
      <c r="G30" s="60">
        <v>5085633</v>
      </c>
      <c r="H30" s="60">
        <v>5561072</v>
      </c>
      <c r="I30" s="60">
        <v>4704684</v>
      </c>
      <c r="J30" s="60">
        <v>15351389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15351389</v>
      </c>
      <c r="X30" s="60">
        <v>11366164</v>
      </c>
      <c r="Y30" s="60">
        <v>3985225</v>
      </c>
      <c r="Z30" s="140">
        <v>35.06</v>
      </c>
      <c r="AA30" s="155">
        <v>45464655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1516183</v>
      </c>
      <c r="D32" s="155">
        <v>0</v>
      </c>
      <c r="E32" s="156">
        <v>3140251</v>
      </c>
      <c r="F32" s="60">
        <v>3140251</v>
      </c>
      <c r="G32" s="60">
        <v>193501</v>
      </c>
      <c r="H32" s="60">
        <v>108216</v>
      </c>
      <c r="I32" s="60">
        <v>99123</v>
      </c>
      <c r="J32" s="60">
        <v>400840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400840</v>
      </c>
      <c r="X32" s="60">
        <v>785063</v>
      </c>
      <c r="Y32" s="60">
        <v>-384223</v>
      </c>
      <c r="Z32" s="140">
        <v>-48.94</v>
      </c>
      <c r="AA32" s="155">
        <v>3140251</v>
      </c>
    </row>
    <row r="33" spans="1:27" ht="13.5">
      <c r="A33" s="183" t="s">
        <v>42</v>
      </c>
      <c r="B33" s="182"/>
      <c r="C33" s="155">
        <v>18000</v>
      </c>
      <c r="D33" s="155">
        <v>0</v>
      </c>
      <c r="E33" s="156">
        <v>1033000</v>
      </c>
      <c r="F33" s="60">
        <v>1033000</v>
      </c>
      <c r="G33" s="60">
        <v>1500</v>
      </c>
      <c r="H33" s="60">
        <v>1500</v>
      </c>
      <c r="I33" s="60">
        <v>1500</v>
      </c>
      <c r="J33" s="60">
        <v>4500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4500</v>
      </c>
      <c r="X33" s="60">
        <v>258250</v>
      </c>
      <c r="Y33" s="60">
        <v>-253750</v>
      </c>
      <c r="Z33" s="140">
        <v>-98.26</v>
      </c>
      <c r="AA33" s="155">
        <v>1033000</v>
      </c>
    </row>
    <row r="34" spans="1:27" ht="13.5">
      <c r="A34" s="183" t="s">
        <v>43</v>
      </c>
      <c r="B34" s="182"/>
      <c r="C34" s="155">
        <v>47130822</v>
      </c>
      <c r="D34" s="155">
        <v>0</v>
      </c>
      <c r="E34" s="156">
        <v>54962192</v>
      </c>
      <c r="F34" s="60">
        <v>54962192</v>
      </c>
      <c r="G34" s="60">
        <v>4224758</v>
      </c>
      <c r="H34" s="60">
        <v>5911445</v>
      </c>
      <c r="I34" s="60">
        <v>3397390</v>
      </c>
      <c r="J34" s="60">
        <v>13533593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13533593</v>
      </c>
      <c r="X34" s="60">
        <v>13740548</v>
      </c>
      <c r="Y34" s="60">
        <v>-206955</v>
      </c>
      <c r="Z34" s="140">
        <v>-1.51</v>
      </c>
      <c r="AA34" s="155">
        <v>54962192</v>
      </c>
    </row>
    <row r="35" spans="1:27" ht="13.5">
      <c r="A35" s="181" t="s">
        <v>122</v>
      </c>
      <c r="B35" s="185"/>
      <c r="C35" s="155">
        <v>42310</v>
      </c>
      <c r="D35" s="155">
        <v>0</v>
      </c>
      <c r="E35" s="156">
        <v>1327555</v>
      </c>
      <c r="F35" s="60">
        <v>1327555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331889</v>
      </c>
      <c r="Y35" s="60">
        <v>-331889</v>
      </c>
      <c r="Z35" s="140">
        <v>-100</v>
      </c>
      <c r="AA35" s="155">
        <v>1327555</v>
      </c>
    </row>
    <row r="36" spans="1:27" ht="12.75">
      <c r="A36" s="193" t="s">
        <v>44</v>
      </c>
      <c r="B36" s="187"/>
      <c r="C36" s="188">
        <f aca="true" t="shared" si="1" ref="C36:Y36">SUM(C25:C35)</f>
        <v>177084160</v>
      </c>
      <c r="D36" s="188">
        <f>SUM(D25:D35)</f>
        <v>0</v>
      </c>
      <c r="E36" s="189">
        <f t="shared" si="1"/>
        <v>202197490</v>
      </c>
      <c r="F36" s="190">
        <f t="shared" si="1"/>
        <v>202197490</v>
      </c>
      <c r="G36" s="190">
        <f t="shared" si="1"/>
        <v>13931884</v>
      </c>
      <c r="H36" s="190">
        <f t="shared" si="1"/>
        <v>16183077</v>
      </c>
      <c r="I36" s="190">
        <f t="shared" si="1"/>
        <v>12317792</v>
      </c>
      <c r="J36" s="190">
        <f t="shared" si="1"/>
        <v>42432753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42432753</v>
      </c>
      <c r="X36" s="190">
        <f t="shared" si="1"/>
        <v>50549374</v>
      </c>
      <c r="Y36" s="190">
        <f t="shared" si="1"/>
        <v>-8116621</v>
      </c>
      <c r="Z36" s="191">
        <f>+IF(X36&lt;&gt;0,+(Y36/X36)*100,0)</f>
        <v>-16.056818032998788</v>
      </c>
      <c r="AA36" s="188">
        <f>SUM(AA25:AA35)</f>
        <v>202197490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-10070725</v>
      </c>
      <c r="D38" s="199">
        <f>+D22-D36</f>
        <v>0</v>
      </c>
      <c r="E38" s="200">
        <f t="shared" si="2"/>
        <v>6137711</v>
      </c>
      <c r="F38" s="106">
        <f t="shared" si="2"/>
        <v>6137711</v>
      </c>
      <c r="G38" s="106">
        <f t="shared" si="2"/>
        <v>48811850</v>
      </c>
      <c r="H38" s="106">
        <f t="shared" si="2"/>
        <v>-5723160</v>
      </c>
      <c r="I38" s="106">
        <f t="shared" si="2"/>
        <v>-2662976</v>
      </c>
      <c r="J38" s="106">
        <f t="shared" si="2"/>
        <v>40425714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40425714</v>
      </c>
      <c r="X38" s="106">
        <f>IF(F22=F36,0,X22-X36)</f>
        <v>1534429</v>
      </c>
      <c r="Y38" s="106">
        <f t="shared" si="2"/>
        <v>38891285</v>
      </c>
      <c r="Z38" s="201">
        <f>+IF(X38&lt;&gt;0,+(Y38/X38)*100,0)</f>
        <v>2534.5770315863424</v>
      </c>
      <c r="AA38" s="199">
        <f>+AA22-AA36</f>
        <v>6137711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-10070725</v>
      </c>
      <c r="D42" s="206">
        <f>SUM(D38:D41)</f>
        <v>0</v>
      </c>
      <c r="E42" s="207">
        <f t="shared" si="3"/>
        <v>6137711</v>
      </c>
      <c r="F42" s="88">
        <f t="shared" si="3"/>
        <v>6137711</v>
      </c>
      <c r="G42" s="88">
        <f t="shared" si="3"/>
        <v>48811850</v>
      </c>
      <c r="H42" s="88">
        <f t="shared" si="3"/>
        <v>-5723160</v>
      </c>
      <c r="I42" s="88">
        <f t="shared" si="3"/>
        <v>-2662976</v>
      </c>
      <c r="J42" s="88">
        <f t="shared" si="3"/>
        <v>40425714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40425714</v>
      </c>
      <c r="X42" s="88">
        <f t="shared" si="3"/>
        <v>1534429</v>
      </c>
      <c r="Y42" s="88">
        <f t="shared" si="3"/>
        <v>38891285</v>
      </c>
      <c r="Z42" s="208">
        <f>+IF(X42&lt;&gt;0,+(Y42/X42)*100,0)</f>
        <v>2534.5770315863424</v>
      </c>
      <c r="AA42" s="206">
        <f>SUM(AA38:AA41)</f>
        <v>6137711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-10070725</v>
      </c>
      <c r="D44" s="210">
        <f>+D42-D43</f>
        <v>0</v>
      </c>
      <c r="E44" s="211">
        <f t="shared" si="4"/>
        <v>6137711</v>
      </c>
      <c r="F44" s="77">
        <f t="shared" si="4"/>
        <v>6137711</v>
      </c>
      <c r="G44" s="77">
        <f t="shared" si="4"/>
        <v>48811850</v>
      </c>
      <c r="H44" s="77">
        <f t="shared" si="4"/>
        <v>-5723160</v>
      </c>
      <c r="I44" s="77">
        <f t="shared" si="4"/>
        <v>-2662976</v>
      </c>
      <c r="J44" s="77">
        <f t="shared" si="4"/>
        <v>40425714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40425714</v>
      </c>
      <c r="X44" s="77">
        <f t="shared" si="4"/>
        <v>1534429</v>
      </c>
      <c r="Y44" s="77">
        <f t="shared" si="4"/>
        <v>38891285</v>
      </c>
      <c r="Z44" s="212">
        <f>+IF(X44&lt;&gt;0,+(Y44/X44)*100,0)</f>
        <v>2534.5770315863424</v>
      </c>
      <c r="AA44" s="210">
        <f>+AA42-AA43</f>
        <v>6137711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-10070725</v>
      </c>
      <c r="D46" s="206">
        <f>SUM(D44:D45)</f>
        <v>0</v>
      </c>
      <c r="E46" s="207">
        <f t="shared" si="5"/>
        <v>6137711</v>
      </c>
      <c r="F46" s="88">
        <f t="shared" si="5"/>
        <v>6137711</v>
      </c>
      <c r="G46" s="88">
        <f t="shared" si="5"/>
        <v>48811850</v>
      </c>
      <c r="H46" s="88">
        <f t="shared" si="5"/>
        <v>-5723160</v>
      </c>
      <c r="I46" s="88">
        <f t="shared" si="5"/>
        <v>-2662976</v>
      </c>
      <c r="J46" s="88">
        <f t="shared" si="5"/>
        <v>40425714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40425714</v>
      </c>
      <c r="X46" s="88">
        <f t="shared" si="5"/>
        <v>1534429</v>
      </c>
      <c r="Y46" s="88">
        <f t="shared" si="5"/>
        <v>38891285</v>
      </c>
      <c r="Z46" s="208">
        <f>+IF(X46&lt;&gt;0,+(Y46/X46)*100,0)</f>
        <v>2534.5770315863424</v>
      </c>
      <c r="AA46" s="206">
        <f>SUM(AA44:AA45)</f>
        <v>6137711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-10070725</v>
      </c>
      <c r="D48" s="217">
        <f>SUM(D46:D47)</f>
        <v>0</v>
      </c>
      <c r="E48" s="218">
        <f t="shared" si="6"/>
        <v>6137711</v>
      </c>
      <c r="F48" s="219">
        <f t="shared" si="6"/>
        <v>6137711</v>
      </c>
      <c r="G48" s="219">
        <f t="shared" si="6"/>
        <v>48811850</v>
      </c>
      <c r="H48" s="220">
        <f t="shared" si="6"/>
        <v>-5723160</v>
      </c>
      <c r="I48" s="220">
        <f t="shared" si="6"/>
        <v>-2662976</v>
      </c>
      <c r="J48" s="220">
        <f t="shared" si="6"/>
        <v>40425714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40425714</v>
      </c>
      <c r="X48" s="220">
        <f t="shared" si="6"/>
        <v>1534429</v>
      </c>
      <c r="Y48" s="220">
        <f t="shared" si="6"/>
        <v>38891285</v>
      </c>
      <c r="Z48" s="221">
        <f>+IF(X48&lt;&gt;0,+(Y48/X48)*100,0)</f>
        <v>2534.5770315863424</v>
      </c>
      <c r="AA48" s="222">
        <f>SUM(AA46:AA47)</f>
        <v>6137711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825352</v>
      </c>
      <c r="D5" s="153">
        <f>SUM(D6:D8)</f>
        <v>0</v>
      </c>
      <c r="E5" s="154">
        <f t="shared" si="0"/>
        <v>340000</v>
      </c>
      <c r="F5" s="100">
        <f t="shared" si="0"/>
        <v>340000</v>
      </c>
      <c r="G5" s="100">
        <f t="shared" si="0"/>
        <v>0</v>
      </c>
      <c r="H5" s="100">
        <f t="shared" si="0"/>
        <v>982</v>
      </c>
      <c r="I5" s="100">
        <f t="shared" si="0"/>
        <v>0</v>
      </c>
      <c r="J5" s="100">
        <f t="shared" si="0"/>
        <v>982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982</v>
      </c>
      <c r="X5" s="100">
        <f t="shared" si="0"/>
        <v>85000</v>
      </c>
      <c r="Y5" s="100">
        <f t="shared" si="0"/>
        <v>-84018</v>
      </c>
      <c r="Z5" s="137">
        <f>+IF(X5&lt;&gt;0,+(Y5/X5)*100,0)</f>
        <v>-98.84470588235294</v>
      </c>
      <c r="AA5" s="153">
        <f>SUM(AA6:AA8)</f>
        <v>340000</v>
      </c>
    </row>
    <row r="6" spans="1:27" ht="13.5">
      <c r="A6" s="138" t="s">
        <v>75</v>
      </c>
      <c r="B6" s="136"/>
      <c r="C6" s="155">
        <v>23412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44899</v>
      </c>
      <c r="D7" s="157"/>
      <c r="E7" s="158">
        <v>40000</v>
      </c>
      <c r="F7" s="159">
        <v>40000</v>
      </c>
      <c r="G7" s="159"/>
      <c r="H7" s="159">
        <v>982</v>
      </c>
      <c r="I7" s="159"/>
      <c r="J7" s="159">
        <v>982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982</v>
      </c>
      <c r="X7" s="159">
        <v>10000</v>
      </c>
      <c r="Y7" s="159">
        <v>-9018</v>
      </c>
      <c r="Z7" s="141">
        <v>-90.18</v>
      </c>
      <c r="AA7" s="225">
        <v>40000</v>
      </c>
    </row>
    <row r="8" spans="1:27" ht="13.5">
      <c r="A8" s="138" t="s">
        <v>77</v>
      </c>
      <c r="B8" s="136"/>
      <c r="C8" s="155">
        <v>757041</v>
      </c>
      <c r="D8" s="155"/>
      <c r="E8" s="156">
        <v>300000</v>
      </c>
      <c r="F8" s="60">
        <v>300000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75000</v>
      </c>
      <c r="Y8" s="60">
        <v>-75000</v>
      </c>
      <c r="Z8" s="140">
        <v>-100</v>
      </c>
      <c r="AA8" s="62">
        <v>300000</v>
      </c>
    </row>
    <row r="9" spans="1:27" ht="13.5">
      <c r="A9" s="135" t="s">
        <v>78</v>
      </c>
      <c r="B9" s="136"/>
      <c r="C9" s="153">
        <f aca="true" t="shared" si="1" ref="C9:Y9">SUM(C10:C14)</f>
        <v>5320535</v>
      </c>
      <c r="D9" s="153">
        <f>SUM(D10:D14)</f>
        <v>0</v>
      </c>
      <c r="E9" s="154">
        <f t="shared" si="1"/>
        <v>1700000</v>
      </c>
      <c r="F9" s="100">
        <f t="shared" si="1"/>
        <v>1700000</v>
      </c>
      <c r="G9" s="100">
        <f t="shared" si="1"/>
        <v>23625</v>
      </c>
      <c r="H9" s="100">
        <f t="shared" si="1"/>
        <v>21000</v>
      </c>
      <c r="I9" s="100">
        <f t="shared" si="1"/>
        <v>9777</v>
      </c>
      <c r="J9" s="100">
        <f t="shared" si="1"/>
        <v>54402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54402</v>
      </c>
      <c r="X9" s="100">
        <f t="shared" si="1"/>
        <v>425000</v>
      </c>
      <c r="Y9" s="100">
        <f t="shared" si="1"/>
        <v>-370598</v>
      </c>
      <c r="Z9" s="137">
        <f>+IF(X9&lt;&gt;0,+(Y9/X9)*100,0)</f>
        <v>-87.19952941176471</v>
      </c>
      <c r="AA9" s="102">
        <f>SUM(AA10:AA14)</f>
        <v>1700000</v>
      </c>
    </row>
    <row r="10" spans="1:27" ht="13.5">
      <c r="A10" s="138" t="s">
        <v>79</v>
      </c>
      <c r="B10" s="136"/>
      <c r="C10" s="155">
        <v>153967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>
        <v>5166568</v>
      </c>
      <c r="D11" s="155"/>
      <c r="E11" s="156">
        <v>1700000</v>
      </c>
      <c r="F11" s="60">
        <v>1700000</v>
      </c>
      <c r="G11" s="60">
        <v>23625</v>
      </c>
      <c r="H11" s="60">
        <v>21000</v>
      </c>
      <c r="I11" s="60">
        <v>9777</v>
      </c>
      <c r="J11" s="60">
        <v>54402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54402</v>
      </c>
      <c r="X11" s="60">
        <v>425000</v>
      </c>
      <c r="Y11" s="60">
        <v>-370598</v>
      </c>
      <c r="Z11" s="140">
        <v>-87.2</v>
      </c>
      <c r="AA11" s="62">
        <v>1700000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4738026</v>
      </c>
      <c r="D15" s="153">
        <f>SUM(D16:D18)</f>
        <v>0</v>
      </c>
      <c r="E15" s="154">
        <f t="shared" si="2"/>
        <v>7100000</v>
      </c>
      <c r="F15" s="100">
        <f t="shared" si="2"/>
        <v>7100000</v>
      </c>
      <c r="G15" s="100">
        <f t="shared" si="2"/>
        <v>43521</v>
      </c>
      <c r="H15" s="100">
        <f t="shared" si="2"/>
        <v>44127</v>
      </c>
      <c r="I15" s="100">
        <f t="shared" si="2"/>
        <v>495003</v>
      </c>
      <c r="J15" s="100">
        <f t="shared" si="2"/>
        <v>582651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582651</v>
      </c>
      <c r="X15" s="100">
        <f t="shared" si="2"/>
        <v>1775000</v>
      </c>
      <c r="Y15" s="100">
        <f t="shared" si="2"/>
        <v>-1192349</v>
      </c>
      <c r="Z15" s="137">
        <f>+IF(X15&lt;&gt;0,+(Y15/X15)*100,0)</f>
        <v>-67.17459154929577</v>
      </c>
      <c r="AA15" s="102">
        <f>SUM(AA16:AA18)</f>
        <v>7100000</v>
      </c>
    </row>
    <row r="16" spans="1:27" ht="13.5">
      <c r="A16" s="138" t="s">
        <v>85</v>
      </c>
      <c r="B16" s="136"/>
      <c r="C16" s="155"/>
      <c r="D16" s="155"/>
      <c r="E16" s="156">
        <v>6000000</v>
      </c>
      <c r="F16" s="60">
        <v>6000000</v>
      </c>
      <c r="G16" s="60"/>
      <c r="H16" s="60"/>
      <c r="I16" s="60">
        <v>463908</v>
      </c>
      <c r="J16" s="60">
        <v>463908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463908</v>
      </c>
      <c r="X16" s="60">
        <v>1500000</v>
      </c>
      <c r="Y16" s="60">
        <v>-1036092</v>
      </c>
      <c r="Z16" s="140">
        <v>-69.07</v>
      </c>
      <c r="AA16" s="62">
        <v>6000000</v>
      </c>
    </row>
    <row r="17" spans="1:27" ht="13.5">
      <c r="A17" s="138" t="s">
        <v>86</v>
      </c>
      <c r="B17" s="136"/>
      <c r="C17" s="155">
        <v>4738026</v>
      </c>
      <c r="D17" s="155"/>
      <c r="E17" s="156">
        <v>1100000</v>
      </c>
      <c r="F17" s="60">
        <v>1100000</v>
      </c>
      <c r="G17" s="60">
        <v>43521</v>
      </c>
      <c r="H17" s="60">
        <v>44127</v>
      </c>
      <c r="I17" s="60">
        <v>31095</v>
      </c>
      <c r="J17" s="60">
        <v>118743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118743</v>
      </c>
      <c r="X17" s="60">
        <v>275000</v>
      </c>
      <c r="Y17" s="60">
        <v>-156257</v>
      </c>
      <c r="Z17" s="140">
        <v>-56.82</v>
      </c>
      <c r="AA17" s="62">
        <v>1100000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7772107</v>
      </c>
      <c r="D19" s="153">
        <f>SUM(D20:D23)</f>
        <v>0</v>
      </c>
      <c r="E19" s="154">
        <f t="shared" si="3"/>
        <v>38660255</v>
      </c>
      <c r="F19" s="100">
        <f t="shared" si="3"/>
        <v>38660255</v>
      </c>
      <c r="G19" s="100">
        <f t="shared" si="3"/>
        <v>223189</v>
      </c>
      <c r="H19" s="100">
        <f t="shared" si="3"/>
        <v>1434645</v>
      </c>
      <c r="I19" s="100">
        <f t="shared" si="3"/>
        <v>1224644</v>
      </c>
      <c r="J19" s="100">
        <f t="shared" si="3"/>
        <v>2882478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2882478</v>
      </c>
      <c r="X19" s="100">
        <f t="shared" si="3"/>
        <v>9665064</v>
      </c>
      <c r="Y19" s="100">
        <f t="shared" si="3"/>
        <v>-6782586</v>
      </c>
      <c r="Z19" s="137">
        <f>+IF(X19&lt;&gt;0,+(Y19/X19)*100,0)</f>
        <v>-70.17631750808893</v>
      </c>
      <c r="AA19" s="102">
        <f>SUM(AA20:AA23)</f>
        <v>38660255</v>
      </c>
    </row>
    <row r="20" spans="1:27" ht="13.5">
      <c r="A20" s="138" t="s">
        <v>89</v>
      </c>
      <c r="B20" s="136"/>
      <c r="C20" s="155">
        <v>2217554</v>
      </c>
      <c r="D20" s="155"/>
      <c r="E20" s="156">
        <v>800205</v>
      </c>
      <c r="F20" s="60">
        <v>800205</v>
      </c>
      <c r="G20" s="60">
        <v>223189</v>
      </c>
      <c r="H20" s="60">
        <v>135372</v>
      </c>
      <c r="I20" s="60">
        <v>860663</v>
      </c>
      <c r="J20" s="60">
        <v>1219224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1219224</v>
      </c>
      <c r="X20" s="60">
        <v>200051</v>
      </c>
      <c r="Y20" s="60">
        <v>1019173</v>
      </c>
      <c r="Z20" s="140">
        <v>509.46</v>
      </c>
      <c r="AA20" s="62">
        <v>800205</v>
      </c>
    </row>
    <row r="21" spans="1:27" ht="13.5">
      <c r="A21" s="138" t="s">
        <v>90</v>
      </c>
      <c r="B21" s="136"/>
      <c r="C21" s="155">
        <v>57445</v>
      </c>
      <c r="D21" s="155"/>
      <c r="E21" s="156">
        <v>17550000</v>
      </c>
      <c r="F21" s="60">
        <v>17550000</v>
      </c>
      <c r="G21" s="60"/>
      <c r="H21" s="60">
        <v>1070724</v>
      </c>
      <c r="I21" s="60">
        <v>363981</v>
      </c>
      <c r="J21" s="60">
        <v>1434705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1434705</v>
      </c>
      <c r="X21" s="60">
        <v>4387500</v>
      </c>
      <c r="Y21" s="60">
        <v>-2952795</v>
      </c>
      <c r="Z21" s="140">
        <v>-67.3</v>
      </c>
      <c r="AA21" s="62">
        <v>17550000</v>
      </c>
    </row>
    <row r="22" spans="1:27" ht="13.5">
      <c r="A22" s="138" t="s">
        <v>91</v>
      </c>
      <c r="B22" s="136"/>
      <c r="C22" s="157">
        <v>287578</v>
      </c>
      <c r="D22" s="157"/>
      <c r="E22" s="158">
        <v>10207050</v>
      </c>
      <c r="F22" s="159">
        <v>10207050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2551763</v>
      </c>
      <c r="Y22" s="159">
        <v>-2551763</v>
      </c>
      <c r="Z22" s="141">
        <v>-100</v>
      </c>
      <c r="AA22" s="225">
        <v>10207050</v>
      </c>
    </row>
    <row r="23" spans="1:27" ht="13.5">
      <c r="A23" s="138" t="s">
        <v>92</v>
      </c>
      <c r="B23" s="136"/>
      <c r="C23" s="155">
        <v>5209530</v>
      </c>
      <c r="D23" s="155"/>
      <c r="E23" s="156">
        <v>10103000</v>
      </c>
      <c r="F23" s="60">
        <v>10103000</v>
      </c>
      <c r="G23" s="60"/>
      <c r="H23" s="60">
        <v>228549</v>
      </c>
      <c r="I23" s="60"/>
      <c r="J23" s="60">
        <v>228549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228549</v>
      </c>
      <c r="X23" s="60">
        <v>2525750</v>
      </c>
      <c r="Y23" s="60">
        <v>-2297201</v>
      </c>
      <c r="Z23" s="140">
        <v>-90.95</v>
      </c>
      <c r="AA23" s="62">
        <v>10103000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18656020</v>
      </c>
      <c r="D25" s="217">
        <f>+D5+D9+D15+D19+D24</f>
        <v>0</v>
      </c>
      <c r="E25" s="230">
        <f t="shared" si="4"/>
        <v>47800255</v>
      </c>
      <c r="F25" s="219">
        <f t="shared" si="4"/>
        <v>47800255</v>
      </c>
      <c r="G25" s="219">
        <f t="shared" si="4"/>
        <v>290335</v>
      </c>
      <c r="H25" s="219">
        <f t="shared" si="4"/>
        <v>1500754</v>
      </c>
      <c r="I25" s="219">
        <f t="shared" si="4"/>
        <v>1729424</v>
      </c>
      <c r="J25" s="219">
        <f t="shared" si="4"/>
        <v>3520513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3520513</v>
      </c>
      <c r="X25" s="219">
        <f t="shared" si="4"/>
        <v>11950064</v>
      </c>
      <c r="Y25" s="219">
        <f t="shared" si="4"/>
        <v>-8429551</v>
      </c>
      <c r="Z25" s="231">
        <f>+IF(X25&lt;&gt;0,+(Y25/X25)*100,0)</f>
        <v>-70.539797945852</v>
      </c>
      <c r="AA25" s="232">
        <f>+AA5+AA9+AA15+AA19+AA24</f>
        <v>47800255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8445591</v>
      </c>
      <c r="D28" s="155"/>
      <c r="E28" s="156">
        <v>41095050</v>
      </c>
      <c r="F28" s="60">
        <v>41095050</v>
      </c>
      <c r="G28" s="60">
        <v>43521</v>
      </c>
      <c r="H28" s="60">
        <v>1344382</v>
      </c>
      <c r="I28" s="60">
        <v>395076</v>
      </c>
      <c r="J28" s="60">
        <v>1782979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1782979</v>
      </c>
      <c r="X28" s="60">
        <v>10273763</v>
      </c>
      <c r="Y28" s="60">
        <v>-8490784</v>
      </c>
      <c r="Z28" s="140">
        <v>-82.65</v>
      </c>
      <c r="AA28" s="155">
        <v>41095050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8445591</v>
      </c>
      <c r="D32" s="210">
        <f>SUM(D28:D31)</f>
        <v>0</v>
      </c>
      <c r="E32" s="211">
        <f t="shared" si="5"/>
        <v>41095050</v>
      </c>
      <c r="F32" s="77">
        <f t="shared" si="5"/>
        <v>41095050</v>
      </c>
      <c r="G32" s="77">
        <f t="shared" si="5"/>
        <v>43521</v>
      </c>
      <c r="H32" s="77">
        <f t="shared" si="5"/>
        <v>1344382</v>
      </c>
      <c r="I32" s="77">
        <f t="shared" si="5"/>
        <v>395076</v>
      </c>
      <c r="J32" s="77">
        <f t="shared" si="5"/>
        <v>1782979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1782979</v>
      </c>
      <c r="X32" s="77">
        <f t="shared" si="5"/>
        <v>10273763</v>
      </c>
      <c r="Y32" s="77">
        <f t="shared" si="5"/>
        <v>-8490784</v>
      </c>
      <c r="Z32" s="212">
        <f>+IF(X32&lt;&gt;0,+(Y32/X32)*100,0)</f>
        <v>-82.64531700799405</v>
      </c>
      <c r="AA32" s="79">
        <f>SUM(AA28:AA31)</f>
        <v>41095050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10210429</v>
      </c>
      <c r="D35" s="155"/>
      <c r="E35" s="156">
        <v>6705205</v>
      </c>
      <c r="F35" s="60">
        <v>6705205</v>
      </c>
      <c r="G35" s="60">
        <v>246814</v>
      </c>
      <c r="H35" s="60">
        <v>156372</v>
      </c>
      <c r="I35" s="60">
        <v>1334348</v>
      </c>
      <c r="J35" s="60">
        <v>1737534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1737534</v>
      </c>
      <c r="X35" s="60">
        <v>1676301</v>
      </c>
      <c r="Y35" s="60">
        <v>61233</v>
      </c>
      <c r="Z35" s="140">
        <v>3.65</v>
      </c>
      <c r="AA35" s="62">
        <v>6705205</v>
      </c>
    </row>
    <row r="36" spans="1:27" ht="13.5">
      <c r="A36" s="238" t="s">
        <v>139</v>
      </c>
      <c r="B36" s="149"/>
      <c r="C36" s="222">
        <f aca="true" t="shared" si="6" ref="C36:Y36">SUM(C32:C35)</f>
        <v>18656020</v>
      </c>
      <c r="D36" s="222">
        <f>SUM(D32:D35)</f>
        <v>0</v>
      </c>
      <c r="E36" s="218">
        <f t="shared" si="6"/>
        <v>47800255</v>
      </c>
      <c r="F36" s="220">
        <f t="shared" si="6"/>
        <v>47800255</v>
      </c>
      <c r="G36" s="220">
        <f t="shared" si="6"/>
        <v>290335</v>
      </c>
      <c r="H36" s="220">
        <f t="shared" si="6"/>
        <v>1500754</v>
      </c>
      <c r="I36" s="220">
        <f t="shared" si="6"/>
        <v>1729424</v>
      </c>
      <c r="J36" s="220">
        <f t="shared" si="6"/>
        <v>3520513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3520513</v>
      </c>
      <c r="X36" s="220">
        <f t="shared" si="6"/>
        <v>11950064</v>
      </c>
      <c r="Y36" s="220">
        <f t="shared" si="6"/>
        <v>-8429551</v>
      </c>
      <c r="Z36" s="221">
        <f>+IF(X36&lt;&gt;0,+(Y36/X36)*100,0)</f>
        <v>-70.539797945852</v>
      </c>
      <c r="AA36" s="239">
        <f>SUM(AA32:AA35)</f>
        <v>47800255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6900758</v>
      </c>
      <c r="D6" s="155"/>
      <c r="E6" s="59">
        <v>4847880</v>
      </c>
      <c r="F6" s="60">
        <v>4847880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1211970</v>
      </c>
      <c r="Y6" s="60">
        <v>-1211970</v>
      </c>
      <c r="Z6" s="140">
        <v>-100</v>
      </c>
      <c r="AA6" s="62">
        <v>4847880</v>
      </c>
    </row>
    <row r="7" spans="1:27" ht="13.5">
      <c r="A7" s="249" t="s">
        <v>144</v>
      </c>
      <c r="B7" s="182"/>
      <c r="C7" s="155">
        <v>32481144</v>
      </c>
      <c r="D7" s="155"/>
      <c r="E7" s="59">
        <v>54652435</v>
      </c>
      <c r="F7" s="60">
        <v>54652435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13663109</v>
      </c>
      <c r="Y7" s="60">
        <v>-13663109</v>
      </c>
      <c r="Z7" s="140">
        <v>-100</v>
      </c>
      <c r="AA7" s="62">
        <v>54652435</v>
      </c>
    </row>
    <row r="8" spans="1:27" ht="13.5">
      <c r="A8" s="249" t="s">
        <v>145</v>
      </c>
      <c r="B8" s="182"/>
      <c r="C8" s="155">
        <v>14544560</v>
      </c>
      <c r="D8" s="155"/>
      <c r="E8" s="59">
        <v>12201748</v>
      </c>
      <c r="F8" s="60">
        <v>12201748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3050437</v>
      </c>
      <c r="Y8" s="60">
        <v>-3050437</v>
      </c>
      <c r="Z8" s="140">
        <v>-100</v>
      </c>
      <c r="AA8" s="62">
        <v>12201748</v>
      </c>
    </row>
    <row r="9" spans="1:27" ht="13.5">
      <c r="A9" s="249" t="s">
        <v>146</v>
      </c>
      <c r="B9" s="182"/>
      <c r="C9" s="155">
        <v>19371527</v>
      </c>
      <c r="D9" s="155"/>
      <c r="E9" s="59">
        <v>60790500</v>
      </c>
      <c r="F9" s="60">
        <v>60790500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15197625</v>
      </c>
      <c r="Y9" s="60">
        <v>-15197625</v>
      </c>
      <c r="Z9" s="140">
        <v>-100</v>
      </c>
      <c r="AA9" s="62">
        <v>60790500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3153012</v>
      </c>
      <c r="D11" s="155"/>
      <c r="E11" s="59">
        <v>2950990</v>
      </c>
      <c r="F11" s="60">
        <v>2950990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737748</v>
      </c>
      <c r="Y11" s="60">
        <v>-737748</v>
      </c>
      <c r="Z11" s="140">
        <v>-100</v>
      </c>
      <c r="AA11" s="62">
        <v>2950990</v>
      </c>
    </row>
    <row r="12" spans="1:27" ht="13.5">
      <c r="A12" s="250" t="s">
        <v>56</v>
      </c>
      <c r="B12" s="251"/>
      <c r="C12" s="168">
        <f aca="true" t="shared" si="0" ref="C12:Y12">SUM(C6:C11)</f>
        <v>76451001</v>
      </c>
      <c r="D12" s="168">
        <f>SUM(D6:D11)</f>
        <v>0</v>
      </c>
      <c r="E12" s="72">
        <f t="shared" si="0"/>
        <v>135443553</v>
      </c>
      <c r="F12" s="73">
        <f t="shared" si="0"/>
        <v>135443553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33860889</v>
      </c>
      <c r="Y12" s="73">
        <f t="shared" si="0"/>
        <v>-33860889</v>
      </c>
      <c r="Z12" s="170">
        <f>+IF(X12&lt;&gt;0,+(Y12/X12)*100,0)</f>
        <v>-100</v>
      </c>
      <c r="AA12" s="74">
        <f>SUM(AA6:AA11)</f>
        <v>135443553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211516</v>
      </c>
      <c r="D17" s="155"/>
      <c r="E17" s="59">
        <v>211515</v>
      </c>
      <c r="F17" s="60">
        <v>211515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52879</v>
      </c>
      <c r="Y17" s="60">
        <v>-52879</v>
      </c>
      <c r="Z17" s="140">
        <v>-100</v>
      </c>
      <c r="AA17" s="62">
        <v>211515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640433897</v>
      </c>
      <c r="D19" s="155"/>
      <c r="E19" s="59">
        <v>574505894</v>
      </c>
      <c r="F19" s="60">
        <v>574505894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143626474</v>
      </c>
      <c r="Y19" s="60">
        <v>-143626474</v>
      </c>
      <c r="Z19" s="140">
        <v>-100</v>
      </c>
      <c r="AA19" s="62">
        <v>574505894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39486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640684899</v>
      </c>
      <c r="D24" s="168">
        <f>SUM(D15:D23)</f>
        <v>0</v>
      </c>
      <c r="E24" s="76">
        <f t="shared" si="1"/>
        <v>574717409</v>
      </c>
      <c r="F24" s="77">
        <f t="shared" si="1"/>
        <v>574717409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143679353</v>
      </c>
      <c r="Y24" s="77">
        <f t="shared" si="1"/>
        <v>-143679353</v>
      </c>
      <c r="Z24" s="212">
        <f>+IF(X24&lt;&gt;0,+(Y24/X24)*100,0)</f>
        <v>-100</v>
      </c>
      <c r="AA24" s="79">
        <f>SUM(AA15:AA23)</f>
        <v>574717409</v>
      </c>
    </row>
    <row r="25" spans="1:27" ht="13.5">
      <c r="A25" s="250" t="s">
        <v>159</v>
      </c>
      <c r="B25" s="251"/>
      <c r="C25" s="168">
        <f aca="true" t="shared" si="2" ref="C25:Y25">+C12+C24</f>
        <v>717135900</v>
      </c>
      <c r="D25" s="168">
        <f>+D12+D24</f>
        <v>0</v>
      </c>
      <c r="E25" s="72">
        <f t="shared" si="2"/>
        <v>710160962</v>
      </c>
      <c r="F25" s="73">
        <f t="shared" si="2"/>
        <v>710160962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177540242</v>
      </c>
      <c r="Y25" s="73">
        <f t="shared" si="2"/>
        <v>-177540242</v>
      </c>
      <c r="Z25" s="170">
        <f>+IF(X25&lt;&gt;0,+(Y25/X25)*100,0)</f>
        <v>-100</v>
      </c>
      <c r="AA25" s="74">
        <f>+AA12+AA24</f>
        <v>710160962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1627320</v>
      </c>
      <c r="D31" s="155"/>
      <c r="E31" s="59">
        <v>1636322</v>
      </c>
      <c r="F31" s="60">
        <v>1636322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409081</v>
      </c>
      <c r="Y31" s="60">
        <v>-409081</v>
      </c>
      <c r="Z31" s="140">
        <v>-100</v>
      </c>
      <c r="AA31" s="62">
        <v>1636322</v>
      </c>
    </row>
    <row r="32" spans="1:27" ht="13.5">
      <c r="A32" s="249" t="s">
        <v>164</v>
      </c>
      <c r="B32" s="182"/>
      <c r="C32" s="155">
        <v>20868486</v>
      </c>
      <c r="D32" s="155"/>
      <c r="E32" s="59">
        <v>14030520</v>
      </c>
      <c r="F32" s="60">
        <v>14030520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3507630</v>
      </c>
      <c r="Y32" s="60">
        <v>-3507630</v>
      </c>
      <c r="Z32" s="140">
        <v>-100</v>
      </c>
      <c r="AA32" s="62">
        <v>14030520</v>
      </c>
    </row>
    <row r="33" spans="1:27" ht="13.5">
      <c r="A33" s="249" t="s">
        <v>165</v>
      </c>
      <c r="B33" s="182"/>
      <c r="C33" s="155">
        <v>7411773</v>
      </c>
      <c r="D33" s="155"/>
      <c r="E33" s="59">
        <v>4232206</v>
      </c>
      <c r="F33" s="60">
        <v>4232206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1058052</v>
      </c>
      <c r="Y33" s="60">
        <v>-1058052</v>
      </c>
      <c r="Z33" s="140">
        <v>-100</v>
      </c>
      <c r="AA33" s="62">
        <v>4232206</v>
      </c>
    </row>
    <row r="34" spans="1:27" ht="13.5">
      <c r="A34" s="250" t="s">
        <v>58</v>
      </c>
      <c r="B34" s="251"/>
      <c r="C34" s="168">
        <f aca="true" t="shared" si="3" ref="C34:Y34">SUM(C29:C33)</f>
        <v>29907579</v>
      </c>
      <c r="D34" s="168">
        <f>SUM(D29:D33)</f>
        <v>0</v>
      </c>
      <c r="E34" s="72">
        <f t="shared" si="3"/>
        <v>19899048</v>
      </c>
      <c r="F34" s="73">
        <f t="shared" si="3"/>
        <v>19899048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4974763</v>
      </c>
      <c r="Y34" s="73">
        <f t="shared" si="3"/>
        <v>-4974763</v>
      </c>
      <c r="Z34" s="170">
        <f>+IF(X34&lt;&gt;0,+(Y34/X34)*100,0)</f>
        <v>-100</v>
      </c>
      <c r="AA34" s="74">
        <f>SUM(AA29:AA33)</f>
        <v>19899048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23130942</v>
      </c>
      <c r="D38" s="155"/>
      <c r="E38" s="59">
        <v>30264663</v>
      </c>
      <c r="F38" s="60">
        <v>30264663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7566166</v>
      </c>
      <c r="Y38" s="60">
        <v>-7566166</v>
      </c>
      <c r="Z38" s="140">
        <v>-100</v>
      </c>
      <c r="AA38" s="62">
        <v>30264663</v>
      </c>
    </row>
    <row r="39" spans="1:27" ht="13.5">
      <c r="A39" s="250" t="s">
        <v>59</v>
      </c>
      <c r="B39" s="253"/>
      <c r="C39" s="168">
        <f aca="true" t="shared" si="4" ref="C39:Y39">SUM(C37:C38)</f>
        <v>23130942</v>
      </c>
      <c r="D39" s="168">
        <f>SUM(D37:D38)</f>
        <v>0</v>
      </c>
      <c r="E39" s="76">
        <f t="shared" si="4"/>
        <v>30264663</v>
      </c>
      <c r="F39" s="77">
        <f t="shared" si="4"/>
        <v>30264663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7566166</v>
      </c>
      <c r="Y39" s="77">
        <f t="shared" si="4"/>
        <v>-7566166</v>
      </c>
      <c r="Z39" s="212">
        <f>+IF(X39&lt;&gt;0,+(Y39/X39)*100,0)</f>
        <v>-100</v>
      </c>
      <c r="AA39" s="79">
        <f>SUM(AA37:AA38)</f>
        <v>30264663</v>
      </c>
    </row>
    <row r="40" spans="1:27" ht="13.5">
      <c r="A40" s="250" t="s">
        <v>167</v>
      </c>
      <c r="B40" s="251"/>
      <c r="C40" s="168">
        <f aca="true" t="shared" si="5" ref="C40:Y40">+C34+C39</f>
        <v>53038521</v>
      </c>
      <c r="D40" s="168">
        <f>+D34+D39</f>
        <v>0</v>
      </c>
      <c r="E40" s="72">
        <f t="shared" si="5"/>
        <v>50163711</v>
      </c>
      <c r="F40" s="73">
        <f t="shared" si="5"/>
        <v>50163711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12540929</v>
      </c>
      <c r="Y40" s="73">
        <f t="shared" si="5"/>
        <v>-12540929</v>
      </c>
      <c r="Z40" s="170">
        <f>+IF(X40&lt;&gt;0,+(Y40/X40)*100,0)</f>
        <v>-100</v>
      </c>
      <c r="AA40" s="74">
        <f>+AA34+AA39</f>
        <v>50163711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664097379</v>
      </c>
      <c r="D42" s="257">
        <f>+D25-D40</f>
        <v>0</v>
      </c>
      <c r="E42" s="258">
        <f t="shared" si="6"/>
        <v>659997251</v>
      </c>
      <c r="F42" s="259">
        <f t="shared" si="6"/>
        <v>659997251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164999313</v>
      </c>
      <c r="Y42" s="259">
        <f t="shared" si="6"/>
        <v>-164999313</v>
      </c>
      <c r="Z42" s="260">
        <f>+IF(X42&lt;&gt;0,+(Y42/X42)*100,0)</f>
        <v>-100</v>
      </c>
      <c r="AA42" s="261">
        <f>+AA25-AA40</f>
        <v>659997251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664097379</v>
      </c>
      <c r="D45" s="155"/>
      <c r="E45" s="59">
        <v>646789086</v>
      </c>
      <c r="F45" s="60">
        <v>646789086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161697272</v>
      </c>
      <c r="Y45" s="60">
        <v>-161697272</v>
      </c>
      <c r="Z45" s="139">
        <v>-100</v>
      </c>
      <c r="AA45" s="62">
        <v>646789086</v>
      </c>
    </row>
    <row r="46" spans="1:27" ht="13.5">
      <c r="A46" s="249" t="s">
        <v>171</v>
      </c>
      <c r="B46" s="182"/>
      <c r="C46" s="155"/>
      <c r="D46" s="155"/>
      <c r="E46" s="59">
        <v>13208165</v>
      </c>
      <c r="F46" s="60">
        <v>13208165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3302041</v>
      </c>
      <c r="Y46" s="60">
        <v>-3302041</v>
      </c>
      <c r="Z46" s="139">
        <v>-100</v>
      </c>
      <c r="AA46" s="62">
        <v>13208165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664097379</v>
      </c>
      <c r="D48" s="217">
        <f>SUM(D45:D47)</f>
        <v>0</v>
      </c>
      <c r="E48" s="264">
        <f t="shared" si="7"/>
        <v>659997251</v>
      </c>
      <c r="F48" s="219">
        <f t="shared" si="7"/>
        <v>659997251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164999313</v>
      </c>
      <c r="Y48" s="219">
        <f t="shared" si="7"/>
        <v>-164999313</v>
      </c>
      <c r="Z48" s="265">
        <f>+IF(X48&lt;&gt;0,+(Y48/X48)*100,0)</f>
        <v>-100</v>
      </c>
      <c r="AA48" s="232">
        <f>SUM(AA45:AA47)</f>
        <v>659997251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113624730</v>
      </c>
      <c r="D6" s="155"/>
      <c r="E6" s="59">
        <v>130878000</v>
      </c>
      <c r="F6" s="60">
        <v>130878000</v>
      </c>
      <c r="G6" s="60">
        <v>10782988</v>
      </c>
      <c r="H6" s="60">
        <v>14294835</v>
      </c>
      <c r="I6" s="60">
        <v>30241365</v>
      </c>
      <c r="J6" s="60">
        <v>55319188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55319188</v>
      </c>
      <c r="X6" s="60">
        <v>32719500</v>
      </c>
      <c r="Y6" s="60">
        <v>22599688</v>
      </c>
      <c r="Z6" s="140">
        <v>69.07</v>
      </c>
      <c r="AA6" s="62">
        <v>130878000</v>
      </c>
    </row>
    <row r="7" spans="1:27" ht="13.5">
      <c r="A7" s="249" t="s">
        <v>178</v>
      </c>
      <c r="B7" s="182"/>
      <c r="C7" s="155">
        <v>49469906</v>
      </c>
      <c r="D7" s="155"/>
      <c r="E7" s="59">
        <v>43217148</v>
      </c>
      <c r="F7" s="60">
        <v>43217148</v>
      </c>
      <c r="G7" s="60">
        <v>28894000</v>
      </c>
      <c r="H7" s="60">
        <v>1973999</v>
      </c>
      <c r="I7" s="60">
        <v>2042070</v>
      </c>
      <c r="J7" s="60">
        <v>32910069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32910069</v>
      </c>
      <c r="X7" s="60">
        <v>10804287</v>
      </c>
      <c r="Y7" s="60">
        <v>22105782</v>
      </c>
      <c r="Z7" s="140">
        <v>204.6</v>
      </c>
      <c r="AA7" s="62">
        <v>43217148</v>
      </c>
    </row>
    <row r="8" spans="1:27" ht="13.5">
      <c r="A8" s="249" t="s">
        <v>179</v>
      </c>
      <c r="B8" s="182"/>
      <c r="C8" s="155"/>
      <c r="D8" s="155"/>
      <c r="E8" s="59">
        <v>28632000</v>
      </c>
      <c r="F8" s="60">
        <v>28632000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7158000</v>
      </c>
      <c r="Y8" s="60">
        <v>-7158000</v>
      </c>
      <c r="Z8" s="140">
        <v>-100</v>
      </c>
      <c r="AA8" s="62">
        <v>28632000</v>
      </c>
    </row>
    <row r="9" spans="1:27" ht="13.5">
      <c r="A9" s="249" t="s">
        <v>180</v>
      </c>
      <c r="B9" s="182"/>
      <c r="C9" s="155">
        <v>5652794</v>
      </c>
      <c r="D9" s="155"/>
      <c r="E9" s="59">
        <v>6257004</v>
      </c>
      <c r="F9" s="60">
        <v>6257004</v>
      </c>
      <c r="G9" s="60">
        <v>17836</v>
      </c>
      <c r="H9" s="60">
        <v>394634</v>
      </c>
      <c r="I9" s="60">
        <v>316627</v>
      </c>
      <c r="J9" s="60">
        <v>729097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729097</v>
      </c>
      <c r="X9" s="60">
        <v>1564251</v>
      </c>
      <c r="Y9" s="60">
        <v>-835154</v>
      </c>
      <c r="Z9" s="140">
        <v>-53.39</v>
      </c>
      <c r="AA9" s="62">
        <v>6257004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-122005130</v>
      </c>
      <c r="D12" s="155"/>
      <c r="E12" s="59">
        <v>-172129992</v>
      </c>
      <c r="F12" s="60">
        <v>-172129992</v>
      </c>
      <c r="G12" s="60">
        <v>-48842404</v>
      </c>
      <c r="H12" s="60">
        <v>-42905520</v>
      </c>
      <c r="I12" s="60">
        <v>-22829914</v>
      </c>
      <c r="J12" s="60">
        <v>-114577838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-114577838</v>
      </c>
      <c r="X12" s="60">
        <v>-43032498</v>
      </c>
      <c r="Y12" s="60">
        <v>-71545340</v>
      </c>
      <c r="Z12" s="140">
        <v>166.26</v>
      </c>
      <c r="AA12" s="62">
        <v>-172129992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-18000</v>
      </c>
      <c r="D14" s="155"/>
      <c r="E14" s="59">
        <v>-33000</v>
      </c>
      <c r="F14" s="60">
        <v>-33000</v>
      </c>
      <c r="G14" s="60">
        <v>-1500</v>
      </c>
      <c r="H14" s="60">
        <v>-1500</v>
      </c>
      <c r="I14" s="60">
        <v>-1500</v>
      </c>
      <c r="J14" s="60">
        <v>-4500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-4500</v>
      </c>
      <c r="X14" s="60">
        <v>-8250</v>
      </c>
      <c r="Y14" s="60">
        <v>3750</v>
      </c>
      <c r="Z14" s="140">
        <v>-45.45</v>
      </c>
      <c r="AA14" s="62">
        <v>-33000</v>
      </c>
    </row>
    <row r="15" spans="1:27" ht="13.5">
      <c r="A15" s="250" t="s">
        <v>184</v>
      </c>
      <c r="B15" s="251"/>
      <c r="C15" s="168">
        <f aca="true" t="shared" si="0" ref="C15:Y15">SUM(C6:C14)</f>
        <v>46724300</v>
      </c>
      <c r="D15" s="168">
        <f>SUM(D6:D14)</f>
        <v>0</v>
      </c>
      <c r="E15" s="72">
        <f t="shared" si="0"/>
        <v>36821160</v>
      </c>
      <c r="F15" s="73">
        <f t="shared" si="0"/>
        <v>36821160</v>
      </c>
      <c r="G15" s="73">
        <f t="shared" si="0"/>
        <v>-9149080</v>
      </c>
      <c r="H15" s="73">
        <f t="shared" si="0"/>
        <v>-26243552</v>
      </c>
      <c r="I15" s="73">
        <f t="shared" si="0"/>
        <v>9768648</v>
      </c>
      <c r="J15" s="73">
        <f t="shared" si="0"/>
        <v>-25623984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-25623984</v>
      </c>
      <c r="X15" s="73">
        <f t="shared" si="0"/>
        <v>9205290</v>
      </c>
      <c r="Y15" s="73">
        <f t="shared" si="0"/>
        <v>-34829274</v>
      </c>
      <c r="Z15" s="170">
        <f>+IF(X15&lt;&gt;0,+(Y15/X15)*100,0)</f>
        <v>-378.3615073506647</v>
      </c>
      <c r="AA15" s="74">
        <f>SUM(AA6:AA14)</f>
        <v>36821160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23000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8000000</v>
      </c>
      <c r="H22" s="60">
        <v>13000000</v>
      </c>
      <c r="I22" s="60">
        <v>8000000</v>
      </c>
      <c r="J22" s="60">
        <v>29000000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29000000</v>
      </c>
      <c r="X22" s="60"/>
      <c r="Y22" s="60">
        <v>29000000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-18656020</v>
      </c>
      <c r="D24" s="155"/>
      <c r="E24" s="59">
        <v>-47800260</v>
      </c>
      <c r="F24" s="60">
        <v>-47800260</v>
      </c>
      <c r="G24" s="60">
        <v>-290335</v>
      </c>
      <c r="H24" s="60">
        <v>-1500755</v>
      </c>
      <c r="I24" s="60">
        <v>-1729424</v>
      </c>
      <c r="J24" s="60">
        <v>-3520514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-3520514</v>
      </c>
      <c r="X24" s="60">
        <v>-11950065</v>
      </c>
      <c r="Y24" s="60">
        <v>8429551</v>
      </c>
      <c r="Z24" s="140">
        <v>-70.54</v>
      </c>
      <c r="AA24" s="62">
        <v>-47800260</v>
      </c>
    </row>
    <row r="25" spans="1:27" ht="13.5">
      <c r="A25" s="250" t="s">
        <v>191</v>
      </c>
      <c r="B25" s="251"/>
      <c r="C25" s="168">
        <f aca="true" t="shared" si="1" ref="C25:Y25">SUM(C19:C24)</f>
        <v>-18633020</v>
      </c>
      <c r="D25" s="168">
        <f>SUM(D19:D24)</f>
        <v>0</v>
      </c>
      <c r="E25" s="72">
        <f t="shared" si="1"/>
        <v>-47800260</v>
      </c>
      <c r="F25" s="73">
        <f t="shared" si="1"/>
        <v>-47800260</v>
      </c>
      <c r="G25" s="73">
        <f t="shared" si="1"/>
        <v>7709665</v>
      </c>
      <c r="H25" s="73">
        <f t="shared" si="1"/>
        <v>11499245</v>
      </c>
      <c r="I25" s="73">
        <f t="shared" si="1"/>
        <v>6270576</v>
      </c>
      <c r="J25" s="73">
        <f t="shared" si="1"/>
        <v>25479486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25479486</v>
      </c>
      <c r="X25" s="73">
        <f t="shared" si="1"/>
        <v>-11950065</v>
      </c>
      <c r="Y25" s="73">
        <f t="shared" si="1"/>
        <v>37429551</v>
      </c>
      <c r="Z25" s="170">
        <f>+IF(X25&lt;&gt;0,+(Y25/X25)*100,0)</f>
        <v>-313.2162963130326</v>
      </c>
      <c r="AA25" s="74">
        <f>SUM(AA19:AA24)</f>
        <v>-47800260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160838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160838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28252118</v>
      </c>
      <c r="D36" s="153">
        <f>+D15+D25+D34</f>
        <v>0</v>
      </c>
      <c r="E36" s="99">
        <f t="shared" si="3"/>
        <v>-10979100</v>
      </c>
      <c r="F36" s="100">
        <f t="shared" si="3"/>
        <v>-10979100</v>
      </c>
      <c r="G36" s="100">
        <f t="shared" si="3"/>
        <v>-1439415</v>
      </c>
      <c r="H36" s="100">
        <f t="shared" si="3"/>
        <v>-14744307</v>
      </c>
      <c r="I36" s="100">
        <f t="shared" si="3"/>
        <v>16039224</v>
      </c>
      <c r="J36" s="100">
        <f t="shared" si="3"/>
        <v>-144498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-144498</v>
      </c>
      <c r="X36" s="100">
        <f t="shared" si="3"/>
        <v>-2744775</v>
      </c>
      <c r="Y36" s="100">
        <f t="shared" si="3"/>
        <v>2600277</v>
      </c>
      <c r="Z36" s="137">
        <f>+IF(X36&lt;&gt;0,+(Y36/X36)*100,0)</f>
        <v>-94.73552476978988</v>
      </c>
      <c r="AA36" s="102">
        <f>+AA15+AA25+AA34</f>
        <v>-10979100</v>
      </c>
    </row>
    <row r="37" spans="1:27" ht="13.5">
      <c r="A37" s="249" t="s">
        <v>199</v>
      </c>
      <c r="B37" s="182"/>
      <c r="C37" s="153">
        <v>39381903</v>
      </c>
      <c r="D37" s="153"/>
      <c r="E37" s="99">
        <v>6285155</v>
      </c>
      <c r="F37" s="100">
        <v>6285155</v>
      </c>
      <c r="G37" s="100">
        <v>6285155</v>
      </c>
      <c r="H37" s="100">
        <v>4845740</v>
      </c>
      <c r="I37" s="100">
        <v>-9898567</v>
      </c>
      <c r="J37" s="100">
        <v>6285155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6285155</v>
      </c>
      <c r="X37" s="100">
        <v>6285155</v>
      </c>
      <c r="Y37" s="100"/>
      <c r="Z37" s="137"/>
      <c r="AA37" s="102">
        <v>6285155</v>
      </c>
    </row>
    <row r="38" spans="1:27" ht="13.5">
      <c r="A38" s="269" t="s">
        <v>200</v>
      </c>
      <c r="B38" s="256"/>
      <c r="C38" s="257">
        <v>67634021</v>
      </c>
      <c r="D38" s="257"/>
      <c r="E38" s="258">
        <v>-4693945</v>
      </c>
      <c r="F38" s="259">
        <v>-4693945</v>
      </c>
      <c r="G38" s="259">
        <v>4845740</v>
      </c>
      <c r="H38" s="259">
        <v>-9898567</v>
      </c>
      <c r="I38" s="259">
        <v>6140657</v>
      </c>
      <c r="J38" s="259">
        <v>6140657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6140657</v>
      </c>
      <c r="X38" s="259">
        <v>3540380</v>
      </c>
      <c r="Y38" s="259">
        <v>2600277</v>
      </c>
      <c r="Z38" s="260">
        <v>73.45</v>
      </c>
      <c r="AA38" s="261">
        <v>-4693945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18656020</v>
      </c>
      <c r="D5" s="200">
        <f t="shared" si="0"/>
        <v>0</v>
      </c>
      <c r="E5" s="106">
        <f t="shared" si="0"/>
        <v>47800255</v>
      </c>
      <c r="F5" s="106">
        <f t="shared" si="0"/>
        <v>47800255</v>
      </c>
      <c r="G5" s="106">
        <f t="shared" si="0"/>
        <v>290335</v>
      </c>
      <c r="H5" s="106">
        <f t="shared" si="0"/>
        <v>1500754</v>
      </c>
      <c r="I5" s="106">
        <f t="shared" si="0"/>
        <v>1729424</v>
      </c>
      <c r="J5" s="106">
        <f t="shared" si="0"/>
        <v>3520513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3520513</v>
      </c>
      <c r="X5" s="106">
        <f t="shared" si="0"/>
        <v>11950064</v>
      </c>
      <c r="Y5" s="106">
        <f t="shared" si="0"/>
        <v>-8429551</v>
      </c>
      <c r="Z5" s="201">
        <f>+IF(X5&lt;&gt;0,+(Y5/X5)*100,0)</f>
        <v>-70.539797945852</v>
      </c>
      <c r="AA5" s="199">
        <f>SUM(AA11:AA18)</f>
        <v>47800255</v>
      </c>
    </row>
    <row r="6" spans="1:27" ht="13.5">
      <c r="A6" s="291" t="s">
        <v>204</v>
      </c>
      <c r="B6" s="142"/>
      <c r="C6" s="62">
        <v>3495446</v>
      </c>
      <c r="D6" s="156"/>
      <c r="E6" s="60">
        <v>1000000</v>
      </c>
      <c r="F6" s="60">
        <v>1000000</v>
      </c>
      <c r="G6" s="60">
        <v>43521</v>
      </c>
      <c r="H6" s="60">
        <v>44127</v>
      </c>
      <c r="I6" s="60">
        <v>31095</v>
      </c>
      <c r="J6" s="60">
        <v>118743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118743</v>
      </c>
      <c r="X6" s="60">
        <v>250000</v>
      </c>
      <c r="Y6" s="60">
        <v>-131257</v>
      </c>
      <c r="Z6" s="140">
        <v>-52.5</v>
      </c>
      <c r="AA6" s="155">
        <v>1000000</v>
      </c>
    </row>
    <row r="7" spans="1:27" ht="13.5">
      <c r="A7" s="291" t="s">
        <v>205</v>
      </c>
      <c r="B7" s="142"/>
      <c r="C7" s="62">
        <v>309041</v>
      </c>
      <c r="D7" s="156"/>
      <c r="E7" s="60">
        <v>900205</v>
      </c>
      <c r="F7" s="60">
        <v>900205</v>
      </c>
      <c r="G7" s="60">
        <v>223189</v>
      </c>
      <c r="H7" s="60">
        <v>135372</v>
      </c>
      <c r="I7" s="60">
        <v>860663</v>
      </c>
      <c r="J7" s="60">
        <v>1219224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1219224</v>
      </c>
      <c r="X7" s="60">
        <v>225051</v>
      </c>
      <c r="Y7" s="60">
        <v>994173</v>
      </c>
      <c r="Z7" s="140">
        <v>441.75</v>
      </c>
      <c r="AA7" s="155">
        <v>900205</v>
      </c>
    </row>
    <row r="8" spans="1:27" ht="13.5">
      <c r="A8" s="291" t="s">
        <v>206</v>
      </c>
      <c r="B8" s="142"/>
      <c r="C8" s="62"/>
      <c r="D8" s="156"/>
      <c r="E8" s="60">
        <v>17000000</v>
      </c>
      <c r="F8" s="60">
        <v>17000000</v>
      </c>
      <c r="G8" s="60"/>
      <c r="H8" s="60">
        <v>1070724</v>
      </c>
      <c r="I8" s="60">
        <v>363981</v>
      </c>
      <c r="J8" s="60">
        <v>1434705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1434705</v>
      </c>
      <c r="X8" s="60">
        <v>4250000</v>
      </c>
      <c r="Y8" s="60">
        <v>-2815295</v>
      </c>
      <c r="Z8" s="140">
        <v>-66.24</v>
      </c>
      <c r="AA8" s="155">
        <v>17000000</v>
      </c>
    </row>
    <row r="9" spans="1:27" ht="13.5">
      <c r="A9" s="291" t="s">
        <v>207</v>
      </c>
      <c r="B9" s="142"/>
      <c r="C9" s="62">
        <v>287578</v>
      </c>
      <c r="D9" s="156"/>
      <c r="E9" s="60">
        <v>20310050</v>
      </c>
      <c r="F9" s="60">
        <v>20310050</v>
      </c>
      <c r="G9" s="60"/>
      <c r="H9" s="60">
        <v>228549</v>
      </c>
      <c r="I9" s="60"/>
      <c r="J9" s="60">
        <v>228549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228549</v>
      </c>
      <c r="X9" s="60">
        <v>5077513</v>
      </c>
      <c r="Y9" s="60">
        <v>-4848964</v>
      </c>
      <c r="Z9" s="140">
        <v>-95.5</v>
      </c>
      <c r="AA9" s="155">
        <v>20310050</v>
      </c>
    </row>
    <row r="10" spans="1:27" ht="13.5">
      <c r="A10" s="291" t="s">
        <v>208</v>
      </c>
      <c r="B10" s="142"/>
      <c r="C10" s="62">
        <v>2168562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6260627</v>
      </c>
      <c r="D11" s="294">
        <f t="shared" si="1"/>
        <v>0</v>
      </c>
      <c r="E11" s="295">
        <f t="shared" si="1"/>
        <v>39210255</v>
      </c>
      <c r="F11" s="295">
        <f t="shared" si="1"/>
        <v>39210255</v>
      </c>
      <c r="G11" s="295">
        <f t="shared" si="1"/>
        <v>266710</v>
      </c>
      <c r="H11" s="295">
        <f t="shared" si="1"/>
        <v>1478772</v>
      </c>
      <c r="I11" s="295">
        <f t="shared" si="1"/>
        <v>1255739</v>
      </c>
      <c r="J11" s="295">
        <f t="shared" si="1"/>
        <v>3001221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3001221</v>
      </c>
      <c r="X11" s="295">
        <f t="shared" si="1"/>
        <v>9802564</v>
      </c>
      <c r="Y11" s="295">
        <f t="shared" si="1"/>
        <v>-6801343</v>
      </c>
      <c r="Z11" s="296">
        <f>+IF(X11&lt;&gt;0,+(Y11/X11)*100,0)</f>
        <v>-69.38330624518238</v>
      </c>
      <c r="AA11" s="297">
        <f>SUM(AA6:AA10)</f>
        <v>39210255</v>
      </c>
    </row>
    <row r="12" spans="1:27" ht="13.5">
      <c r="A12" s="298" t="s">
        <v>210</v>
      </c>
      <c r="B12" s="136"/>
      <c r="C12" s="62">
        <v>5317873</v>
      </c>
      <c r="D12" s="156"/>
      <c r="E12" s="60">
        <v>1700000</v>
      </c>
      <c r="F12" s="60">
        <v>1700000</v>
      </c>
      <c r="G12" s="60">
        <v>23625</v>
      </c>
      <c r="H12" s="60">
        <v>21000</v>
      </c>
      <c r="I12" s="60">
        <v>9777</v>
      </c>
      <c r="J12" s="60">
        <v>54402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54402</v>
      </c>
      <c r="X12" s="60">
        <v>425000</v>
      </c>
      <c r="Y12" s="60">
        <v>-370598</v>
      </c>
      <c r="Z12" s="140">
        <v>-87.2</v>
      </c>
      <c r="AA12" s="155">
        <v>1700000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7077520</v>
      </c>
      <c r="D15" s="156"/>
      <c r="E15" s="60">
        <v>6890000</v>
      </c>
      <c r="F15" s="60">
        <v>6890000</v>
      </c>
      <c r="G15" s="60"/>
      <c r="H15" s="60">
        <v>982</v>
      </c>
      <c r="I15" s="60">
        <v>463908</v>
      </c>
      <c r="J15" s="60">
        <v>464890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464890</v>
      </c>
      <c r="X15" s="60">
        <v>1722500</v>
      </c>
      <c r="Y15" s="60">
        <v>-1257610</v>
      </c>
      <c r="Z15" s="140">
        <v>-73.01</v>
      </c>
      <c r="AA15" s="155">
        <v>6890000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3495446</v>
      </c>
      <c r="D36" s="156">
        <f t="shared" si="4"/>
        <v>0</v>
      </c>
      <c r="E36" s="60">
        <f t="shared" si="4"/>
        <v>1000000</v>
      </c>
      <c r="F36" s="60">
        <f t="shared" si="4"/>
        <v>1000000</v>
      </c>
      <c r="G36" s="60">
        <f t="shared" si="4"/>
        <v>43521</v>
      </c>
      <c r="H36" s="60">
        <f t="shared" si="4"/>
        <v>44127</v>
      </c>
      <c r="I36" s="60">
        <f t="shared" si="4"/>
        <v>31095</v>
      </c>
      <c r="J36" s="60">
        <f t="shared" si="4"/>
        <v>118743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118743</v>
      </c>
      <c r="X36" s="60">
        <f t="shared" si="4"/>
        <v>250000</v>
      </c>
      <c r="Y36" s="60">
        <f t="shared" si="4"/>
        <v>-131257</v>
      </c>
      <c r="Z36" s="140">
        <f aca="true" t="shared" si="5" ref="Z36:Z49">+IF(X36&lt;&gt;0,+(Y36/X36)*100,0)</f>
        <v>-52.50280000000001</v>
      </c>
      <c r="AA36" s="155">
        <f>AA6+AA21</f>
        <v>1000000</v>
      </c>
    </row>
    <row r="37" spans="1:27" ht="13.5">
      <c r="A37" s="291" t="s">
        <v>205</v>
      </c>
      <c r="B37" s="142"/>
      <c r="C37" s="62">
        <f t="shared" si="4"/>
        <v>309041</v>
      </c>
      <c r="D37" s="156">
        <f t="shared" si="4"/>
        <v>0</v>
      </c>
      <c r="E37" s="60">
        <f t="shared" si="4"/>
        <v>900205</v>
      </c>
      <c r="F37" s="60">
        <f t="shared" si="4"/>
        <v>900205</v>
      </c>
      <c r="G37" s="60">
        <f t="shared" si="4"/>
        <v>223189</v>
      </c>
      <c r="H37" s="60">
        <f t="shared" si="4"/>
        <v>135372</v>
      </c>
      <c r="I37" s="60">
        <f t="shared" si="4"/>
        <v>860663</v>
      </c>
      <c r="J37" s="60">
        <f t="shared" si="4"/>
        <v>1219224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1219224</v>
      </c>
      <c r="X37" s="60">
        <f t="shared" si="4"/>
        <v>225051</v>
      </c>
      <c r="Y37" s="60">
        <f t="shared" si="4"/>
        <v>994173</v>
      </c>
      <c r="Z37" s="140">
        <f t="shared" si="5"/>
        <v>441.75453563858855</v>
      </c>
      <c r="AA37" s="155">
        <f>AA7+AA22</f>
        <v>900205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17000000</v>
      </c>
      <c r="F38" s="60">
        <f t="shared" si="4"/>
        <v>17000000</v>
      </c>
      <c r="G38" s="60">
        <f t="shared" si="4"/>
        <v>0</v>
      </c>
      <c r="H38" s="60">
        <f t="shared" si="4"/>
        <v>1070724</v>
      </c>
      <c r="I38" s="60">
        <f t="shared" si="4"/>
        <v>363981</v>
      </c>
      <c r="J38" s="60">
        <f t="shared" si="4"/>
        <v>1434705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1434705</v>
      </c>
      <c r="X38" s="60">
        <f t="shared" si="4"/>
        <v>4250000</v>
      </c>
      <c r="Y38" s="60">
        <f t="shared" si="4"/>
        <v>-2815295</v>
      </c>
      <c r="Z38" s="140">
        <f t="shared" si="5"/>
        <v>-66.24223529411765</v>
      </c>
      <c r="AA38" s="155">
        <f>AA8+AA23</f>
        <v>17000000</v>
      </c>
    </row>
    <row r="39" spans="1:27" ht="13.5">
      <c r="A39" s="291" t="s">
        <v>207</v>
      </c>
      <c r="B39" s="142"/>
      <c r="C39" s="62">
        <f t="shared" si="4"/>
        <v>287578</v>
      </c>
      <c r="D39" s="156">
        <f t="shared" si="4"/>
        <v>0</v>
      </c>
      <c r="E39" s="60">
        <f t="shared" si="4"/>
        <v>20310050</v>
      </c>
      <c r="F39" s="60">
        <f t="shared" si="4"/>
        <v>20310050</v>
      </c>
      <c r="G39" s="60">
        <f t="shared" si="4"/>
        <v>0</v>
      </c>
      <c r="H39" s="60">
        <f t="shared" si="4"/>
        <v>228549</v>
      </c>
      <c r="I39" s="60">
        <f t="shared" si="4"/>
        <v>0</v>
      </c>
      <c r="J39" s="60">
        <f t="shared" si="4"/>
        <v>228549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228549</v>
      </c>
      <c r="X39" s="60">
        <f t="shared" si="4"/>
        <v>5077513</v>
      </c>
      <c r="Y39" s="60">
        <f t="shared" si="4"/>
        <v>-4848964</v>
      </c>
      <c r="Z39" s="140">
        <f t="shared" si="5"/>
        <v>-95.4988002984926</v>
      </c>
      <c r="AA39" s="155">
        <f>AA9+AA24</f>
        <v>20310050</v>
      </c>
    </row>
    <row r="40" spans="1:27" ht="13.5">
      <c r="A40" s="291" t="s">
        <v>208</v>
      </c>
      <c r="B40" s="142"/>
      <c r="C40" s="62">
        <f t="shared" si="4"/>
        <v>2168562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6260627</v>
      </c>
      <c r="D41" s="294">
        <f t="shared" si="6"/>
        <v>0</v>
      </c>
      <c r="E41" s="295">
        <f t="shared" si="6"/>
        <v>39210255</v>
      </c>
      <c r="F41" s="295">
        <f t="shared" si="6"/>
        <v>39210255</v>
      </c>
      <c r="G41" s="295">
        <f t="shared" si="6"/>
        <v>266710</v>
      </c>
      <c r="H41" s="295">
        <f t="shared" si="6"/>
        <v>1478772</v>
      </c>
      <c r="I41" s="295">
        <f t="shared" si="6"/>
        <v>1255739</v>
      </c>
      <c r="J41" s="295">
        <f t="shared" si="6"/>
        <v>3001221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3001221</v>
      </c>
      <c r="X41" s="295">
        <f t="shared" si="6"/>
        <v>9802564</v>
      </c>
      <c r="Y41" s="295">
        <f t="shared" si="6"/>
        <v>-6801343</v>
      </c>
      <c r="Z41" s="296">
        <f t="shared" si="5"/>
        <v>-69.38330624518238</v>
      </c>
      <c r="AA41" s="297">
        <f>SUM(AA36:AA40)</f>
        <v>39210255</v>
      </c>
    </row>
    <row r="42" spans="1:27" ht="13.5">
      <c r="A42" s="298" t="s">
        <v>210</v>
      </c>
      <c r="B42" s="136"/>
      <c r="C42" s="95">
        <f aca="true" t="shared" si="7" ref="C42:Y48">C12+C27</f>
        <v>5317873</v>
      </c>
      <c r="D42" s="129">
        <f t="shared" si="7"/>
        <v>0</v>
      </c>
      <c r="E42" s="54">
        <f t="shared" si="7"/>
        <v>1700000</v>
      </c>
      <c r="F42" s="54">
        <f t="shared" si="7"/>
        <v>1700000</v>
      </c>
      <c r="G42" s="54">
        <f t="shared" si="7"/>
        <v>23625</v>
      </c>
      <c r="H42" s="54">
        <f t="shared" si="7"/>
        <v>21000</v>
      </c>
      <c r="I42" s="54">
        <f t="shared" si="7"/>
        <v>9777</v>
      </c>
      <c r="J42" s="54">
        <f t="shared" si="7"/>
        <v>54402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54402</v>
      </c>
      <c r="X42" s="54">
        <f t="shared" si="7"/>
        <v>425000</v>
      </c>
      <c r="Y42" s="54">
        <f t="shared" si="7"/>
        <v>-370598</v>
      </c>
      <c r="Z42" s="184">
        <f t="shared" si="5"/>
        <v>-87.19952941176471</v>
      </c>
      <c r="AA42" s="130">
        <f aca="true" t="shared" si="8" ref="AA42:AA48">AA12+AA27</f>
        <v>1700000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7077520</v>
      </c>
      <c r="D45" s="129">
        <f t="shared" si="7"/>
        <v>0</v>
      </c>
      <c r="E45" s="54">
        <f t="shared" si="7"/>
        <v>6890000</v>
      </c>
      <c r="F45" s="54">
        <f t="shared" si="7"/>
        <v>6890000</v>
      </c>
      <c r="G45" s="54">
        <f t="shared" si="7"/>
        <v>0</v>
      </c>
      <c r="H45" s="54">
        <f t="shared" si="7"/>
        <v>982</v>
      </c>
      <c r="I45" s="54">
        <f t="shared" si="7"/>
        <v>463908</v>
      </c>
      <c r="J45" s="54">
        <f t="shared" si="7"/>
        <v>464890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464890</v>
      </c>
      <c r="X45" s="54">
        <f t="shared" si="7"/>
        <v>1722500</v>
      </c>
      <c r="Y45" s="54">
        <f t="shared" si="7"/>
        <v>-1257610</v>
      </c>
      <c r="Z45" s="184">
        <f t="shared" si="5"/>
        <v>-73.01074020319304</v>
      </c>
      <c r="AA45" s="130">
        <f t="shared" si="8"/>
        <v>6890000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18656020</v>
      </c>
      <c r="D49" s="218">
        <f t="shared" si="9"/>
        <v>0</v>
      </c>
      <c r="E49" s="220">
        <f t="shared" si="9"/>
        <v>47800255</v>
      </c>
      <c r="F49" s="220">
        <f t="shared" si="9"/>
        <v>47800255</v>
      </c>
      <c r="G49" s="220">
        <f t="shared" si="9"/>
        <v>290335</v>
      </c>
      <c r="H49" s="220">
        <f t="shared" si="9"/>
        <v>1500754</v>
      </c>
      <c r="I49" s="220">
        <f t="shared" si="9"/>
        <v>1729424</v>
      </c>
      <c r="J49" s="220">
        <f t="shared" si="9"/>
        <v>3520513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3520513</v>
      </c>
      <c r="X49" s="220">
        <f t="shared" si="9"/>
        <v>11950064</v>
      </c>
      <c r="Y49" s="220">
        <f t="shared" si="9"/>
        <v>-8429551</v>
      </c>
      <c r="Z49" s="221">
        <f t="shared" si="5"/>
        <v>-70.539797945852</v>
      </c>
      <c r="AA49" s="222">
        <f>SUM(AA41:AA48)</f>
        <v>47800255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206145</v>
      </c>
      <c r="H66" s="275">
        <v>244934</v>
      </c>
      <c r="I66" s="275">
        <v>172461</v>
      </c>
      <c r="J66" s="275">
        <v>623540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623540</v>
      </c>
      <c r="X66" s="275"/>
      <c r="Y66" s="275">
        <v>623540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47448</v>
      </c>
      <c r="H67" s="60">
        <v>202975</v>
      </c>
      <c r="I67" s="60">
        <v>187177</v>
      </c>
      <c r="J67" s="60">
        <v>437600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437600</v>
      </c>
      <c r="X67" s="60"/>
      <c r="Y67" s="60">
        <v>437600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304913</v>
      </c>
      <c r="H68" s="60">
        <v>219747</v>
      </c>
      <c r="I68" s="60">
        <v>207454</v>
      </c>
      <c r="J68" s="60">
        <v>732114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732114</v>
      </c>
      <c r="X68" s="60"/>
      <c r="Y68" s="60">
        <v>732114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558506</v>
      </c>
      <c r="H69" s="220">
        <f t="shared" si="12"/>
        <v>667656</v>
      </c>
      <c r="I69" s="220">
        <f t="shared" si="12"/>
        <v>567092</v>
      </c>
      <c r="J69" s="220">
        <f t="shared" si="12"/>
        <v>1793254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1793254</v>
      </c>
      <c r="X69" s="220">
        <f t="shared" si="12"/>
        <v>0</v>
      </c>
      <c r="Y69" s="220">
        <f t="shared" si="12"/>
        <v>1793254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6260627</v>
      </c>
      <c r="D5" s="357">
        <f t="shared" si="0"/>
        <v>0</v>
      </c>
      <c r="E5" s="356">
        <f t="shared" si="0"/>
        <v>39210255</v>
      </c>
      <c r="F5" s="358">
        <f t="shared" si="0"/>
        <v>39210255</v>
      </c>
      <c r="G5" s="358">
        <f t="shared" si="0"/>
        <v>266710</v>
      </c>
      <c r="H5" s="356">
        <f t="shared" si="0"/>
        <v>1478772</v>
      </c>
      <c r="I5" s="356">
        <f t="shared" si="0"/>
        <v>1255739</v>
      </c>
      <c r="J5" s="358">
        <f t="shared" si="0"/>
        <v>3001221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3001221</v>
      </c>
      <c r="X5" s="356">
        <f t="shared" si="0"/>
        <v>9802564</v>
      </c>
      <c r="Y5" s="358">
        <f t="shared" si="0"/>
        <v>-6801343</v>
      </c>
      <c r="Z5" s="359">
        <f>+IF(X5&lt;&gt;0,+(Y5/X5)*100,0)</f>
        <v>-69.38330624518238</v>
      </c>
      <c r="AA5" s="360">
        <f>+AA6+AA8+AA11+AA13+AA15</f>
        <v>39210255</v>
      </c>
    </row>
    <row r="6" spans="1:27" ht="13.5">
      <c r="A6" s="361" t="s">
        <v>204</v>
      </c>
      <c r="B6" s="142"/>
      <c r="C6" s="60">
        <f>+C7</f>
        <v>3495446</v>
      </c>
      <c r="D6" s="340">
        <f aca="true" t="shared" si="1" ref="D6:AA6">+D7</f>
        <v>0</v>
      </c>
      <c r="E6" s="60">
        <f t="shared" si="1"/>
        <v>1000000</v>
      </c>
      <c r="F6" s="59">
        <f t="shared" si="1"/>
        <v>1000000</v>
      </c>
      <c r="G6" s="59">
        <f t="shared" si="1"/>
        <v>43521</v>
      </c>
      <c r="H6" s="60">
        <f t="shared" si="1"/>
        <v>44127</v>
      </c>
      <c r="I6" s="60">
        <f t="shared" si="1"/>
        <v>31095</v>
      </c>
      <c r="J6" s="59">
        <f t="shared" si="1"/>
        <v>118743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118743</v>
      </c>
      <c r="X6" s="60">
        <f t="shared" si="1"/>
        <v>250000</v>
      </c>
      <c r="Y6" s="59">
        <f t="shared" si="1"/>
        <v>-131257</v>
      </c>
      <c r="Z6" s="61">
        <f>+IF(X6&lt;&gt;0,+(Y6/X6)*100,0)</f>
        <v>-52.50280000000001</v>
      </c>
      <c r="AA6" s="62">
        <f t="shared" si="1"/>
        <v>1000000</v>
      </c>
    </row>
    <row r="7" spans="1:27" ht="13.5">
      <c r="A7" s="291" t="s">
        <v>228</v>
      </c>
      <c r="B7" s="142"/>
      <c r="C7" s="60">
        <v>3495446</v>
      </c>
      <c r="D7" s="340"/>
      <c r="E7" s="60">
        <v>1000000</v>
      </c>
      <c r="F7" s="59">
        <v>1000000</v>
      </c>
      <c r="G7" s="59">
        <v>43521</v>
      </c>
      <c r="H7" s="60">
        <v>44127</v>
      </c>
      <c r="I7" s="60">
        <v>31095</v>
      </c>
      <c r="J7" s="59">
        <v>118743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118743</v>
      </c>
      <c r="X7" s="60">
        <v>250000</v>
      </c>
      <c r="Y7" s="59">
        <v>-131257</v>
      </c>
      <c r="Z7" s="61">
        <v>-52.5</v>
      </c>
      <c r="AA7" s="62">
        <v>1000000</v>
      </c>
    </row>
    <row r="8" spans="1:27" ht="13.5">
      <c r="A8" s="361" t="s">
        <v>205</v>
      </c>
      <c r="B8" s="142"/>
      <c r="C8" s="60">
        <f aca="true" t="shared" si="2" ref="C8:Y8">SUM(C9:C10)</f>
        <v>309041</v>
      </c>
      <c r="D8" s="340">
        <f t="shared" si="2"/>
        <v>0</v>
      </c>
      <c r="E8" s="60">
        <f t="shared" si="2"/>
        <v>900205</v>
      </c>
      <c r="F8" s="59">
        <f t="shared" si="2"/>
        <v>900205</v>
      </c>
      <c r="G8" s="59">
        <f t="shared" si="2"/>
        <v>223189</v>
      </c>
      <c r="H8" s="60">
        <f t="shared" si="2"/>
        <v>135372</v>
      </c>
      <c r="I8" s="60">
        <f t="shared" si="2"/>
        <v>860663</v>
      </c>
      <c r="J8" s="59">
        <f t="shared" si="2"/>
        <v>1219224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1219224</v>
      </c>
      <c r="X8" s="60">
        <f t="shared" si="2"/>
        <v>225051</v>
      </c>
      <c r="Y8" s="59">
        <f t="shared" si="2"/>
        <v>994173</v>
      </c>
      <c r="Z8" s="61">
        <f>+IF(X8&lt;&gt;0,+(Y8/X8)*100,0)</f>
        <v>441.75453563858855</v>
      </c>
      <c r="AA8" s="62">
        <f>SUM(AA9:AA10)</f>
        <v>900205</v>
      </c>
    </row>
    <row r="9" spans="1:27" ht="13.5">
      <c r="A9" s="291" t="s">
        <v>229</v>
      </c>
      <c r="B9" s="142"/>
      <c r="C9" s="60">
        <v>12421</v>
      </c>
      <c r="D9" s="340"/>
      <c r="E9" s="60">
        <v>900205</v>
      </c>
      <c r="F9" s="59">
        <v>900205</v>
      </c>
      <c r="G9" s="59">
        <v>223189</v>
      </c>
      <c r="H9" s="60">
        <v>135372</v>
      </c>
      <c r="I9" s="60">
        <v>860663</v>
      </c>
      <c r="J9" s="59">
        <v>1219224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1219224</v>
      </c>
      <c r="X9" s="60">
        <v>225051</v>
      </c>
      <c r="Y9" s="59">
        <v>994173</v>
      </c>
      <c r="Z9" s="61">
        <v>441.75</v>
      </c>
      <c r="AA9" s="62">
        <v>900205</v>
      </c>
    </row>
    <row r="10" spans="1:27" ht="13.5">
      <c r="A10" s="291" t="s">
        <v>230</v>
      </c>
      <c r="B10" s="142"/>
      <c r="C10" s="60">
        <v>296620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17000000</v>
      </c>
      <c r="F11" s="364">
        <f t="shared" si="3"/>
        <v>17000000</v>
      </c>
      <c r="G11" s="364">
        <f t="shared" si="3"/>
        <v>0</v>
      </c>
      <c r="H11" s="362">
        <f t="shared" si="3"/>
        <v>1070724</v>
      </c>
      <c r="I11" s="362">
        <f t="shared" si="3"/>
        <v>363981</v>
      </c>
      <c r="J11" s="364">
        <f t="shared" si="3"/>
        <v>1434705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1434705</v>
      </c>
      <c r="X11" s="362">
        <f t="shared" si="3"/>
        <v>4250000</v>
      </c>
      <c r="Y11" s="364">
        <f t="shared" si="3"/>
        <v>-2815295</v>
      </c>
      <c r="Z11" s="365">
        <f>+IF(X11&lt;&gt;0,+(Y11/X11)*100,0)</f>
        <v>-66.24223529411765</v>
      </c>
      <c r="AA11" s="366">
        <f t="shared" si="3"/>
        <v>17000000</v>
      </c>
    </row>
    <row r="12" spans="1:27" ht="13.5">
      <c r="A12" s="291" t="s">
        <v>231</v>
      </c>
      <c r="B12" s="136"/>
      <c r="C12" s="60"/>
      <c r="D12" s="340"/>
      <c r="E12" s="60">
        <v>17000000</v>
      </c>
      <c r="F12" s="59">
        <v>17000000</v>
      </c>
      <c r="G12" s="59"/>
      <c r="H12" s="60">
        <v>1070724</v>
      </c>
      <c r="I12" s="60">
        <v>363981</v>
      </c>
      <c r="J12" s="59">
        <v>1434705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1434705</v>
      </c>
      <c r="X12" s="60">
        <v>4250000</v>
      </c>
      <c r="Y12" s="59">
        <v>-2815295</v>
      </c>
      <c r="Z12" s="61">
        <v>-66.24</v>
      </c>
      <c r="AA12" s="62">
        <v>17000000</v>
      </c>
    </row>
    <row r="13" spans="1:27" ht="13.5">
      <c r="A13" s="361" t="s">
        <v>207</v>
      </c>
      <c r="B13" s="136"/>
      <c r="C13" s="275">
        <f>+C14</f>
        <v>287578</v>
      </c>
      <c r="D13" s="341">
        <f aca="true" t="shared" si="4" ref="D13:AA13">+D14</f>
        <v>0</v>
      </c>
      <c r="E13" s="275">
        <f t="shared" si="4"/>
        <v>20310050</v>
      </c>
      <c r="F13" s="342">
        <f t="shared" si="4"/>
        <v>20310050</v>
      </c>
      <c r="G13" s="342">
        <f t="shared" si="4"/>
        <v>0</v>
      </c>
      <c r="H13" s="275">
        <f t="shared" si="4"/>
        <v>228549</v>
      </c>
      <c r="I13" s="275">
        <f t="shared" si="4"/>
        <v>0</v>
      </c>
      <c r="J13" s="342">
        <f t="shared" si="4"/>
        <v>228549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228549</v>
      </c>
      <c r="X13" s="275">
        <f t="shared" si="4"/>
        <v>5077513</v>
      </c>
      <c r="Y13" s="342">
        <f t="shared" si="4"/>
        <v>-4848964</v>
      </c>
      <c r="Z13" s="335">
        <f>+IF(X13&lt;&gt;0,+(Y13/X13)*100,0)</f>
        <v>-95.4988002984926</v>
      </c>
      <c r="AA13" s="273">
        <f t="shared" si="4"/>
        <v>20310050</v>
      </c>
    </row>
    <row r="14" spans="1:27" ht="13.5">
      <c r="A14" s="291" t="s">
        <v>232</v>
      </c>
      <c r="B14" s="136"/>
      <c r="C14" s="60">
        <v>287578</v>
      </c>
      <c r="D14" s="340"/>
      <c r="E14" s="60">
        <v>20310050</v>
      </c>
      <c r="F14" s="59">
        <v>20310050</v>
      </c>
      <c r="G14" s="59"/>
      <c r="H14" s="60">
        <v>228549</v>
      </c>
      <c r="I14" s="60"/>
      <c r="J14" s="59">
        <v>228549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228549</v>
      </c>
      <c r="X14" s="60">
        <v>5077513</v>
      </c>
      <c r="Y14" s="59">
        <v>-4848964</v>
      </c>
      <c r="Z14" s="61">
        <v>-95.5</v>
      </c>
      <c r="AA14" s="62">
        <v>20310050</v>
      </c>
    </row>
    <row r="15" spans="1:27" ht="13.5">
      <c r="A15" s="361" t="s">
        <v>208</v>
      </c>
      <c r="B15" s="136"/>
      <c r="C15" s="60">
        <f aca="true" t="shared" si="5" ref="C15:Y15">SUM(C16:C20)</f>
        <v>2168562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2168562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5317873</v>
      </c>
      <c r="D22" s="344">
        <f t="shared" si="6"/>
        <v>0</v>
      </c>
      <c r="E22" s="343">
        <f t="shared" si="6"/>
        <v>1700000</v>
      </c>
      <c r="F22" s="345">
        <f t="shared" si="6"/>
        <v>1700000</v>
      </c>
      <c r="G22" s="345">
        <f t="shared" si="6"/>
        <v>23625</v>
      </c>
      <c r="H22" s="343">
        <f t="shared" si="6"/>
        <v>21000</v>
      </c>
      <c r="I22" s="343">
        <f t="shared" si="6"/>
        <v>9777</v>
      </c>
      <c r="J22" s="345">
        <f t="shared" si="6"/>
        <v>54402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54402</v>
      </c>
      <c r="X22" s="343">
        <f t="shared" si="6"/>
        <v>425000</v>
      </c>
      <c r="Y22" s="345">
        <f t="shared" si="6"/>
        <v>-370598</v>
      </c>
      <c r="Z22" s="336">
        <f>+IF(X22&lt;&gt;0,+(Y22/X22)*100,0)</f>
        <v>-87.19952941176471</v>
      </c>
      <c r="AA22" s="350">
        <f>SUM(AA23:AA32)</f>
        <v>1700000</v>
      </c>
    </row>
    <row r="23" spans="1:27" ht="13.5">
      <c r="A23" s="361" t="s">
        <v>236</v>
      </c>
      <c r="B23" s="142"/>
      <c r="C23" s="60">
        <v>171790</v>
      </c>
      <c r="D23" s="340"/>
      <c r="E23" s="60">
        <v>200000</v>
      </c>
      <c r="F23" s="59">
        <v>200000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50000</v>
      </c>
      <c r="Y23" s="59">
        <v>-50000</v>
      </c>
      <c r="Z23" s="61">
        <v>-100</v>
      </c>
      <c r="AA23" s="62">
        <v>200000</v>
      </c>
    </row>
    <row r="24" spans="1:27" ht="13.5">
      <c r="A24" s="361" t="s">
        <v>237</v>
      </c>
      <c r="B24" s="142"/>
      <c r="C24" s="60">
        <v>4994778</v>
      </c>
      <c r="D24" s="340"/>
      <c r="E24" s="60">
        <v>1500000</v>
      </c>
      <c r="F24" s="59">
        <v>1500000</v>
      </c>
      <c r="G24" s="59">
        <v>23625</v>
      </c>
      <c r="H24" s="60">
        <v>21000</v>
      </c>
      <c r="I24" s="60">
        <v>9777</v>
      </c>
      <c r="J24" s="59">
        <v>54402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54402</v>
      </c>
      <c r="X24" s="60">
        <v>375000</v>
      </c>
      <c r="Y24" s="59">
        <v>-320598</v>
      </c>
      <c r="Z24" s="61">
        <v>-85.49</v>
      </c>
      <c r="AA24" s="62">
        <v>1500000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57445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93860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7077520</v>
      </c>
      <c r="D40" s="344">
        <f t="shared" si="9"/>
        <v>0</v>
      </c>
      <c r="E40" s="343">
        <f t="shared" si="9"/>
        <v>6890000</v>
      </c>
      <c r="F40" s="345">
        <f t="shared" si="9"/>
        <v>6890000</v>
      </c>
      <c r="G40" s="345">
        <f t="shared" si="9"/>
        <v>0</v>
      </c>
      <c r="H40" s="343">
        <f t="shared" si="9"/>
        <v>982</v>
      </c>
      <c r="I40" s="343">
        <f t="shared" si="9"/>
        <v>463908</v>
      </c>
      <c r="J40" s="345">
        <f t="shared" si="9"/>
        <v>464890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464890</v>
      </c>
      <c r="X40" s="343">
        <f t="shared" si="9"/>
        <v>1722500</v>
      </c>
      <c r="Y40" s="345">
        <f t="shared" si="9"/>
        <v>-1257610</v>
      </c>
      <c r="Z40" s="336">
        <f>+IF(X40&lt;&gt;0,+(Y40/X40)*100,0)</f>
        <v>-73.01074020319304</v>
      </c>
      <c r="AA40" s="350">
        <f>SUM(AA41:AA49)</f>
        <v>6890000</v>
      </c>
    </row>
    <row r="41" spans="1:27" ht="13.5">
      <c r="A41" s="361" t="s">
        <v>247</v>
      </c>
      <c r="B41" s="142"/>
      <c r="C41" s="362">
        <v>5209530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442585</v>
      </c>
      <c r="D43" s="369"/>
      <c r="E43" s="305">
        <v>850000</v>
      </c>
      <c r="F43" s="370">
        <v>850000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212500</v>
      </c>
      <c r="Y43" s="370">
        <v>-212500</v>
      </c>
      <c r="Z43" s="371">
        <v>-100</v>
      </c>
      <c r="AA43" s="303">
        <v>850000</v>
      </c>
    </row>
    <row r="44" spans="1:27" ht="13.5">
      <c r="A44" s="361" t="s">
        <v>250</v>
      </c>
      <c r="B44" s="136"/>
      <c r="C44" s="60">
        <v>597180</v>
      </c>
      <c r="D44" s="368"/>
      <c r="E44" s="54">
        <v>40000</v>
      </c>
      <c r="F44" s="53">
        <v>40000</v>
      </c>
      <c r="G44" s="53"/>
      <c r="H44" s="54">
        <v>982</v>
      </c>
      <c r="I44" s="54"/>
      <c r="J44" s="53">
        <v>982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982</v>
      </c>
      <c r="X44" s="54">
        <v>10000</v>
      </c>
      <c r="Y44" s="53">
        <v>-9018</v>
      </c>
      <c r="Z44" s="94">
        <v>-90.18</v>
      </c>
      <c r="AA44" s="95">
        <v>40000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828225</v>
      </c>
      <c r="D49" s="368"/>
      <c r="E49" s="54">
        <v>6000000</v>
      </c>
      <c r="F49" s="53">
        <v>6000000</v>
      </c>
      <c r="G49" s="53"/>
      <c r="H49" s="54"/>
      <c r="I49" s="54">
        <v>463908</v>
      </c>
      <c r="J49" s="53">
        <v>463908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463908</v>
      </c>
      <c r="X49" s="54">
        <v>1500000</v>
      </c>
      <c r="Y49" s="53">
        <v>-1036092</v>
      </c>
      <c r="Z49" s="94">
        <v>-69.07</v>
      </c>
      <c r="AA49" s="95">
        <v>6000000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18656020</v>
      </c>
      <c r="D60" s="346">
        <f t="shared" si="14"/>
        <v>0</v>
      </c>
      <c r="E60" s="219">
        <f t="shared" si="14"/>
        <v>47800255</v>
      </c>
      <c r="F60" s="264">
        <f t="shared" si="14"/>
        <v>47800255</v>
      </c>
      <c r="G60" s="264">
        <f t="shared" si="14"/>
        <v>290335</v>
      </c>
      <c r="H60" s="219">
        <f t="shared" si="14"/>
        <v>1500754</v>
      </c>
      <c r="I60" s="219">
        <f t="shared" si="14"/>
        <v>1729424</v>
      </c>
      <c r="J60" s="264">
        <f t="shared" si="14"/>
        <v>3520513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3520513</v>
      </c>
      <c r="X60" s="219">
        <f t="shared" si="14"/>
        <v>11950064</v>
      </c>
      <c r="Y60" s="264">
        <f t="shared" si="14"/>
        <v>-8429551</v>
      </c>
      <c r="Z60" s="337">
        <f>+IF(X60&lt;&gt;0,+(Y60/X60)*100,0)</f>
        <v>-70.539797945852</v>
      </c>
      <c r="AA60" s="232">
        <f>+AA57+AA54+AA51+AA40+AA37+AA34+AA22+AA5</f>
        <v>47800255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2013-11-05T07:53:02Z</dcterms:created>
  <dcterms:modified xsi:type="dcterms:W3CDTF">2013-11-05T07:53:06Z</dcterms:modified>
  <cp:category/>
  <cp:version/>
  <cp:contentType/>
  <cp:contentStatus/>
</cp:coreProperties>
</file>